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Listas" sheetId="2" state="hidden" r:id="rId4"/>
    <sheet name="Reto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<sst xmlns="http://schemas.openxmlformats.org/spreadsheetml/2006/main" count="35" uniqueCount="33">
  <si>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Reto de ahorro de 52 semanas</t>
  </si>
  <si>
    <t xml:space="preserve">Plantilla gratuita de PlantillasDeCalculo.com</t>
  </si>
  <si>
    <t xml:space="preserve">CÓMO USARLA</t>
  </si>
  <si>
    <t xml:space="preserve">1.  Arriba pon cuánto quieres tener ahorrado al acabar el año y desde qué fecha empiezas.</t>
  </si>
  <si>
    <t xml:space="preserve">2.  Elige modalidad: ascendente (empiezas con poco y subes), descendente (al revés) o cantidad fija.</t>
  </si>
  <si>
    <t xml:space="preserve">3.  La columna «Toca ahorrar» se recalcula sola con tu objetivo. Con 1.378 € sale el reto clásico de 1 €, 2 €, 3 €…</t>
  </si>
  <si>
    <t xml:space="preserve">4.  Cada semana apunta lo que has metido de verdad. Sólo escribes en esa columna.</t>
  </si>
  <si>
    <t xml:space="preserve">5.  «Vas por» te dice si estás por encima o por debajo del plan. En rojo, vas retrasado.</t>
  </si>
  <si>
    <t xml:space="preserve">6.  Arriba a la derecha tienes el total ahorrado y el porcentaje del objetivo.</t>
  </si>
  <si>
    <t xml:space="preserve">LEYENDA DE COLORES</t>
  </si>
  <si>
    <t xml:space="preserve">Fondo crema y texto azul — lo escribes tú</t>
  </si>
  <si>
    <t xml:space="preserve">Texto verde — se calcula solo, no lo toques</t>
  </si>
  <si>
    <t xml:space="preserve">Fila verde — totales</t>
  </si>
  <si>
    <t xml:space="preserve">La modalidad descendente funciona mejor si sueles abandonar en diciembre: lo duro queda en enero.</t>
  </si>
  <si>
    <t xml:space="preserve">La hoja está protegida para que no borres una fórmula sin querer. Puedes quitarlo en Revisar → Desproteger hoja (no tiene contraseña).</t>
  </si>
  <si>
    <t xml:space="preserve">No afiliado a Microsoft. Excel® es una marca registrada de Microsoft Corporation.</t>
  </si>
  <si>
    <t xml:space="preserve">Modalidad</t>
  </si>
  <si>
    <t xml:space="preserve">Ascendente (empiezas poco)</t>
  </si>
  <si>
    <t xml:space="preserve">Descendente (empiezas fuerte)</t>
  </si>
  <si>
    <t xml:space="preserve">Cantidad fija</t>
  </si>
  <si>
    <t xml:space="preserve">RETO DE AHORRO · 52 SEMANAS</t>
  </si>
  <si>
    <t xml:space="preserve">Quiero ahorrar en el año</t>
  </si>
  <si>
    <t xml:space="preserve">Ahorrado hasta hoy</t>
  </si>
  <si>
    <t xml:space="preserve">Te falta</t>
  </si>
  <si>
    <t xml:space="preserve">Fecha de la primera semana</t>
  </si>
  <si>
    <t xml:space="preserve">2026-01-05</t>
  </si>
  <si>
    <t xml:space="preserve">Progreso</t>
  </si>
  <si>
    <t xml:space="preserve">Semana</t>
  </si>
  <si>
    <t xml:space="preserve">Fecha</t>
  </si>
  <si>
    <t xml:space="preserve">Toca ahorrar</t>
  </si>
  <si>
    <t xml:space="preserve">Ahorrado de verdad</t>
  </si>
  <si>
    <t xml:space="preserve">Acumulado</t>
  </si>
  <si>
    <t xml:space="preserve">Vas por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</si>
</sst>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€&quot;"/>
    <numFmt numFmtId="166" formatCode="dd/mm/yyyy"/>
    <numFmt numFmtId="167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1"/>
      <color rgb="FF0B4A2F"/>
      <name val="Arial"/>
      <family val="0"/>
      <charset val="1"/>
    </font>
    <font>
      <sz val="11"/>
      <color rgb="FF111827"/>
      <name val="Arial"/>
      <family val="0"/>
      <charset val="1"/>
    </font>
    <font>
      <sz val="10"/>
      <color rgb="FF111827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1"/>
      <color rgb="FF111827"/>
      <name val="Arial"/>
      <family val="0"/>
      <charset val="1"/>
    </font>
    <font>
      <sz val="11"/>
      <color rgb="FF1D4ED8"/>
      <name val="Arial"/>
      <family val="0"/>
      <charset val="1"/>
    </font>
    <font>
      <b val="true"/>
      <sz val="11"/>
      <color rgb="FF047857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047857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B4A2F"/>
        <bgColor rgb="FF003366"/>
      </patternFill>
    </fill>
    <fill>
      <patternFill patternType="solid">
        <fgColor rgb="FFFFFDF2"/>
        <bgColor rgb="FFFFFFFF"/>
      </patternFill>
    </fill>
    <fill>
      <patternFill patternType="solid">
        <fgColor rgb="FF12744A"/>
        <bgColor rgb="FF04785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B91C1C"/>
      </font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47857"/>
      <rgbColor rgb="FFD9D9D9"/>
      <rgbColor rgb="FF878787"/>
      <rgbColor rgb="FF9999FF"/>
      <rgbColor rgb="FF993366"/>
      <rgbColor rgb="FFFFFDF2"/>
      <rgbColor rgb="FFCCFFFF"/>
      <rgbColor rgb="FF660066"/>
      <rgbColor rgb="FFFF8080"/>
      <rgbColor rgb="FF1D4ED8"/>
      <rgbColor rgb="FFD1D5DB"/>
      <rgbColor rgb="FF000080"/>
      <rgbColor rgb="FFFF00FF"/>
      <rgbColor rgb="FFFFFF00"/>
      <rgbColor rgb="FF00FFFF"/>
      <rgbColor rgb="FF800080"/>
      <rgbColor rgb="FF800000"/>
      <rgbColor rgb="FF12744A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EE2E2"/>
      <rgbColor rgb="FF4F81BD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B4A2F"/>
      <rgbColor rgb="FF333300"/>
      <rgbColor rgb="FFB91C1C"/>
      <rgbColor rgb="FF993366"/>
      <rgbColor rgb="FF333399"/>
      <rgbColor rgb="FF11182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Acumulado semana a semana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Reto!F9</c:f>
              <c:strCache>
                <c:ptCount val="1"/>
                <c:pt idx="0">
                  <c:v>Acumulado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Reto!$B$10:$B$61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Reto!$F$10:$F$61</c:f>
              <c:numCache>
                <c:formatCode>#,##0.00" €"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</c:ser>
        <c:gapWidth val="150"/>
        <c:overlap val="0"/>
        <c:axId val="54049686"/>
        <c:axId val="37895219"/>
      </c:barChart>
      <c:catAx>
        <c:axId val="5404968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7895219"/>
        <c:crosses val="autoZero"/>
        <c:auto val="1"/>
        <c:lblAlgn val="ctr"/>
        <c:lblOffset val="100"/>
        <c:noMultiLvlLbl val="0"/>
      </c:catAx>
      <c:valAx>
        <c:axId val="3789521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404968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8</xdr:row>
      <xdr:rowOff>0</xdr:rowOff>
    </xdr:from>
    <xdr:to>
      <xdr:col>18</xdr:col>
      <xdr:colOff>364680</xdr:colOff>
      <xdr:row>22</xdr:row>
      <xdr:rowOff>22320</xdr:rowOff>
    </xdr:to>
    <xdr:graphicFrame>
      <xdr:nvGraphicFramePr>
        <xdr:cNvPr id="0" name="Chart 1"/>
        <xdr:cNvGraphicFramePr/>
      </xdr:nvGraphicFramePr>
      <xdr:xfrm>
        <a:off x="6673320" y="1762200"/>
        <a:ext cx="64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33.75" hidden="false" customHeight="tru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8" hidden="false" customHeight="true" outlineLevel="0" collapsed="false">
      <c r="B6" s="4" t="s">
        <v>3</v>
      </c>
    </row>
    <row r="7" customFormat="false" ht="18" hidden="false" customHeight="true" outlineLevel="0" collapsed="false">
      <c r="B7" s="4" t="s">
        <v>4</v>
      </c>
    </row>
    <row r="8" customFormat="false" ht="18" hidden="false" customHeight="true" outlineLevel="0" collapsed="false">
      <c r="B8" s="4" t="s">
        <v>5</v>
      </c>
    </row>
    <row r="9" customFormat="false" ht="18" hidden="false" customHeight="true" outlineLevel="0" collapsed="false">
      <c r="B9" s="4" t="s">
        <v>6</v>
      </c>
    </row>
    <row r="10" customFormat="false" ht="18" hidden="false" customHeight="true" outlineLevel="0" collapsed="false">
      <c r="B10" s="4" t="s">
        <v>7</v>
      </c>
    </row>
    <row r="11" customFormat="false" ht="18" hidden="false" customHeight="true" outlineLevel="0" collapsed="false">
      <c r="B11" s="4" t="s">
        <v>8</v>
      </c>
    </row>
    <row r="13" customFormat="false" ht="15" hidden="false" customHeight="false" outlineLevel="0" collapsed="false">
      <c r="B13" s="3" t="s">
        <v>9</v>
      </c>
    </row>
    <row r="14" customFormat="false" ht="15" hidden="false" customHeight="false" outlineLevel="0" collapsed="false">
      <c r="B14" s="5" t="s">
        <v>10</v>
      </c>
    </row>
    <row r="15" customFormat="false" ht="15" hidden="false" customHeight="false" outlineLevel="0" collapsed="false">
      <c r="B15" s="5" t="s">
        <v>11</v>
      </c>
    </row>
    <row r="16" customFormat="false" ht="15" hidden="false" customHeight="false" outlineLevel="0" collapsed="false">
      <c r="B16" s="5" t="s">
        <v>12</v>
      </c>
    </row>
    <row r="18" customFormat="false" ht="15" hidden="false" customHeight="false" outlineLevel="0" collapsed="false">
      <c r="B18" s="6" t="s">
        <v>13</v>
      </c>
    </row>
    <row r="20" customFormat="false" ht="30" hidden="false" customHeight="true" outlineLevel="0" collapsed="false">
      <c r="B20" s="6" t="s">
        <v>14</v>
      </c>
    </row>
    <row r="22" customFormat="false" ht="15" hidden="false" customHeight="false" outlineLevel="0" collapsed="false">
      <c r="B22" s="7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</cols>
  <sheetData>
    <row r="1" customFormat="false" ht="15" hidden="false" customHeight="false" outlineLevel="0" collapsed="false">
      <c r="A1" s="0" t="s">
        <v>16</v>
      </c>
    </row>
    <row r="2" customFormat="false" ht="15" hidden="false" customHeight="false" outlineLevel="0" collapsed="false">
      <c r="A2" s="0" t="s">
        <v>17</v>
      </c>
    </row>
    <row r="3" customFormat="false" ht="15" hidden="false" customHeight="false" outlineLevel="0" collapsed="false">
      <c r="A3" s="0" t="s">
        <v>18</v>
      </c>
    </row>
    <row r="4" customFormat="false" ht="15" hidden="false" customHeight="false" outlineLevel="0" collapsed="false">
      <c r="A4" s="0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"/>
    <col collapsed="false" customWidth="true" hidden="false" outlineLevel="0" max="3" min="3" style="0" width="13"/>
    <col collapsed="false" customWidth="true" hidden="false" outlineLevel="0" max="4" min="4" style="0" width="15"/>
    <col collapsed="false" customWidth="true" hidden="false" outlineLevel="0" max="5" min="5" style="0" width="18"/>
    <col collapsed="false" customWidth="true" hidden="false" outlineLevel="0" max="7" min="6" style="0" width="14"/>
  </cols>
  <sheetData>
    <row r="2" customFormat="false" ht="33.75" hidden="false" customHeight="true" outlineLevel="0" collapsed="false">
      <c r="B2" s="8" t="s">
        <v>20</v>
      </c>
      <c r="C2" s="8"/>
      <c r="D2" s="8"/>
      <c r="E2" s="8"/>
      <c r="F2" s="8"/>
      <c r="G2" s="8"/>
      <c r="H2" s="8"/>
    </row>
    <row r="4" customFormat="false" ht="15" hidden="false" customHeight="false" outlineLevel="0" collapsed="false">
      <c r="B4" s="9" t="s">
        <v>21</v>
      </c>
      <c r="C4" s="10" t="n">
        <v>1378</v>
      </c>
      <c r="E4" s="9" t="s">
        <v>22</v>
      </c>
      <c r="F4" s="11" t="n">
        <f aca="false">SUM(E10:E61)</f>
        <v>0</v>
      </c>
    </row>
    <row r="5" customFormat="false" ht="15" hidden="false" customHeight="false" outlineLevel="0" collapsed="false">
      <c r="B5" s="9" t="s">
        <v>16</v>
      </c>
      <c r="C5" s="12" t="s">
        <v>17</v>
      </c>
      <c r="E5" s="9" t="s">
        <v>23</v>
      </c>
      <c r="F5" s="11" t="n">
        <f aca="false">C4-F4</f>
        <v>1378</v>
      </c>
    </row>
    <row r="6" customFormat="false" ht="15" hidden="false" customHeight="false" outlineLevel="0" collapsed="false">
      <c r="B6" s="9" t="s">
        <v>24</v>
      </c>
      <c r="C6" s="13" t="s">
        <v>25</v>
      </c>
      <c r="E6" s="9" t="s">
        <v>26</v>
      </c>
      <c r="F6" s="14" t="n">
        <f aca="false">IF(C4=0,"",F4/C4)</f>
        <v>0</v>
      </c>
    </row>
    <row r="9" customFormat="false" ht="30" hidden="false" customHeight="true" outlineLevel="0" collapsed="false">
      <c r="B9" s="15" t="s">
        <v>27</v>
      </c>
      <c r="C9" s="15" t="s">
        <v>28</v>
      </c>
      <c r="D9" s="15" t="s">
        <v>29</v>
      </c>
      <c r="E9" s="15" t="s">
        <v>30</v>
      </c>
      <c r="F9" s="15" t="s">
        <v>31</v>
      </c>
      <c r="G9" s="15" t="s">
        <v>32</v>
      </c>
    </row>
    <row r="10" customFormat="false" ht="15" hidden="false" customHeight="false" outlineLevel="0" collapsed="false">
      <c r="B10" s="9" t="n">
        <v>1</v>
      </c>
      <c r="C10" s="16" t="n">
        <f aca="false">$C$6+0*7</f>
        <v>46027</v>
      </c>
      <c r="D10" s="17" t="n">
        <f aca="false">IF($C$5="Cantidad fija",$C$4/52,IF($C$5="Descendente (empiezas fuerte)",(53-1)*$C$4/1378,1*$C$4/1378))</f>
        <v>1</v>
      </c>
      <c r="E10" s="10"/>
      <c r="F10" s="17" t="n">
        <f aca="false">SUM($E$10:E10)</f>
        <v>0</v>
      </c>
      <c r="G10" s="17" t="n">
        <f aca="false">F10-SUM($D$10:D10)</f>
        <v>-1</v>
      </c>
    </row>
    <row r="11" customFormat="false" ht="15" hidden="false" customHeight="false" outlineLevel="0" collapsed="false">
      <c r="B11" s="9" t="n">
        <v>2</v>
      </c>
      <c r="C11" s="16" t="n">
        <f aca="false">$C$6+1*7</f>
        <v>46034</v>
      </c>
      <c r="D11" s="17" t="n">
        <f aca="false">IF($C$5="Cantidad fija",$C$4/52,IF($C$5="Descendente (empiezas fuerte)",(53-2)*$C$4/1378,2*$C$4/1378))</f>
        <v>2</v>
      </c>
      <c r="E11" s="10"/>
      <c r="F11" s="17" t="n">
        <f aca="false">SUM($E$10:E11)</f>
        <v>0</v>
      </c>
      <c r="G11" s="17" t="n">
        <f aca="false">F11-SUM($D$10:D11)</f>
        <v>-3</v>
      </c>
    </row>
    <row r="12" customFormat="false" ht="15" hidden="false" customHeight="false" outlineLevel="0" collapsed="false">
      <c r="B12" s="9" t="n">
        <v>3</v>
      </c>
      <c r="C12" s="16" t="n">
        <f aca="false">$C$6+2*7</f>
        <v>46041</v>
      </c>
      <c r="D12" s="17" t="n">
        <f aca="false">IF($C$5="Cantidad fija",$C$4/52,IF($C$5="Descendente (empiezas fuerte)",(53-3)*$C$4/1378,3*$C$4/1378))</f>
        <v>3</v>
      </c>
      <c r="E12" s="10"/>
      <c r="F12" s="17" t="n">
        <f aca="false">SUM($E$10:E12)</f>
        <v>0</v>
      </c>
      <c r="G12" s="17" t="n">
        <f aca="false">F12-SUM($D$10:D12)</f>
        <v>-6</v>
      </c>
    </row>
    <row r="13" customFormat="false" ht="15" hidden="false" customHeight="false" outlineLevel="0" collapsed="false">
      <c r="B13" s="9" t="n">
        <v>4</v>
      </c>
      <c r="C13" s="16" t="n">
        <f aca="false">$C$6+3*7</f>
        <v>46048</v>
      </c>
      <c r="D13" s="17" t="n">
        <f aca="false">IF($C$5="Cantidad fija",$C$4/52,IF($C$5="Descendente (empiezas fuerte)",(53-4)*$C$4/1378,4*$C$4/1378))</f>
        <v>4</v>
      </c>
      <c r="E13" s="10"/>
      <c r="F13" s="17" t="n">
        <f aca="false">SUM($E$10:E13)</f>
        <v>0</v>
      </c>
      <c r="G13" s="17" t="n">
        <f aca="false">F13-SUM($D$10:D13)</f>
        <v>-10</v>
      </c>
    </row>
    <row r="14" customFormat="false" ht="15" hidden="false" customHeight="false" outlineLevel="0" collapsed="false">
      <c r="B14" s="9" t="n">
        <v>5</v>
      </c>
      <c r="C14" s="16" t="n">
        <f aca="false">$C$6+4*7</f>
        <v>46055</v>
      </c>
      <c r="D14" s="17" t="n">
        <f aca="false">IF($C$5="Cantidad fija",$C$4/52,IF($C$5="Descendente (empiezas fuerte)",(53-5)*$C$4/1378,5*$C$4/1378))</f>
        <v>5</v>
      </c>
      <c r="E14" s="10"/>
      <c r="F14" s="17" t="n">
        <f aca="false">SUM($E$10:E14)</f>
        <v>0</v>
      </c>
      <c r="G14" s="17" t="n">
        <f aca="false">F14-SUM($D$10:D14)</f>
        <v>-15</v>
      </c>
    </row>
    <row r="15" customFormat="false" ht="15" hidden="false" customHeight="false" outlineLevel="0" collapsed="false">
      <c r="B15" s="9" t="n">
        <v>6</v>
      </c>
      <c r="C15" s="16" t="n">
        <f aca="false">$C$6+5*7</f>
        <v>46062</v>
      </c>
      <c r="D15" s="17" t="n">
        <f aca="false">IF($C$5="Cantidad fija",$C$4/52,IF($C$5="Descendente (empiezas fuerte)",(53-6)*$C$4/1378,6*$C$4/1378))</f>
        <v>6</v>
      </c>
      <c r="E15" s="10"/>
      <c r="F15" s="17" t="n">
        <f aca="false">SUM($E$10:E15)</f>
        <v>0</v>
      </c>
      <c r="G15" s="17" t="n">
        <f aca="false">F15-SUM($D$10:D15)</f>
        <v>-21</v>
      </c>
    </row>
    <row r="16" customFormat="false" ht="15" hidden="false" customHeight="false" outlineLevel="0" collapsed="false">
      <c r="B16" s="9" t="n">
        <v>7</v>
      </c>
      <c r="C16" s="16" t="n">
        <f aca="false">$C$6+6*7</f>
        <v>46069</v>
      </c>
      <c r="D16" s="17" t="n">
        <f aca="false">IF($C$5="Cantidad fija",$C$4/52,IF($C$5="Descendente (empiezas fuerte)",(53-7)*$C$4/1378,7*$C$4/1378))</f>
        <v>7</v>
      </c>
      <c r="E16" s="10"/>
      <c r="F16" s="17" t="n">
        <f aca="false">SUM($E$10:E16)</f>
        <v>0</v>
      </c>
      <c r="G16" s="17" t="n">
        <f aca="false">F16-SUM($D$10:D16)</f>
        <v>-28</v>
      </c>
    </row>
    <row r="17" customFormat="false" ht="15" hidden="false" customHeight="false" outlineLevel="0" collapsed="false">
      <c r="B17" s="9" t="n">
        <v>8</v>
      </c>
      <c r="C17" s="16" t="n">
        <f aca="false">$C$6+7*7</f>
        <v>46076</v>
      </c>
      <c r="D17" s="17" t="n">
        <f aca="false">IF($C$5="Cantidad fija",$C$4/52,IF($C$5="Descendente (empiezas fuerte)",(53-8)*$C$4/1378,8*$C$4/1378))</f>
        <v>8</v>
      </c>
      <c r="E17" s="10"/>
      <c r="F17" s="17" t="n">
        <f aca="false">SUM($E$10:E17)</f>
        <v>0</v>
      </c>
      <c r="G17" s="17" t="n">
        <f aca="false">F17-SUM($D$10:D17)</f>
        <v>-36</v>
      </c>
    </row>
    <row r="18" customFormat="false" ht="15" hidden="false" customHeight="false" outlineLevel="0" collapsed="false">
      <c r="B18" s="9" t="n">
        <v>9</v>
      </c>
      <c r="C18" s="16" t="n">
        <f aca="false">$C$6+8*7</f>
        <v>46083</v>
      </c>
      <c r="D18" s="17" t="n">
        <f aca="false">IF($C$5="Cantidad fija",$C$4/52,IF($C$5="Descendente (empiezas fuerte)",(53-9)*$C$4/1378,9*$C$4/1378))</f>
        <v>9</v>
      </c>
      <c r="E18" s="10"/>
      <c r="F18" s="17" t="n">
        <f aca="false">SUM($E$10:E18)</f>
        <v>0</v>
      </c>
      <c r="G18" s="17" t="n">
        <f aca="false">F18-SUM($D$10:D18)</f>
        <v>-45</v>
      </c>
    </row>
    <row r="19" customFormat="false" ht="15" hidden="false" customHeight="false" outlineLevel="0" collapsed="false">
      <c r="B19" s="9" t="n">
        <v>10</v>
      </c>
      <c r="C19" s="16" t="n">
        <f aca="false">$C$6+9*7</f>
        <v>46090</v>
      </c>
      <c r="D19" s="17" t="n">
        <f aca="false">IF($C$5="Cantidad fija",$C$4/52,IF($C$5="Descendente (empiezas fuerte)",(53-10)*$C$4/1378,10*$C$4/1378))</f>
        <v>10</v>
      </c>
      <c r="E19" s="10"/>
      <c r="F19" s="17" t="n">
        <f aca="false">SUM($E$10:E19)</f>
        <v>0</v>
      </c>
      <c r="G19" s="17" t="n">
        <f aca="false">F19-SUM($D$10:D19)</f>
        <v>-55</v>
      </c>
    </row>
    <row r="20" customFormat="false" ht="15" hidden="false" customHeight="false" outlineLevel="0" collapsed="false">
      <c r="B20" s="9" t="n">
        <v>11</v>
      </c>
      <c r="C20" s="16" t="n">
        <f aca="false">$C$6+10*7</f>
        <v>46097</v>
      </c>
      <c r="D20" s="17" t="n">
        <f aca="false">IF($C$5="Cantidad fija",$C$4/52,IF($C$5="Descendente (empiezas fuerte)",(53-11)*$C$4/1378,11*$C$4/1378))</f>
        <v>11</v>
      </c>
      <c r="E20" s="10"/>
      <c r="F20" s="17" t="n">
        <f aca="false">SUM($E$10:E20)</f>
        <v>0</v>
      </c>
      <c r="G20" s="17" t="n">
        <f aca="false">F20-SUM($D$10:D20)</f>
        <v>-66</v>
      </c>
    </row>
    <row r="21" customFormat="false" ht="15" hidden="false" customHeight="false" outlineLevel="0" collapsed="false">
      <c r="B21" s="9" t="n">
        <v>12</v>
      </c>
      <c r="C21" s="16" t="n">
        <f aca="false">$C$6+11*7</f>
        <v>46104</v>
      </c>
      <c r="D21" s="17" t="n">
        <f aca="false">IF($C$5="Cantidad fija",$C$4/52,IF($C$5="Descendente (empiezas fuerte)",(53-12)*$C$4/1378,12*$C$4/1378))</f>
        <v>12</v>
      </c>
      <c r="E21" s="10"/>
      <c r="F21" s="17" t="n">
        <f aca="false">SUM($E$10:E21)</f>
        <v>0</v>
      </c>
      <c r="G21" s="17" t="n">
        <f aca="false">F21-SUM($D$10:D21)</f>
        <v>-78</v>
      </c>
    </row>
    <row r="22" customFormat="false" ht="15" hidden="false" customHeight="false" outlineLevel="0" collapsed="false">
      <c r="B22" s="9" t="n">
        <v>13</v>
      </c>
      <c r="C22" s="16" t="n">
        <f aca="false">$C$6+12*7</f>
        <v>46111</v>
      </c>
      <c r="D22" s="17" t="n">
        <f aca="false">IF($C$5="Cantidad fija",$C$4/52,IF($C$5="Descendente (empiezas fuerte)",(53-13)*$C$4/1378,13*$C$4/1378))</f>
        <v>13</v>
      </c>
      <c r="E22" s="10"/>
      <c r="F22" s="17" t="n">
        <f aca="false">SUM($E$10:E22)</f>
        <v>0</v>
      </c>
      <c r="G22" s="17" t="n">
        <f aca="false">F22-SUM($D$10:D22)</f>
        <v>-91</v>
      </c>
    </row>
    <row r="23" customFormat="false" ht="15" hidden="false" customHeight="false" outlineLevel="0" collapsed="false">
      <c r="B23" s="9" t="n">
        <v>14</v>
      </c>
      <c r="C23" s="16" t="n">
        <f aca="false">$C$6+13*7</f>
        <v>46118</v>
      </c>
      <c r="D23" s="17" t="n">
        <f aca="false">IF($C$5="Cantidad fija",$C$4/52,IF($C$5="Descendente (empiezas fuerte)",(53-14)*$C$4/1378,14*$C$4/1378))</f>
        <v>14</v>
      </c>
      <c r="E23" s="10"/>
      <c r="F23" s="17" t="n">
        <f aca="false">SUM($E$10:E23)</f>
        <v>0</v>
      </c>
      <c r="G23" s="17" t="n">
        <f aca="false">F23-SUM($D$10:D23)</f>
        <v>-105</v>
      </c>
    </row>
    <row r="24" customFormat="false" ht="15" hidden="false" customHeight="false" outlineLevel="0" collapsed="false">
      <c r="B24" s="9" t="n">
        <v>15</v>
      </c>
      <c r="C24" s="16" t="n">
        <f aca="false">$C$6+14*7</f>
        <v>46125</v>
      </c>
      <c r="D24" s="17" t="n">
        <f aca="false">IF($C$5="Cantidad fija",$C$4/52,IF($C$5="Descendente (empiezas fuerte)",(53-15)*$C$4/1378,15*$C$4/1378))</f>
        <v>15</v>
      </c>
      <c r="E24" s="10"/>
      <c r="F24" s="17" t="n">
        <f aca="false">SUM($E$10:E24)</f>
        <v>0</v>
      </c>
      <c r="G24" s="17" t="n">
        <f aca="false">F24-SUM($D$10:D24)</f>
        <v>-120</v>
      </c>
    </row>
    <row r="25" customFormat="false" ht="15" hidden="false" customHeight="false" outlineLevel="0" collapsed="false">
      <c r="B25" s="9" t="n">
        <v>16</v>
      </c>
      <c r="C25" s="16" t="n">
        <f aca="false">$C$6+15*7</f>
        <v>46132</v>
      </c>
      <c r="D25" s="17" t="n">
        <f aca="false">IF($C$5="Cantidad fija",$C$4/52,IF($C$5="Descendente (empiezas fuerte)",(53-16)*$C$4/1378,16*$C$4/1378))</f>
        <v>16</v>
      </c>
      <c r="E25" s="10"/>
      <c r="F25" s="17" t="n">
        <f aca="false">SUM($E$10:E25)</f>
        <v>0</v>
      </c>
      <c r="G25" s="17" t="n">
        <f aca="false">F25-SUM($D$10:D25)</f>
        <v>-136</v>
      </c>
    </row>
    <row r="26" customFormat="false" ht="15" hidden="false" customHeight="false" outlineLevel="0" collapsed="false">
      <c r="B26" s="9" t="n">
        <v>17</v>
      </c>
      <c r="C26" s="16" t="n">
        <f aca="false">$C$6+16*7</f>
        <v>46139</v>
      </c>
      <c r="D26" s="17" t="n">
        <f aca="false">IF($C$5="Cantidad fija",$C$4/52,IF($C$5="Descendente (empiezas fuerte)",(53-17)*$C$4/1378,17*$C$4/1378))</f>
        <v>17</v>
      </c>
      <c r="E26" s="10"/>
      <c r="F26" s="17" t="n">
        <f aca="false">SUM($E$10:E26)</f>
        <v>0</v>
      </c>
      <c r="G26" s="17" t="n">
        <f aca="false">F26-SUM($D$10:D26)</f>
        <v>-153</v>
      </c>
    </row>
    <row r="27" customFormat="false" ht="15" hidden="false" customHeight="false" outlineLevel="0" collapsed="false">
      <c r="B27" s="9" t="n">
        <v>18</v>
      </c>
      <c r="C27" s="16" t="n">
        <f aca="false">$C$6+17*7</f>
        <v>46146</v>
      </c>
      <c r="D27" s="17" t="n">
        <f aca="false">IF($C$5="Cantidad fija",$C$4/52,IF($C$5="Descendente (empiezas fuerte)",(53-18)*$C$4/1378,18*$C$4/1378))</f>
        <v>18</v>
      </c>
      <c r="E27" s="10"/>
      <c r="F27" s="17" t="n">
        <f aca="false">SUM($E$10:E27)</f>
        <v>0</v>
      </c>
      <c r="G27" s="17" t="n">
        <f aca="false">F27-SUM($D$10:D27)</f>
        <v>-171</v>
      </c>
    </row>
    <row r="28" customFormat="false" ht="15" hidden="false" customHeight="false" outlineLevel="0" collapsed="false">
      <c r="B28" s="9" t="n">
        <v>19</v>
      </c>
      <c r="C28" s="16" t="n">
        <f aca="false">$C$6+18*7</f>
        <v>46153</v>
      </c>
      <c r="D28" s="17" t="n">
        <f aca="false">IF($C$5="Cantidad fija",$C$4/52,IF($C$5="Descendente (empiezas fuerte)",(53-19)*$C$4/1378,19*$C$4/1378))</f>
        <v>19</v>
      </c>
      <c r="E28" s="10"/>
      <c r="F28" s="17" t="n">
        <f aca="false">SUM($E$10:E28)</f>
        <v>0</v>
      </c>
      <c r="G28" s="17" t="n">
        <f aca="false">F28-SUM($D$10:D28)</f>
        <v>-190</v>
      </c>
    </row>
    <row r="29" customFormat="false" ht="15" hidden="false" customHeight="false" outlineLevel="0" collapsed="false">
      <c r="B29" s="9" t="n">
        <v>20</v>
      </c>
      <c r="C29" s="16" t="n">
        <f aca="false">$C$6+19*7</f>
        <v>46160</v>
      </c>
      <c r="D29" s="17" t="n">
        <f aca="false">IF($C$5="Cantidad fija",$C$4/52,IF($C$5="Descendente (empiezas fuerte)",(53-20)*$C$4/1378,20*$C$4/1378))</f>
        <v>20</v>
      </c>
      <c r="E29" s="10"/>
      <c r="F29" s="17" t="n">
        <f aca="false">SUM($E$10:E29)</f>
        <v>0</v>
      </c>
      <c r="G29" s="17" t="n">
        <f aca="false">F29-SUM($D$10:D29)</f>
        <v>-210</v>
      </c>
    </row>
    <row r="30" customFormat="false" ht="15" hidden="false" customHeight="false" outlineLevel="0" collapsed="false">
      <c r="B30" s="9" t="n">
        <v>21</v>
      </c>
      <c r="C30" s="16" t="n">
        <f aca="false">$C$6+20*7</f>
        <v>46167</v>
      </c>
      <c r="D30" s="17" t="n">
        <f aca="false">IF($C$5="Cantidad fija",$C$4/52,IF($C$5="Descendente (empiezas fuerte)",(53-21)*$C$4/1378,21*$C$4/1378))</f>
        <v>21</v>
      </c>
      <c r="E30" s="10"/>
      <c r="F30" s="17" t="n">
        <f aca="false">SUM($E$10:E30)</f>
        <v>0</v>
      </c>
      <c r="G30" s="17" t="n">
        <f aca="false">F30-SUM($D$10:D30)</f>
        <v>-231</v>
      </c>
    </row>
    <row r="31" customFormat="false" ht="15" hidden="false" customHeight="false" outlineLevel="0" collapsed="false">
      <c r="B31" s="9" t="n">
        <v>22</v>
      </c>
      <c r="C31" s="16" t="n">
        <f aca="false">$C$6+21*7</f>
        <v>46174</v>
      </c>
      <c r="D31" s="17" t="n">
        <f aca="false">IF($C$5="Cantidad fija",$C$4/52,IF($C$5="Descendente (empiezas fuerte)",(53-22)*$C$4/1378,22*$C$4/1378))</f>
        <v>22</v>
      </c>
      <c r="E31" s="10"/>
      <c r="F31" s="17" t="n">
        <f aca="false">SUM($E$10:E31)</f>
        <v>0</v>
      </c>
      <c r="G31" s="17" t="n">
        <f aca="false">F31-SUM($D$10:D31)</f>
        <v>-253</v>
      </c>
    </row>
    <row r="32" customFormat="false" ht="15" hidden="false" customHeight="false" outlineLevel="0" collapsed="false">
      <c r="B32" s="9" t="n">
        <v>23</v>
      </c>
      <c r="C32" s="16" t="n">
        <f aca="false">$C$6+22*7</f>
        <v>46181</v>
      </c>
      <c r="D32" s="17" t="n">
        <f aca="false">IF($C$5="Cantidad fija",$C$4/52,IF($C$5="Descendente (empiezas fuerte)",(53-23)*$C$4/1378,23*$C$4/1378))</f>
        <v>23</v>
      </c>
      <c r="E32" s="10"/>
      <c r="F32" s="17" t="n">
        <f aca="false">SUM($E$10:E32)</f>
        <v>0</v>
      </c>
      <c r="G32" s="17" t="n">
        <f aca="false">F32-SUM($D$10:D32)</f>
        <v>-276</v>
      </c>
    </row>
    <row r="33" customFormat="false" ht="15" hidden="false" customHeight="false" outlineLevel="0" collapsed="false">
      <c r="B33" s="9" t="n">
        <v>24</v>
      </c>
      <c r="C33" s="16" t="n">
        <f aca="false">$C$6+23*7</f>
        <v>46188</v>
      </c>
      <c r="D33" s="17" t="n">
        <f aca="false">IF($C$5="Cantidad fija",$C$4/52,IF($C$5="Descendente (empiezas fuerte)",(53-24)*$C$4/1378,24*$C$4/1378))</f>
        <v>24</v>
      </c>
      <c r="E33" s="10"/>
      <c r="F33" s="17" t="n">
        <f aca="false">SUM($E$10:E33)</f>
        <v>0</v>
      </c>
      <c r="G33" s="17" t="n">
        <f aca="false">F33-SUM($D$10:D33)</f>
        <v>-300</v>
      </c>
    </row>
    <row r="34" customFormat="false" ht="15" hidden="false" customHeight="false" outlineLevel="0" collapsed="false">
      <c r="B34" s="9" t="n">
        <v>25</v>
      </c>
      <c r="C34" s="16" t="n">
        <f aca="false">$C$6+24*7</f>
        <v>46195</v>
      </c>
      <c r="D34" s="17" t="n">
        <f aca="false">IF($C$5="Cantidad fija",$C$4/52,IF($C$5="Descendente (empiezas fuerte)",(53-25)*$C$4/1378,25*$C$4/1378))</f>
        <v>25</v>
      </c>
      <c r="E34" s="10"/>
      <c r="F34" s="17" t="n">
        <f aca="false">SUM($E$10:E34)</f>
        <v>0</v>
      </c>
      <c r="G34" s="17" t="n">
        <f aca="false">F34-SUM($D$10:D34)</f>
        <v>-325</v>
      </c>
    </row>
    <row r="35" customFormat="false" ht="15" hidden="false" customHeight="false" outlineLevel="0" collapsed="false">
      <c r="B35" s="9" t="n">
        <v>26</v>
      </c>
      <c r="C35" s="16" t="n">
        <f aca="false">$C$6+25*7</f>
        <v>46202</v>
      </c>
      <c r="D35" s="17" t="n">
        <f aca="false">IF($C$5="Cantidad fija",$C$4/52,IF($C$5="Descendente (empiezas fuerte)",(53-26)*$C$4/1378,26*$C$4/1378))</f>
        <v>26</v>
      </c>
      <c r="E35" s="10"/>
      <c r="F35" s="17" t="n">
        <f aca="false">SUM($E$10:E35)</f>
        <v>0</v>
      </c>
      <c r="G35" s="17" t="n">
        <f aca="false">F35-SUM($D$10:D35)</f>
        <v>-351</v>
      </c>
    </row>
    <row r="36" customFormat="false" ht="15" hidden="false" customHeight="false" outlineLevel="0" collapsed="false">
      <c r="B36" s="9" t="n">
        <v>27</v>
      </c>
      <c r="C36" s="16" t="n">
        <f aca="false">$C$6+26*7</f>
        <v>46209</v>
      </c>
      <c r="D36" s="17" t="n">
        <f aca="false">IF($C$5="Cantidad fija",$C$4/52,IF($C$5="Descendente (empiezas fuerte)",(53-27)*$C$4/1378,27*$C$4/1378))</f>
        <v>27</v>
      </c>
      <c r="E36" s="10"/>
      <c r="F36" s="17" t="n">
        <f aca="false">SUM($E$10:E36)</f>
        <v>0</v>
      </c>
      <c r="G36" s="17" t="n">
        <f aca="false">F36-SUM($D$10:D36)</f>
        <v>-378</v>
      </c>
    </row>
    <row r="37" customFormat="false" ht="15" hidden="false" customHeight="false" outlineLevel="0" collapsed="false">
      <c r="B37" s="9" t="n">
        <v>28</v>
      </c>
      <c r="C37" s="16" t="n">
        <f aca="false">$C$6+27*7</f>
        <v>46216</v>
      </c>
      <c r="D37" s="17" t="n">
        <f aca="false">IF($C$5="Cantidad fija",$C$4/52,IF($C$5="Descendente (empiezas fuerte)",(53-28)*$C$4/1378,28*$C$4/1378))</f>
        <v>28</v>
      </c>
      <c r="E37" s="10"/>
      <c r="F37" s="17" t="n">
        <f aca="false">SUM($E$10:E37)</f>
        <v>0</v>
      </c>
      <c r="G37" s="17" t="n">
        <f aca="false">F37-SUM($D$10:D37)</f>
        <v>-406</v>
      </c>
    </row>
    <row r="38" customFormat="false" ht="15" hidden="false" customHeight="false" outlineLevel="0" collapsed="false">
      <c r="B38" s="9" t="n">
        <v>29</v>
      </c>
      <c r="C38" s="16" t="n">
        <f aca="false">$C$6+28*7</f>
        <v>46223</v>
      </c>
      <c r="D38" s="17" t="n">
        <f aca="false">IF($C$5="Cantidad fija",$C$4/52,IF($C$5="Descendente (empiezas fuerte)",(53-29)*$C$4/1378,29*$C$4/1378))</f>
        <v>29</v>
      </c>
      <c r="E38" s="10"/>
      <c r="F38" s="17" t="n">
        <f aca="false">SUM($E$10:E38)</f>
        <v>0</v>
      </c>
      <c r="G38" s="17" t="n">
        <f aca="false">F38-SUM($D$10:D38)</f>
        <v>-435</v>
      </c>
    </row>
    <row r="39" customFormat="false" ht="15" hidden="false" customHeight="false" outlineLevel="0" collapsed="false">
      <c r="B39" s="9" t="n">
        <v>30</v>
      </c>
      <c r="C39" s="16" t="n">
        <f aca="false">$C$6+29*7</f>
        <v>46230</v>
      </c>
      <c r="D39" s="17" t="n">
        <f aca="false">IF($C$5="Cantidad fija",$C$4/52,IF($C$5="Descendente (empiezas fuerte)",(53-30)*$C$4/1378,30*$C$4/1378))</f>
        <v>30</v>
      </c>
      <c r="E39" s="10"/>
      <c r="F39" s="17" t="n">
        <f aca="false">SUM($E$10:E39)</f>
        <v>0</v>
      </c>
      <c r="G39" s="17" t="n">
        <f aca="false">F39-SUM($D$10:D39)</f>
        <v>-465</v>
      </c>
    </row>
    <row r="40" customFormat="false" ht="15" hidden="false" customHeight="false" outlineLevel="0" collapsed="false">
      <c r="B40" s="9" t="n">
        <v>31</v>
      </c>
      <c r="C40" s="16" t="n">
        <f aca="false">$C$6+30*7</f>
        <v>46237</v>
      </c>
      <c r="D40" s="17" t="n">
        <f aca="false">IF($C$5="Cantidad fija",$C$4/52,IF($C$5="Descendente (empiezas fuerte)",(53-31)*$C$4/1378,31*$C$4/1378))</f>
        <v>31</v>
      </c>
      <c r="E40" s="10"/>
      <c r="F40" s="17" t="n">
        <f aca="false">SUM($E$10:E40)</f>
        <v>0</v>
      </c>
      <c r="G40" s="17" t="n">
        <f aca="false">F40-SUM($D$10:D40)</f>
        <v>-496</v>
      </c>
    </row>
    <row r="41" customFormat="false" ht="15" hidden="false" customHeight="false" outlineLevel="0" collapsed="false">
      <c r="B41" s="9" t="n">
        <v>32</v>
      </c>
      <c r="C41" s="16" t="n">
        <f aca="false">$C$6+31*7</f>
        <v>46244</v>
      </c>
      <c r="D41" s="17" t="n">
        <f aca="false">IF($C$5="Cantidad fija",$C$4/52,IF($C$5="Descendente (empiezas fuerte)",(53-32)*$C$4/1378,32*$C$4/1378))</f>
        <v>32</v>
      </c>
      <c r="E41" s="10"/>
      <c r="F41" s="17" t="n">
        <f aca="false">SUM($E$10:E41)</f>
        <v>0</v>
      </c>
      <c r="G41" s="17" t="n">
        <f aca="false">F41-SUM($D$10:D41)</f>
        <v>-528</v>
      </c>
    </row>
    <row r="42" customFormat="false" ht="15" hidden="false" customHeight="false" outlineLevel="0" collapsed="false">
      <c r="B42" s="9" t="n">
        <v>33</v>
      </c>
      <c r="C42" s="16" t="n">
        <f aca="false">$C$6+32*7</f>
        <v>46251</v>
      </c>
      <c r="D42" s="17" t="n">
        <f aca="false">IF($C$5="Cantidad fija",$C$4/52,IF($C$5="Descendente (empiezas fuerte)",(53-33)*$C$4/1378,33*$C$4/1378))</f>
        <v>33</v>
      </c>
      <c r="E42" s="10"/>
      <c r="F42" s="17" t="n">
        <f aca="false">SUM($E$10:E42)</f>
        <v>0</v>
      </c>
      <c r="G42" s="17" t="n">
        <f aca="false">F42-SUM($D$10:D42)</f>
        <v>-561</v>
      </c>
    </row>
    <row r="43" customFormat="false" ht="15" hidden="false" customHeight="false" outlineLevel="0" collapsed="false">
      <c r="B43" s="9" t="n">
        <v>34</v>
      </c>
      <c r="C43" s="16" t="n">
        <f aca="false">$C$6+33*7</f>
        <v>46258</v>
      </c>
      <c r="D43" s="17" t="n">
        <f aca="false">IF($C$5="Cantidad fija",$C$4/52,IF($C$5="Descendente (empiezas fuerte)",(53-34)*$C$4/1378,34*$C$4/1378))</f>
        <v>34</v>
      </c>
      <c r="E43" s="10"/>
      <c r="F43" s="17" t="n">
        <f aca="false">SUM($E$10:E43)</f>
        <v>0</v>
      </c>
      <c r="G43" s="17" t="n">
        <f aca="false">F43-SUM($D$10:D43)</f>
        <v>-595</v>
      </c>
    </row>
    <row r="44" customFormat="false" ht="15" hidden="false" customHeight="false" outlineLevel="0" collapsed="false">
      <c r="B44" s="9" t="n">
        <v>35</v>
      </c>
      <c r="C44" s="16" t="n">
        <f aca="false">$C$6+34*7</f>
        <v>46265</v>
      </c>
      <c r="D44" s="17" t="n">
        <f aca="false">IF($C$5="Cantidad fija",$C$4/52,IF($C$5="Descendente (empiezas fuerte)",(53-35)*$C$4/1378,35*$C$4/1378))</f>
        <v>35</v>
      </c>
      <c r="E44" s="10"/>
      <c r="F44" s="17" t="n">
        <f aca="false">SUM($E$10:E44)</f>
        <v>0</v>
      </c>
      <c r="G44" s="17" t="n">
        <f aca="false">F44-SUM($D$10:D44)</f>
        <v>-630</v>
      </c>
    </row>
    <row r="45" customFormat="false" ht="15" hidden="false" customHeight="false" outlineLevel="0" collapsed="false">
      <c r="B45" s="9" t="n">
        <v>36</v>
      </c>
      <c r="C45" s="16" t="n">
        <f aca="false">$C$6+35*7</f>
        <v>46272</v>
      </c>
      <c r="D45" s="17" t="n">
        <f aca="false">IF($C$5="Cantidad fija",$C$4/52,IF($C$5="Descendente (empiezas fuerte)",(53-36)*$C$4/1378,36*$C$4/1378))</f>
        <v>36</v>
      </c>
      <c r="E45" s="10"/>
      <c r="F45" s="17" t="n">
        <f aca="false">SUM($E$10:E45)</f>
        <v>0</v>
      </c>
      <c r="G45" s="17" t="n">
        <f aca="false">F45-SUM($D$10:D45)</f>
        <v>-666</v>
      </c>
    </row>
    <row r="46" customFormat="false" ht="15" hidden="false" customHeight="false" outlineLevel="0" collapsed="false">
      <c r="B46" s="9" t="n">
        <v>37</v>
      </c>
      <c r="C46" s="16" t="n">
        <f aca="false">$C$6+36*7</f>
        <v>46279</v>
      </c>
      <c r="D46" s="17" t="n">
        <f aca="false">IF($C$5="Cantidad fija",$C$4/52,IF($C$5="Descendente (empiezas fuerte)",(53-37)*$C$4/1378,37*$C$4/1378))</f>
        <v>37</v>
      </c>
      <c r="E46" s="10"/>
      <c r="F46" s="17" t="n">
        <f aca="false">SUM($E$10:E46)</f>
        <v>0</v>
      </c>
      <c r="G46" s="17" t="n">
        <f aca="false">F46-SUM($D$10:D46)</f>
        <v>-703</v>
      </c>
    </row>
    <row r="47" customFormat="false" ht="15" hidden="false" customHeight="false" outlineLevel="0" collapsed="false">
      <c r="B47" s="9" t="n">
        <v>38</v>
      </c>
      <c r="C47" s="16" t="n">
        <f aca="false">$C$6+37*7</f>
        <v>46286</v>
      </c>
      <c r="D47" s="17" t="n">
        <f aca="false">IF($C$5="Cantidad fija",$C$4/52,IF($C$5="Descendente (empiezas fuerte)",(53-38)*$C$4/1378,38*$C$4/1378))</f>
        <v>38</v>
      </c>
      <c r="E47" s="10"/>
      <c r="F47" s="17" t="n">
        <f aca="false">SUM($E$10:E47)</f>
        <v>0</v>
      </c>
      <c r="G47" s="17" t="n">
        <f aca="false">F47-SUM($D$10:D47)</f>
        <v>-741</v>
      </c>
    </row>
    <row r="48" customFormat="false" ht="15" hidden="false" customHeight="false" outlineLevel="0" collapsed="false">
      <c r="B48" s="9" t="n">
        <v>39</v>
      </c>
      <c r="C48" s="16" t="n">
        <f aca="false">$C$6+38*7</f>
        <v>46293</v>
      </c>
      <c r="D48" s="17" t="n">
        <f aca="false">IF($C$5="Cantidad fija",$C$4/52,IF($C$5="Descendente (empiezas fuerte)",(53-39)*$C$4/1378,39*$C$4/1378))</f>
        <v>39</v>
      </c>
      <c r="E48" s="10"/>
      <c r="F48" s="17" t="n">
        <f aca="false">SUM($E$10:E48)</f>
        <v>0</v>
      </c>
      <c r="G48" s="17" t="n">
        <f aca="false">F48-SUM($D$10:D48)</f>
        <v>-780</v>
      </c>
    </row>
    <row r="49" customFormat="false" ht="15" hidden="false" customHeight="false" outlineLevel="0" collapsed="false">
      <c r="B49" s="9" t="n">
        <v>40</v>
      </c>
      <c r="C49" s="16" t="n">
        <f aca="false">$C$6+39*7</f>
        <v>46300</v>
      </c>
      <c r="D49" s="17" t="n">
        <f aca="false">IF($C$5="Cantidad fija",$C$4/52,IF($C$5="Descendente (empiezas fuerte)",(53-40)*$C$4/1378,40*$C$4/1378))</f>
        <v>40</v>
      </c>
      <c r="E49" s="10"/>
      <c r="F49" s="17" t="n">
        <f aca="false">SUM($E$10:E49)</f>
        <v>0</v>
      </c>
      <c r="G49" s="17" t="n">
        <f aca="false">F49-SUM($D$10:D49)</f>
        <v>-820</v>
      </c>
    </row>
    <row r="50" customFormat="false" ht="15" hidden="false" customHeight="false" outlineLevel="0" collapsed="false">
      <c r="B50" s="9" t="n">
        <v>41</v>
      </c>
      <c r="C50" s="16" t="n">
        <f aca="false">$C$6+40*7</f>
        <v>46307</v>
      </c>
      <c r="D50" s="17" t="n">
        <f aca="false">IF($C$5="Cantidad fija",$C$4/52,IF($C$5="Descendente (empiezas fuerte)",(53-41)*$C$4/1378,41*$C$4/1378))</f>
        <v>41</v>
      </c>
      <c r="E50" s="10"/>
      <c r="F50" s="17" t="n">
        <f aca="false">SUM($E$10:E50)</f>
        <v>0</v>
      </c>
      <c r="G50" s="17" t="n">
        <f aca="false">F50-SUM($D$10:D50)</f>
        <v>-861</v>
      </c>
    </row>
    <row r="51" customFormat="false" ht="15" hidden="false" customHeight="false" outlineLevel="0" collapsed="false">
      <c r="B51" s="9" t="n">
        <v>42</v>
      </c>
      <c r="C51" s="16" t="n">
        <f aca="false">$C$6+41*7</f>
        <v>46314</v>
      </c>
      <c r="D51" s="17" t="n">
        <f aca="false">IF($C$5="Cantidad fija",$C$4/52,IF($C$5="Descendente (empiezas fuerte)",(53-42)*$C$4/1378,42*$C$4/1378))</f>
        <v>42</v>
      </c>
      <c r="E51" s="10"/>
      <c r="F51" s="17" t="n">
        <f aca="false">SUM($E$10:E51)</f>
        <v>0</v>
      </c>
      <c r="G51" s="17" t="n">
        <f aca="false">F51-SUM($D$10:D51)</f>
        <v>-903</v>
      </c>
    </row>
    <row r="52" customFormat="false" ht="15" hidden="false" customHeight="false" outlineLevel="0" collapsed="false">
      <c r="B52" s="9" t="n">
        <v>43</v>
      </c>
      <c r="C52" s="16" t="n">
        <f aca="false">$C$6+42*7</f>
        <v>46321</v>
      </c>
      <c r="D52" s="17" t="n">
        <f aca="false">IF($C$5="Cantidad fija",$C$4/52,IF($C$5="Descendente (empiezas fuerte)",(53-43)*$C$4/1378,43*$C$4/1378))</f>
        <v>43</v>
      </c>
      <c r="E52" s="10"/>
      <c r="F52" s="17" t="n">
        <f aca="false">SUM($E$10:E52)</f>
        <v>0</v>
      </c>
      <c r="G52" s="17" t="n">
        <f aca="false">F52-SUM($D$10:D52)</f>
        <v>-946</v>
      </c>
    </row>
    <row r="53" customFormat="false" ht="15" hidden="false" customHeight="false" outlineLevel="0" collapsed="false">
      <c r="B53" s="9" t="n">
        <v>44</v>
      </c>
      <c r="C53" s="16" t="n">
        <f aca="false">$C$6+43*7</f>
        <v>46328</v>
      </c>
      <c r="D53" s="17" t="n">
        <f aca="false">IF($C$5="Cantidad fija",$C$4/52,IF($C$5="Descendente (empiezas fuerte)",(53-44)*$C$4/1378,44*$C$4/1378))</f>
        <v>44</v>
      </c>
      <c r="E53" s="10"/>
      <c r="F53" s="17" t="n">
        <f aca="false">SUM($E$10:E53)</f>
        <v>0</v>
      </c>
      <c r="G53" s="17" t="n">
        <f aca="false">F53-SUM($D$10:D53)</f>
        <v>-990</v>
      </c>
    </row>
    <row r="54" customFormat="false" ht="15" hidden="false" customHeight="false" outlineLevel="0" collapsed="false">
      <c r="B54" s="9" t="n">
        <v>45</v>
      </c>
      <c r="C54" s="16" t="n">
        <f aca="false">$C$6+44*7</f>
        <v>46335</v>
      </c>
      <c r="D54" s="17" t="n">
        <f aca="false">IF($C$5="Cantidad fija",$C$4/52,IF($C$5="Descendente (empiezas fuerte)",(53-45)*$C$4/1378,45*$C$4/1378))</f>
        <v>45</v>
      </c>
      <c r="E54" s="10"/>
      <c r="F54" s="17" t="n">
        <f aca="false">SUM($E$10:E54)</f>
        <v>0</v>
      </c>
      <c r="G54" s="17" t="n">
        <f aca="false">F54-SUM($D$10:D54)</f>
        <v>-1035</v>
      </c>
    </row>
    <row r="55" customFormat="false" ht="15" hidden="false" customHeight="false" outlineLevel="0" collapsed="false">
      <c r="B55" s="9" t="n">
        <v>46</v>
      </c>
      <c r="C55" s="16" t="n">
        <f aca="false">$C$6+45*7</f>
        <v>46342</v>
      </c>
      <c r="D55" s="17" t="n">
        <f aca="false">IF($C$5="Cantidad fija",$C$4/52,IF($C$5="Descendente (empiezas fuerte)",(53-46)*$C$4/1378,46*$C$4/1378))</f>
        <v>46</v>
      </c>
      <c r="E55" s="10"/>
      <c r="F55" s="17" t="n">
        <f aca="false">SUM($E$10:E55)</f>
        <v>0</v>
      </c>
      <c r="G55" s="17" t="n">
        <f aca="false">F55-SUM($D$10:D55)</f>
        <v>-1081</v>
      </c>
    </row>
    <row r="56" customFormat="false" ht="15" hidden="false" customHeight="false" outlineLevel="0" collapsed="false">
      <c r="B56" s="9" t="n">
        <v>47</v>
      </c>
      <c r="C56" s="16" t="n">
        <f aca="false">$C$6+46*7</f>
        <v>46349</v>
      </c>
      <c r="D56" s="17" t="n">
        <f aca="false">IF($C$5="Cantidad fija",$C$4/52,IF($C$5="Descendente (empiezas fuerte)",(53-47)*$C$4/1378,47*$C$4/1378))</f>
        <v>47</v>
      </c>
      <c r="E56" s="10"/>
      <c r="F56" s="17" t="n">
        <f aca="false">SUM($E$10:E56)</f>
        <v>0</v>
      </c>
      <c r="G56" s="17" t="n">
        <f aca="false">F56-SUM($D$10:D56)</f>
        <v>-1128</v>
      </c>
    </row>
    <row r="57" customFormat="false" ht="15" hidden="false" customHeight="false" outlineLevel="0" collapsed="false">
      <c r="B57" s="9" t="n">
        <v>48</v>
      </c>
      <c r="C57" s="16" t="n">
        <f aca="false">$C$6+47*7</f>
        <v>46356</v>
      </c>
      <c r="D57" s="17" t="n">
        <f aca="false">IF($C$5="Cantidad fija",$C$4/52,IF($C$5="Descendente (empiezas fuerte)",(53-48)*$C$4/1378,48*$C$4/1378))</f>
        <v>48</v>
      </c>
      <c r="E57" s="10"/>
      <c r="F57" s="17" t="n">
        <f aca="false">SUM($E$10:E57)</f>
        <v>0</v>
      </c>
      <c r="G57" s="17" t="n">
        <f aca="false">F57-SUM($D$10:D57)</f>
        <v>-1176</v>
      </c>
    </row>
    <row r="58" customFormat="false" ht="15" hidden="false" customHeight="false" outlineLevel="0" collapsed="false">
      <c r="B58" s="9" t="n">
        <v>49</v>
      </c>
      <c r="C58" s="16" t="n">
        <f aca="false">$C$6+48*7</f>
        <v>46363</v>
      </c>
      <c r="D58" s="17" t="n">
        <f aca="false">IF($C$5="Cantidad fija",$C$4/52,IF($C$5="Descendente (empiezas fuerte)",(53-49)*$C$4/1378,49*$C$4/1378))</f>
        <v>49</v>
      </c>
      <c r="E58" s="10"/>
      <c r="F58" s="17" t="n">
        <f aca="false">SUM($E$10:E58)</f>
        <v>0</v>
      </c>
      <c r="G58" s="17" t="n">
        <f aca="false">F58-SUM($D$10:D58)</f>
        <v>-1225</v>
      </c>
    </row>
    <row r="59" customFormat="false" ht="15" hidden="false" customHeight="false" outlineLevel="0" collapsed="false">
      <c r="B59" s="9" t="n">
        <v>50</v>
      </c>
      <c r="C59" s="16" t="n">
        <f aca="false">$C$6+49*7</f>
        <v>46370</v>
      </c>
      <c r="D59" s="17" t="n">
        <f aca="false">IF($C$5="Cantidad fija",$C$4/52,IF($C$5="Descendente (empiezas fuerte)",(53-50)*$C$4/1378,50*$C$4/1378))</f>
        <v>50</v>
      </c>
      <c r="E59" s="10"/>
      <c r="F59" s="17" t="n">
        <f aca="false">SUM($E$10:E59)</f>
        <v>0</v>
      </c>
      <c r="G59" s="17" t="n">
        <f aca="false">F59-SUM($D$10:D59)</f>
        <v>-1275</v>
      </c>
    </row>
    <row r="60" customFormat="false" ht="15" hidden="false" customHeight="false" outlineLevel="0" collapsed="false">
      <c r="B60" s="9" t="n">
        <v>51</v>
      </c>
      <c r="C60" s="16" t="n">
        <f aca="false">$C$6+50*7</f>
        <v>46377</v>
      </c>
      <c r="D60" s="17" t="n">
        <f aca="false">IF($C$5="Cantidad fija",$C$4/52,IF($C$5="Descendente (empiezas fuerte)",(53-51)*$C$4/1378,51*$C$4/1378))</f>
        <v>51</v>
      </c>
      <c r="E60" s="10"/>
      <c r="F60" s="17" t="n">
        <f aca="false">SUM($E$10:E60)</f>
        <v>0</v>
      </c>
      <c r="G60" s="17" t="n">
        <f aca="false">F60-SUM($D$10:D60)</f>
        <v>-1326</v>
      </c>
    </row>
    <row r="61" customFormat="false" ht="15" hidden="false" customHeight="false" outlineLevel="0" collapsed="false">
      <c r="B61" s="9" t="n">
        <v>52</v>
      </c>
      <c r="C61" s="16" t="n">
        <f aca="false">$C$6+51*7</f>
        <v>46384</v>
      </c>
      <c r="D61" s="17" t="n">
        <f aca="false">IF($C$5="Cantidad fija",$C$4/52,IF($C$5="Descendente (empiezas fuerte)",(53-52)*$C$4/1378,52*$C$4/1378))</f>
        <v>52</v>
      </c>
      <c r="E61" s="10"/>
      <c r="F61" s="17" t="n">
        <f aca="false">SUM($E$10:E61)</f>
        <v>0</v>
      </c>
      <c r="G61" s="17" t="n">
        <f aca="false">F61-SUM($D$10:D61)</f>
        <v>-1378</v>
      </c>
    </row>
  </sheetData>
  <sheetProtection sheet="true" formatCells="false" formatColumns="false" formatRows="false" sort="false" autoFilter="false"/>
  <mergeCells count="1">
    <mergeCell ref="B2:H2"/>
  </mergeCells>
  <conditionalFormatting sqref="G10:G61">
    <cfRule type="cellIs" priority="2" operator="lessThan" aboveAverage="0" equalAverage="0" bottom="0" percent="0" rank="0" text="" dxfId="0">
      <formula>0</formula>
    </cfRule>
  </conditionalFormatting>
  <dataValidations count="1">
    <dataValidation allowBlank="true" errorStyle="stop" operator="between" showDropDown="false" showErrorMessage="true" showInputMessage="false" sqref="C5" type="list">
      <formula1>Listas!$A$2:$A$4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2026-08-11T13:29:51Z</dcterms:created>
  <dc:creator>openpyxl</dc:creator>
  <dc:description/>
  <dc:language>en-US</dc:language>
  <cp:lastModifiedBy/>
  <dcterms:modified xsi:type="dcterms:W3CDTF">2026-08-11T13:30:01Z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