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Tare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hh:mm"/>
    <numFmt numFmtId="167" formatCode="0.00000"/>
    <numFmt numFmtId="168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6B7280"/>
      <sz val="10"/>
    </font>
    <font>
      <name val="Arial"/>
      <color rgb="006B7280"/>
      <sz val="9"/>
    </font>
    <font>
      <name val="Arial"/>
      <b val="1"/>
      <i val="1"/>
      <color rgb="00FFFFFF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  <font>
      <name val="Arial"/>
      <b val="1"/>
      <color rgb="0012744A"/>
      <sz val="11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/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68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1" fontId="13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164" fontId="4" fillId="0" borderId="1" applyAlignment="1" pivotButton="0" quotePrefix="0" xfId="0">
      <alignment horizontal="center" vertical="center"/>
    </xf>
    <xf numFmtId="0" fontId="14" fillId="0" borderId="2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4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2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vertical="center"/>
      <protection locked="0" hidden="0"/>
    </xf>
    <xf numFmtId="1" fontId="6" fillId="4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/>
    </xf>
    <xf numFmtId="0" fontId="11" fillId="3" borderId="1" applyAlignment="1" pivotButton="0" quotePrefix="0" xfId="0">
      <alignment horizontal="center" vertical="center" wrapText="1"/>
    </xf>
    <xf numFmtId="2" fontId="6" fillId="4" borderId="1" applyAlignment="1" applyProtection="1" pivotButton="0" quotePrefix="0" xfId="0">
      <alignment horizontal="center" vertical="center"/>
      <protection locked="0" hidden="0"/>
    </xf>
    <xf numFmtId="167" fontId="10" fillId="0" borderId="1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B91C1C"/>
      </font>
      <fill>
        <patternFill patternType="solid">
          <fgColor rgb="00FECACA"/>
          <bgColor rgb="00FECACA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por día de la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'Panel'!E11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'Panel'!$B$12:$B$18</f>
            </numRef>
          </cat>
          <val>
            <numRef>
              <f>'Panel'!$E$12:$E$18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horas por tipo</a:t>
            </a:r>
          </a:p>
        </rich>
      </tx>
    </title>
    <plotArea>
      <pieChart>
        <varyColors val="1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'Panel'!$B$23:$B$29</f>
            </numRef>
          </cat>
          <val>
            <numRef>
              <f>'Panel'!$C$23:$C$29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44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44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la semana docente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Horas por día y por tipo de actividad, tareas pendientes y avisos, de un vistazo.</t>
        </is>
      </c>
    </row>
    <row r="5" ht="30" customHeight="1">
      <c r="B5" s="4" t="inlineStr">
        <is>
          <t>HORAS DE LA SEMANA</t>
        </is>
      </c>
      <c r="C5" s="4" t="inlineStr">
        <is>
          <t>HORAS DE CLASE</t>
        </is>
      </c>
      <c r="D5" s="4" t="inlineStr">
        <is>
          <t>ACTIVIDADES HECHAS</t>
        </is>
      </c>
      <c r="E5" s="4" t="inlineStr">
        <is>
          <t>TAREAS PENDIENTES</t>
        </is>
      </c>
      <c r="F5" s="4" t="inlineStr">
        <is>
          <t>URGENTES O VENCIDAS</t>
        </is>
      </c>
      <c r="G5" s="4" t="inlineStr">
        <is>
          <t>HORAS DE TAREAS POR HACER</t>
        </is>
      </c>
      <c r="H5" s="4" t="inlineStr">
        <is>
          <t>ACTIVIDADES RETRASADAS</t>
        </is>
      </c>
    </row>
    <row r="6" ht="36" customHeight="1">
      <c r="B6" s="5">
        <f>SUMIFS(Agenda!$F$8:$F$47,Agenda!$B$8:$B$47,"&gt;="&amp;$C$8,Agenda!$B$8:$B$47,"&lt;="&amp;$C$8+6)</f>
        <v/>
      </c>
      <c r="C6" s="5">
        <f>SUMIFS(Agenda!$F$8:$F$47,Agenda!$G$8:$G$47,"Clase",Agenda!$B$8:$B$47,"&gt;="&amp;$C$8,Agenda!$B$8:$B$47,"&lt;="&amp;$C$8+6)</f>
        <v/>
      </c>
      <c r="D6" s="6">
        <f>IFERROR(COUNTIFS(Agenda!$K$8:$K$47,"Hecha",Agenda!$B$8:$B$47,"&gt;="&amp;$C$8,Agenda!$B$8:$B$47,"&lt;="&amp;$C$8+6)/COUNTIFS(Agenda!$B$8:$B$47,"&gt;="&amp;$C$8,Agenda!$B$8:$B$47,"&lt;="&amp;$C$8+6),0)</f>
        <v/>
      </c>
      <c r="E6" s="7">
        <f>COUNTIF(Tareas!$D$8:$D$47,"Pendiente")+COUNTIF(Tareas!$D$8:$D$47,"En curso")</f>
        <v/>
      </c>
      <c r="F6" s="7">
        <f>COUNTIF(Tareas!$J$8:$J$47,"Urgente")+COUNTIF(Tareas!$J$8:$J$47,"Vencida")</f>
        <v/>
      </c>
      <c r="G6" s="5">
        <f>Tareas!H48</f>
        <v/>
      </c>
      <c r="H6" s="7">
        <f>COUNTIF(Agenda!$L$8:$L$47,"Retrasada")</f>
        <v/>
      </c>
    </row>
    <row r="8">
      <c r="B8" s="8" t="inlineStr">
        <is>
          <t>Semana que empieza el (lunes):</t>
        </is>
      </c>
      <c r="C8" s="9" t="n">
        <v>46293</v>
      </c>
      <c r="D8" s="8" t="inlineStr">
        <is>
          <t>hasta el</t>
        </is>
      </c>
      <c r="E8" s="10">
        <f>C8+6</f>
        <v/>
      </c>
      <c r="F8" s="11">
        <f>IF(C8="","Escribe una fecha",IF(WEEKDAY(C8,2)&lt;&gt;1,"Ojo: no es lunes",""))</f>
        <v/>
      </c>
    </row>
    <row r="10">
      <c r="B10" s="12" t="inlineStr">
        <is>
          <t>CARGA POR DÍA</t>
        </is>
      </c>
    </row>
    <row r="11" ht="26" customHeight="1">
      <c r="B11" s="13" t="inlineStr">
        <is>
          <t>Día</t>
        </is>
      </c>
      <c r="C11" s="13" t="inlineStr">
        <is>
          <t>Fecha</t>
        </is>
      </c>
      <c r="D11" s="13" t="inlineStr">
        <is>
          <t>Actividades</t>
        </is>
      </c>
      <c r="E11" s="13" t="inlineStr">
        <is>
          <t>Horas totales</t>
        </is>
      </c>
      <c r="F11" s="13" t="inlineStr">
        <is>
          <t>Horas de clase</t>
        </is>
      </c>
      <c r="G11" s="13" t="inlineStr">
        <is>
          <t>Otras horas</t>
        </is>
      </c>
      <c r="H11" s="13" t="inlineStr">
        <is>
          <t>% hechas</t>
        </is>
      </c>
    </row>
    <row r="12">
      <c r="B12" s="14">
        <f>CHOOSE(WEEKDAY(C12,2),"Lunes","Martes","Miércoles","Jueves","Viernes","Sábado","Domingo")</f>
        <v/>
      </c>
      <c r="C12" s="15">
        <f>$C$8</f>
        <v/>
      </c>
      <c r="D12" s="16">
        <f>COUNTIF(Agenda!$B$8:$B$47,C12)</f>
        <v/>
      </c>
      <c r="E12" s="17">
        <f>SUMIFS(Agenda!$F$8:$F$47,Agenda!$B$8:$B$47,C12)</f>
        <v/>
      </c>
      <c r="F12" s="17">
        <f>SUMIFS(Agenda!$F$8:$F$47,Agenda!$B$8:$B$47,C12,Agenda!$G$8:$G$47,"Clase")</f>
        <v/>
      </c>
      <c r="G12" s="17">
        <f>E12-F12</f>
        <v/>
      </c>
      <c r="H12" s="18">
        <f>IF(D12=0,0,COUNTIFS(Agenda!$B$8:$B$47,C12,Agenda!$K$8:$K$47,"Hecha")/D12)</f>
        <v/>
      </c>
    </row>
    <row r="13">
      <c r="B13" s="14">
        <f>CHOOSE(WEEKDAY(C13,2),"Lunes","Martes","Miércoles","Jueves","Viernes","Sábado","Domingo")</f>
        <v/>
      </c>
      <c r="C13" s="15">
        <f>C12+1</f>
        <v/>
      </c>
      <c r="D13" s="16">
        <f>COUNTIF(Agenda!$B$8:$B$47,C13)</f>
        <v/>
      </c>
      <c r="E13" s="17">
        <f>SUMIFS(Agenda!$F$8:$F$47,Agenda!$B$8:$B$47,C13)</f>
        <v/>
      </c>
      <c r="F13" s="17">
        <f>SUMIFS(Agenda!$F$8:$F$47,Agenda!$B$8:$B$47,C13,Agenda!$G$8:$G$47,"Clase")</f>
        <v/>
      </c>
      <c r="G13" s="17">
        <f>E13-F13</f>
        <v/>
      </c>
      <c r="H13" s="18">
        <f>IF(D13=0,0,COUNTIFS(Agenda!$B$8:$B$47,C13,Agenda!$K$8:$K$47,"Hecha")/D13)</f>
        <v/>
      </c>
    </row>
    <row r="14">
      <c r="B14" s="14">
        <f>CHOOSE(WEEKDAY(C14,2),"Lunes","Martes","Miércoles","Jueves","Viernes","Sábado","Domingo")</f>
        <v/>
      </c>
      <c r="C14" s="15">
        <f>C13+1</f>
        <v/>
      </c>
      <c r="D14" s="16">
        <f>COUNTIF(Agenda!$B$8:$B$47,C14)</f>
        <v/>
      </c>
      <c r="E14" s="17">
        <f>SUMIFS(Agenda!$F$8:$F$47,Agenda!$B$8:$B$47,C14)</f>
        <v/>
      </c>
      <c r="F14" s="17">
        <f>SUMIFS(Agenda!$F$8:$F$47,Agenda!$B$8:$B$47,C14,Agenda!$G$8:$G$47,"Clase")</f>
        <v/>
      </c>
      <c r="G14" s="17">
        <f>E14-F14</f>
        <v/>
      </c>
      <c r="H14" s="18">
        <f>IF(D14=0,0,COUNTIFS(Agenda!$B$8:$B$47,C14,Agenda!$K$8:$K$47,"Hecha")/D14)</f>
        <v/>
      </c>
    </row>
    <row r="15">
      <c r="B15" s="14">
        <f>CHOOSE(WEEKDAY(C15,2),"Lunes","Martes","Miércoles","Jueves","Viernes","Sábado","Domingo")</f>
        <v/>
      </c>
      <c r="C15" s="15">
        <f>C14+1</f>
        <v/>
      </c>
      <c r="D15" s="16">
        <f>COUNTIF(Agenda!$B$8:$B$47,C15)</f>
        <v/>
      </c>
      <c r="E15" s="17">
        <f>SUMIFS(Agenda!$F$8:$F$47,Agenda!$B$8:$B$47,C15)</f>
        <v/>
      </c>
      <c r="F15" s="17">
        <f>SUMIFS(Agenda!$F$8:$F$47,Agenda!$B$8:$B$47,C15,Agenda!$G$8:$G$47,"Clase")</f>
        <v/>
      </c>
      <c r="G15" s="17">
        <f>E15-F15</f>
        <v/>
      </c>
      <c r="H15" s="18">
        <f>IF(D15=0,0,COUNTIFS(Agenda!$B$8:$B$47,C15,Agenda!$K$8:$K$47,"Hecha")/D15)</f>
        <v/>
      </c>
    </row>
    <row r="16">
      <c r="B16" s="14">
        <f>CHOOSE(WEEKDAY(C16,2),"Lunes","Martes","Miércoles","Jueves","Viernes","Sábado","Domingo")</f>
        <v/>
      </c>
      <c r="C16" s="15">
        <f>C15+1</f>
        <v/>
      </c>
      <c r="D16" s="16">
        <f>COUNTIF(Agenda!$B$8:$B$47,C16)</f>
        <v/>
      </c>
      <c r="E16" s="17">
        <f>SUMIFS(Agenda!$F$8:$F$47,Agenda!$B$8:$B$47,C16)</f>
        <v/>
      </c>
      <c r="F16" s="17">
        <f>SUMIFS(Agenda!$F$8:$F$47,Agenda!$B$8:$B$47,C16,Agenda!$G$8:$G$47,"Clase")</f>
        <v/>
      </c>
      <c r="G16" s="17">
        <f>E16-F16</f>
        <v/>
      </c>
      <c r="H16" s="18">
        <f>IF(D16=0,0,COUNTIFS(Agenda!$B$8:$B$47,C16,Agenda!$K$8:$K$47,"Hecha")/D16)</f>
        <v/>
      </c>
    </row>
    <row r="17">
      <c r="B17" s="14">
        <f>CHOOSE(WEEKDAY(C17,2),"Lunes","Martes","Miércoles","Jueves","Viernes","Sábado","Domingo")</f>
        <v/>
      </c>
      <c r="C17" s="15">
        <f>C16+1</f>
        <v/>
      </c>
      <c r="D17" s="16">
        <f>COUNTIF(Agenda!$B$8:$B$47,C17)</f>
        <v/>
      </c>
      <c r="E17" s="17">
        <f>SUMIFS(Agenda!$F$8:$F$47,Agenda!$B$8:$B$47,C17)</f>
        <v/>
      </c>
      <c r="F17" s="17">
        <f>SUMIFS(Agenda!$F$8:$F$47,Agenda!$B$8:$B$47,C17,Agenda!$G$8:$G$47,"Clase")</f>
        <v/>
      </c>
      <c r="G17" s="17">
        <f>E17-F17</f>
        <v/>
      </c>
      <c r="H17" s="18">
        <f>IF(D17=0,0,COUNTIFS(Agenda!$B$8:$B$47,C17,Agenda!$K$8:$K$47,"Hecha")/D17)</f>
        <v/>
      </c>
    </row>
    <row r="18">
      <c r="B18" s="14">
        <f>CHOOSE(WEEKDAY(C18,2),"Lunes","Martes","Miércoles","Jueves","Viernes","Sábado","Domingo")</f>
        <v/>
      </c>
      <c r="C18" s="15">
        <f>C17+1</f>
        <v/>
      </c>
      <c r="D18" s="16">
        <f>COUNTIF(Agenda!$B$8:$B$47,C18)</f>
        <v/>
      </c>
      <c r="E18" s="17">
        <f>SUMIFS(Agenda!$F$8:$F$47,Agenda!$B$8:$B$47,C18)</f>
        <v/>
      </c>
      <c r="F18" s="17">
        <f>SUMIFS(Agenda!$F$8:$F$47,Agenda!$B$8:$B$47,C18,Agenda!$G$8:$G$47,"Clase")</f>
        <v/>
      </c>
      <c r="G18" s="17">
        <f>E18-F18</f>
        <v/>
      </c>
      <c r="H18" s="18">
        <f>IF(D18=0,0,COUNTIFS(Agenda!$B$8:$B$47,C18,Agenda!$K$8:$K$47,"Hecha")/D18)</f>
        <v/>
      </c>
    </row>
    <row r="19">
      <c r="B19" s="19" t="inlineStr">
        <is>
          <t>Total semana</t>
        </is>
      </c>
      <c r="C19" s="19" t="inlineStr"/>
      <c r="D19" s="20">
        <f>SUM(D12:D18)</f>
        <v/>
      </c>
      <c r="E19" s="21">
        <f>SUM(E12:E18)</f>
        <v/>
      </c>
      <c r="F19" s="21">
        <f>SUM(F12:F18)</f>
        <v/>
      </c>
      <c r="G19" s="21">
        <f>SUM(G12:G18)</f>
        <v/>
      </c>
      <c r="H19" s="22">
        <f>IF(D19=0,0,COUNTIFS(Agenda!$K$8:$K$47,"Hecha",Agenda!$B$8:$B$47,"&gt;="&amp;$C$8,Agenda!$B$8:$B$47,"&lt;="&amp;$C$8+6)/D19)</f>
        <v/>
      </c>
    </row>
    <row r="21">
      <c r="B21" s="12" t="inlineStr">
        <is>
          <t>HORAS POR TIPO DE ACTIVIDAD</t>
        </is>
      </c>
    </row>
    <row r="22" ht="32" customHeight="1">
      <c r="B22" s="13" t="inlineStr">
        <is>
          <t>Tipo</t>
        </is>
      </c>
      <c r="C22" s="13" t="inlineStr">
        <is>
          <t>Horas de la semana</t>
        </is>
      </c>
      <c r="D22" s="13" t="inlineStr">
        <is>
          <t>% de la semana</t>
        </is>
      </c>
      <c r="E22" s="13" t="inlineStr">
        <is>
          <t>Actividades</t>
        </is>
      </c>
      <c r="F22" s="13" t="inlineStr">
        <is>
          <t>Horas en toda la agenda</t>
        </is>
      </c>
    </row>
    <row r="23">
      <c r="B23" s="14">
        <f>Listas!$A$2</f>
        <v/>
      </c>
      <c r="C23" s="17">
        <f>SUMIFS(Agenda!$F$8:$F$47,Agenda!$G$8:$G$47,B23,Agenda!$B$8:$B$47,"&gt;="&amp;$C$8,Agenda!$B$8:$B$47,"&lt;="&amp;$C$8+6)</f>
        <v/>
      </c>
      <c r="D23" s="18">
        <f>IF($C$30=0,0,C23/$C$30)</f>
        <v/>
      </c>
      <c r="E23" s="16">
        <f>COUNTIFS(Agenda!$G$8:$G$47,B23,Agenda!$B$8:$B$47,"&gt;="&amp;$C$8,Agenda!$B$8:$B$47,"&lt;="&amp;$C$8+6)</f>
        <v/>
      </c>
      <c r="F23" s="17">
        <f>SUMIF(Agenda!$G$8:$G$47,B23,Agenda!$F$8:$F$47)</f>
        <v/>
      </c>
    </row>
    <row r="24">
      <c r="B24" s="14">
        <f>Listas!$A$3</f>
        <v/>
      </c>
      <c r="C24" s="17">
        <f>SUMIFS(Agenda!$F$8:$F$47,Agenda!$G$8:$G$47,B24,Agenda!$B$8:$B$47,"&gt;="&amp;$C$8,Agenda!$B$8:$B$47,"&lt;="&amp;$C$8+6)</f>
        <v/>
      </c>
      <c r="D24" s="18">
        <f>IF($C$30=0,0,C24/$C$30)</f>
        <v/>
      </c>
      <c r="E24" s="16">
        <f>COUNTIFS(Agenda!$G$8:$G$47,B24,Agenda!$B$8:$B$47,"&gt;="&amp;$C$8,Agenda!$B$8:$B$47,"&lt;="&amp;$C$8+6)</f>
        <v/>
      </c>
      <c r="F24" s="17">
        <f>SUMIF(Agenda!$G$8:$G$47,B24,Agenda!$F$8:$F$47)</f>
        <v/>
      </c>
    </row>
    <row r="25">
      <c r="B25" s="14">
        <f>Listas!$A$4</f>
        <v/>
      </c>
      <c r="C25" s="17">
        <f>SUMIFS(Agenda!$F$8:$F$47,Agenda!$G$8:$G$47,B25,Agenda!$B$8:$B$47,"&gt;="&amp;$C$8,Agenda!$B$8:$B$47,"&lt;="&amp;$C$8+6)</f>
        <v/>
      </c>
      <c r="D25" s="18">
        <f>IF($C$30=0,0,C25/$C$30)</f>
        <v/>
      </c>
      <c r="E25" s="16">
        <f>COUNTIFS(Agenda!$G$8:$G$47,B25,Agenda!$B$8:$B$47,"&gt;="&amp;$C$8,Agenda!$B$8:$B$47,"&lt;="&amp;$C$8+6)</f>
        <v/>
      </c>
      <c r="F25" s="17">
        <f>SUMIF(Agenda!$G$8:$G$47,B25,Agenda!$F$8:$F$47)</f>
        <v/>
      </c>
    </row>
    <row r="26">
      <c r="B26" s="14">
        <f>Listas!$A$5</f>
        <v/>
      </c>
      <c r="C26" s="17">
        <f>SUMIFS(Agenda!$F$8:$F$47,Agenda!$G$8:$G$47,B26,Agenda!$B$8:$B$47,"&gt;="&amp;$C$8,Agenda!$B$8:$B$47,"&lt;="&amp;$C$8+6)</f>
        <v/>
      </c>
      <c r="D26" s="18">
        <f>IF($C$30=0,0,C26/$C$30)</f>
        <v/>
      </c>
      <c r="E26" s="16">
        <f>COUNTIFS(Agenda!$G$8:$G$47,B26,Agenda!$B$8:$B$47,"&gt;="&amp;$C$8,Agenda!$B$8:$B$47,"&lt;="&amp;$C$8+6)</f>
        <v/>
      </c>
      <c r="F26" s="17">
        <f>SUMIF(Agenda!$G$8:$G$47,B26,Agenda!$F$8:$F$47)</f>
        <v/>
      </c>
    </row>
    <row r="27">
      <c r="B27" s="14">
        <f>Listas!$A$6</f>
        <v/>
      </c>
      <c r="C27" s="17">
        <f>SUMIFS(Agenda!$F$8:$F$47,Agenda!$G$8:$G$47,B27,Agenda!$B$8:$B$47,"&gt;="&amp;$C$8,Agenda!$B$8:$B$47,"&lt;="&amp;$C$8+6)</f>
        <v/>
      </c>
      <c r="D27" s="18">
        <f>IF($C$30=0,0,C27/$C$30)</f>
        <v/>
      </c>
      <c r="E27" s="16">
        <f>COUNTIFS(Agenda!$G$8:$G$47,B27,Agenda!$B$8:$B$47,"&gt;="&amp;$C$8,Agenda!$B$8:$B$47,"&lt;="&amp;$C$8+6)</f>
        <v/>
      </c>
      <c r="F27" s="17">
        <f>SUMIF(Agenda!$G$8:$G$47,B27,Agenda!$F$8:$F$47)</f>
        <v/>
      </c>
    </row>
    <row r="28">
      <c r="B28" s="14">
        <f>Listas!$A$7</f>
        <v/>
      </c>
      <c r="C28" s="17">
        <f>SUMIFS(Agenda!$F$8:$F$47,Agenda!$G$8:$G$47,B28,Agenda!$B$8:$B$47,"&gt;="&amp;$C$8,Agenda!$B$8:$B$47,"&lt;="&amp;$C$8+6)</f>
        <v/>
      </c>
      <c r="D28" s="18">
        <f>IF($C$30=0,0,C28/$C$30)</f>
        <v/>
      </c>
      <c r="E28" s="16">
        <f>COUNTIFS(Agenda!$G$8:$G$47,B28,Agenda!$B$8:$B$47,"&gt;="&amp;$C$8,Agenda!$B$8:$B$47,"&lt;="&amp;$C$8+6)</f>
        <v/>
      </c>
      <c r="F28" s="17">
        <f>SUMIF(Agenda!$G$8:$G$47,B28,Agenda!$F$8:$F$47)</f>
        <v/>
      </c>
    </row>
    <row r="29">
      <c r="B29" s="14">
        <f>Listas!$A$8</f>
        <v/>
      </c>
      <c r="C29" s="17">
        <f>SUMIFS(Agenda!$F$8:$F$47,Agenda!$G$8:$G$47,B29,Agenda!$B$8:$B$47,"&gt;="&amp;$C$8,Agenda!$B$8:$B$47,"&lt;="&amp;$C$8+6)</f>
        <v/>
      </c>
      <c r="D29" s="18">
        <f>IF($C$30=0,0,C29/$C$30)</f>
        <v/>
      </c>
      <c r="E29" s="16">
        <f>COUNTIFS(Agenda!$G$8:$G$47,B29,Agenda!$B$8:$B$47,"&gt;="&amp;$C$8,Agenda!$B$8:$B$47,"&lt;="&amp;$C$8+6)</f>
        <v/>
      </c>
      <c r="F29" s="17">
        <f>SUMIF(Agenda!$G$8:$G$47,B29,Agenda!$F$8:$F$47)</f>
        <v/>
      </c>
    </row>
    <row r="30">
      <c r="B30" s="19" t="inlineStr">
        <is>
          <t>Total</t>
        </is>
      </c>
      <c r="C30" s="21">
        <f>SUM(C23:C29)</f>
        <v/>
      </c>
      <c r="D30" s="22">
        <f>SUM(D23:D29)</f>
        <v/>
      </c>
      <c r="E30" s="20">
        <f>SUM(E23:E29)</f>
        <v/>
      </c>
      <c r="F30" s="21">
        <f>SUM(F23:F29)</f>
        <v/>
      </c>
    </row>
    <row r="32">
      <c r="B32" s="12" t="inlineStr">
        <is>
          <t>TAREAS PENDIENTES MÁS IMPORTANTES (POR PRIORIDAD Y FECHA)</t>
        </is>
      </c>
    </row>
    <row r="33" ht="30" customHeight="1">
      <c r="B33" s="13" t="inlineStr">
        <is>
          <t>Tarea</t>
        </is>
      </c>
      <c r="C33" s="13" t="inlineStr">
        <is>
          <t>Grupo</t>
        </is>
      </c>
      <c r="D33" s="13" t="inlineStr">
        <is>
          <t>Fecha límite</t>
        </is>
      </c>
      <c r="E33" s="13" t="inlineStr">
        <is>
          <t>Prioridad</t>
        </is>
      </c>
      <c r="F33" s="13" t="inlineStr">
        <is>
          <t>Faltan (días)</t>
        </is>
      </c>
      <c r="G33" s="13" t="inlineStr">
        <is>
          <t>Plazo</t>
        </is>
      </c>
      <c r="H33" s="13" t="inlineStr">
        <is>
          <t>Horas estimadas</t>
        </is>
      </c>
    </row>
    <row r="34">
      <c r="B34" s="23">
        <f>IF($J34="","",INDEX(Tareas!$B$8:$B$47,MATCH($J34,Tareas!$K$8:$K$47,0)))</f>
        <v/>
      </c>
      <c r="C34" s="24">
        <f>IF($J34="","",INDEX(Tareas!$F$8:$F$47,MATCH($J34,Tareas!$K$8:$K$47,0)))</f>
        <v/>
      </c>
      <c r="D34" s="15">
        <f>IF($J34="","",INDEX(Tareas!$E$8:$E$47,MATCH($J34,Tareas!$K$8:$K$47,0)))</f>
        <v/>
      </c>
      <c r="E34" s="24">
        <f>IF($J34="","",INDEX(Tareas!$C$8:$C$47,MATCH($J34,Tareas!$K$8:$K$47,0)))</f>
        <v/>
      </c>
      <c r="F34" s="16">
        <f>IF($J34="","",INDEX(Tareas!$I$8:$I$47,MATCH($J34,Tareas!$K$8:$K$47,0)))</f>
        <v/>
      </c>
      <c r="G34" s="24">
        <f>IF($J34="","",INDEX(Tareas!$J$8:$J$47,MATCH($J34,Tareas!$K$8:$K$47,0)))</f>
        <v/>
      </c>
      <c r="H34" s="17">
        <f>IF($J34="","",INDEX(Tareas!$H$8:$H$47,MATCH($J34,Tareas!$K$8:$K$47,0)))</f>
        <v/>
      </c>
      <c r="J34" s="25">
        <f>IFERROR(SMALL(Tareas!$K$8:$K$47,1),"")</f>
        <v/>
      </c>
    </row>
    <row r="35">
      <c r="B35" s="23">
        <f>IF($J35="","",INDEX(Tareas!$B$8:$B$47,MATCH($J35,Tareas!$K$8:$K$47,0)))</f>
        <v/>
      </c>
      <c r="C35" s="24">
        <f>IF($J35="","",INDEX(Tareas!$F$8:$F$47,MATCH($J35,Tareas!$K$8:$K$47,0)))</f>
        <v/>
      </c>
      <c r="D35" s="15">
        <f>IF($J35="","",INDEX(Tareas!$E$8:$E$47,MATCH($J35,Tareas!$K$8:$K$47,0)))</f>
        <v/>
      </c>
      <c r="E35" s="24">
        <f>IF($J35="","",INDEX(Tareas!$C$8:$C$47,MATCH($J35,Tareas!$K$8:$K$47,0)))</f>
        <v/>
      </c>
      <c r="F35" s="16">
        <f>IF($J35="","",INDEX(Tareas!$I$8:$I$47,MATCH($J35,Tareas!$K$8:$K$47,0)))</f>
        <v/>
      </c>
      <c r="G35" s="24">
        <f>IF($J35="","",INDEX(Tareas!$J$8:$J$47,MATCH($J35,Tareas!$K$8:$K$47,0)))</f>
        <v/>
      </c>
      <c r="H35" s="17">
        <f>IF($J35="","",INDEX(Tareas!$H$8:$H$47,MATCH($J35,Tareas!$K$8:$K$47,0)))</f>
        <v/>
      </c>
      <c r="J35" s="25">
        <f>IFERROR(SMALL(Tareas!$K$8:$K$47,2),"")</f>
        <v/>
      </c>
    </row>
    <row r="36">
      <c r="B36" s="23">
        <f>IF($J36="","",INDEX(Tareas!$B$8:$B$47,MATCH($J36,Tareas!$K$8:$K$47,0)))</f>
        <v/>
      </c>
      <c r="C36" s="24">
        <f>IF($J36="","",INDEX(Tareas!$F$8:$F$47,MATCH($J36,Tareas!$K$8:$K$47,0)))</f>
        <v/>
      </c>
      <c r="D36" s="15">
        <f>IF($J36="","",INDEX(Tareas!$E$8:$E$47,MATCH($J36,Tareas!$K$8:$K$47,0)))</f>
        <v/>
      </c>
      <c r="E36" s="24">
        <f>IF($J36="","",INDEX(Tareas!$C$8:$C$47,MATCH($J36,Tareas!$K$8:$K$47,0)))</f>
        <v/>
      </c>
      <c r="F36" s="16">
        <f>IF($J36="","",INDEX(Tareas!$I$8:$I$47,MATCH($J36,Tareas!$K$8:$K$47,0)))</f>
        <v/>
      </c>
      <c r="G36" s="24">
        <f>IF($J36="","",INDEX(Tareas!$J$8:$J$47,MATCH($J36,Tareas!$K$8:$K$47,0)))</f>
        <v/>
      </c>
      <c r="H36" s="17">
        <f>IF($J36="","",INDEX(Tareas!$H$8:$H$47,MATCH($J36,Tareas!$K$8:$K$47,0)))</f>
        <v/>
      </c>
      <c r="J36" s="25">
        <f>IFERROR(SMALL(Tareas!$K$8:$K$47,3),"")</f>
        <v/>
      </c>
    </row>
    <row r="37">
      <c r="B37" s="23">
        <f>IF($J37="","",INDEX(Tareas!$B$8:$B$47,MATCH($J37,Tareas!$K$8:$K$47,0)))</f>
        <v/>
      </c>
      <c r="C37" s="24">
        <f>IF($J37="","",INDEX(Tareas!$F$8:$F$47,MATCH($J37,Tareas!$K$8:$K$47,0)))</f>
        <v/>
      </c>
      <c r="D37" s="15">
        <f>IF($J37="","",INDEX(Tareas!$E$8:$E$47,MATCH($J37,Tareas!$K$8:$K$47,0)))</f>
        <v/>
      </c>
      <c r="E37" s="24">
        <f>IF($J37="","",INDEX(Tareas!$C$8:$C$47,MATCH($J37,Tareas!$K$8:$K$47,0)))</f>
        <v/>
      </c>
      <c r="F37" s="16">
        <f>IF($J37="","",INDEX(Tareas!$I$8:$I$47,MATCH($J37,Tareas!$K$8:$K$47,0)))</f>
        <v/>
      </c>
      <c r="G37" s="24">
        <f>IF($J37="","",INDEX(Tareas!$J$8:$J$47,MATCH($J37,Tareas!$K$8:$K$47,0)))</f>
        <v/>
      </c>
      <c r="H37" s="17">
        <f>IF($J37="","",INDEX(Tareas!$H$8:$H$47,MATCH($J37,Tareas!$K$8:$K$47,0)))</f>
        <v/>
      </c>
      <c r="J37" s="25">
        <f>IFERROR(SMALL(Tareas!$K$8:$K$47,4),"")</f>
        <v/>
      </c>
    </row>
    <row r="38">
      <c r="B38" s="23">
        <f>IF($J38="","",INDEX(Tareas!$B$8:$B$47,MATCH($J38,Tareas!$K$8:$K$47,0)))</f>
        <v/>
      </c>
      <c r="C38" s="24">
        <f>IF($J38="","",INDEX(Tareas!$F$8:$F$47,MATCH($J38,Tareas!$K$8:$K$47,0)))</f>
        <v/>
      </c>
      <c r="D38" s="15">
        <f>IF($J38="","",INDEX(Tareas!$E$8:$E$47,MATCH($J38,Tareas!$K$8:$K$47,0)))</f>
        <v/>
      </c>
      <c r="E38" s="24">
        <f>IF($J38="","",INDEX(Tareas!$C$8:$C$47,MATCH($J38,Tareas!$K$8:$K$47,0)))</f>
        <v/>
      </c>
      <c r="F38" s="16">
        <f>IF($J38="","",INDEX(Tareas!$I$8:$I$47,MATCH($J38,Tareas!$K$8:$K$47,0)))</f>
        <v/>
      </c>
      <c r="G38" s="24">
        <f>IF($J38="","",INDEX(Tareas!$J$8:$J$47,MATCH($J38,Tareas!$K$8:$K$47,0)))</f>
        <v/>
      </c>
      <c r="H38" s="17">
        <f>IF($J38="","",INDEX(Tareas!$H$8:$H$47,MATCH($J38,Tareas!$K$8:$K$47,0)))</f>
        <v/>
      </c>
      <c r="J38" s="25">
        <f>IFERROR(SMALL(Tareas!$K$8:$K$47,5),"")</f>
        <v/>
      </c>
    </row>
    <row r="39">
      <c r="B39" s="23">
        <f>IF($J39="","",INDEX(Tareas!$B$8:$B$47,MATCH($J39,Tareas!$K$8:$K$47,0)))</f>
        <v/>
      </c>
      <c r="C39" s="24">
        <f>IF($J39="","",INDEX(Tareas!$F$8:$F$47,MATCH($J39,Tareas!$K$8:$K$47,0)))</f>
        <v/>
      </c>
      <c r="D39" s="15">
        <f>IF($J39="","",INDEX(Tareas!$E$8:$E$47,MATCH($J39,Tareas!$K$8:$K$47,0)))</f>
        <v/>
      </c>
      <c r="E39" s="24">
        <f>IF($J39="","",INDEX(Tareas!$C$8:$C$47,MATCH($J39,Tareas!$K$8:$K$47,0)))</f>
        <v/>
      </c>
      <c r="F39" s="16">
        <f>IF($J39="","",INDEX(Tareas!$I$8:$I$47,MATCH($J39,Tareas!$K$8:$K$47,0)))</f>
        <v/>
      </c>
      <c r="G39" s="24">
        <f>IF($J39="","",INDEX(Tareas!$J$8:$J$47,MATCH($J39,Tareas!$K$8:$K$47,0)))</f>
        <v/>
      </c>
      <c r="H39" s="17">
        <f>IF($J39="","",INDEX(Tareas!$H$8:$H$47,MATCH($J39,Tareas!$K$8:$K$47,0)))</f>
        <v/>
      </c>
      <c r="J39" s="25">
        <f>IFERROR(SMALL(Tareas!$K$8:$K$47,6),"")</f>
        <v/>
      </c>
    </row>
    <row r="40">
      <c r="B40" s="23">
        <f>IF($J40="","",INDEX(Tareas!$B$8:$B$47,MATCH($J40,Tareas!$K$8:$K$47,0)))</f>
        <v/>
      </c>
      <c r="C40" s="24">
        <f>IF($J40="","",INDEX(Tareas!$F$8:$F$47,MATCH($J40,Tareas!$K$8:$K$47,0)))</f>
        <v/>
      </c>
      <c r="D40" s="15">
        <f>IF($J40="","",INDEX(Tareas!$E$8:$E$47,MATCH($J40,Tareas!$K$8:$K$47,0)))</f>
        <v/>
      </c>
      <c r="E40" s="24">
        <f>IF($J40="","",INDEX(Tareas!$C$8:$C$47,MATCH($J40,Tareas!$K$8:$K$47,0)))</f>
        <v/>
      </c>
      <c r="F40" s="16">
        <f>IF($J40="","",INDEX(Tareas!$I$8:$I$47,MATCH($J40,Tareas!$K$8:$K$47,0)))</f>
        <v/>
      </c>
      <c r="G40" s="24">
        <f>IF($J40="","",INDEX(Tareas!$J$8:$J$47,MATCH($J40,Tareas!$K$8:$K$47,0)))</f>
        <v/>
      </c>
      <c r="H40" s="17">
        <f>IF($J40="","",INDEX(Tareas!$H$8:$H$47,MATCH($J40,Tareas!$K$8:$K$47,0)))</f>
        <v/>
      </c>
      <c r="J40" s="25">
        <f>IFERROR(SMALL(Tareas!$K$8:$K$47,7),"")</f>
        <v/>
      </c>
    </row>
    <row r="41">
      <c r="B41" s="23">
        <f>IF($J41="","",INDEX(Tareas!$B$8:$B$47,MATCH($J41,Tareas!$K$8:$K$47,0)))</f>
        <v/>
      </c>
      <c r="C41" s="24">
        <f>IF($J41="","",INDEX(Tareas!$F$8:$F$47,MATCH($J41,Tareas!$K$8:$K$47,0)))</f>
        <v/>
      </c>
      <c r="D41" s="15">
        <f>IF($J41="","",INDEX(Tareas!$E$8:$E$47,MATCH($J41,Tareas!$K$8:$K$47,0)))</f>
        <v/>
      </c>
      <c r="E41" s="24">
        <f>IF($J41="","",INDEX(Tareas!$C$8:$C$47,MATCH($J41,Tareas!$K$8:$K$47,0)))</f>
        <v/>
      </c>
      <c r="F41" s="16">
        <f>IF($J41="","",INDEX(Tareas!$I$8:$I$47,MATCH($J41,Tareas!$K$8:$K$47,0)))</f>
        <v/>
      </c>
      <c r="G41" s="24">
        <f>IF($J41="","",INDEX(Tareas!$J$8:$J$47,MATCH($J41,Tareas!$K$8:$K$47,0)))</f>
        <v/>
      </c>
      <c r="H41" s="17">
        <f>IF($J41="","",INDEX(Tareas!$H$8:$H$47,MATCH($J41,Tareas!$K$8:$K$47,0)))</f>
        <v/>
      </c>
      <c r="J41" s="25">
        <f>IFERROR(SMALL(Tareas!$K$8:$K$47,8),"")</f>
        <v/>
      </c>
    </row>
    <row r="42">
      <c r="B42" s="26" t="inlineStr">
        <is>
          <t>Las tareas sin fecha límite o ya hechas no aparecen en esta lista.</t>
        </is>
      </c>
    </row>
    <row r="44">
      <c r="B44" s="12" t="inlineStr">
        <is>
          <t>GRÁFICOS DE LA SEMANA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E12:E18">
    <cfRule type="dataBar" priority="1">
      <dataBar>
        <cfvo type="num" val="0"/>
        <cfvo type="max"/>
        <color rgb="0010B981"/>
      </dataBar>
    </cfRule>
  </conditionalFormatting>
  <conditionalFormatting sqref="C23:C29">
    <cfRule type="dataBar" priority="2">
      <dataBar>
        <cfvo type="num" val="0"/>
        <cfvo type="max"/>
        <color rgb="0034D399"/>
      </dataBar>
    </cfRule>
  </conditionalFormatting>
  <conditionalFormatting sqref="B34:H41">
    <cfRule type="expression" priority="3" dxfId="0">
      <formula>$G34="Vencida"</formula>
    </cfRule>
    <cfRule type="expression" priority="4" dxfId="1">
      <formula>$G34="Urgente"</formula>
    </cfRule>
    <cfRule type="expression" priority="5" dxfId="2">
      <formula>$G34="Próxima"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1" customWidth="1" min="3" max="3"/>
    <col width="9" customWidth="1" min="4" max="4"/>
    <col width="9" customWidth="1" min="5" max="5"/>
    <col width="10" customWidth="1" min="6" max="6"/>
    <col width="13" customWidth="1" min="7" max="7"/>
    <col width="14" customWidth="1" min="8" max="8"/>
    <col width="40" customWidth="1" min="9" max="9"/>
    <col width="10" customWidth="1" min="10" max="10"/>
    <col width="11" customWidth="1" min="11" max="11"/>
    <col width="11" customWidth="1" min="12" max="12"/>
  </cols>
  <sheetData>
    <row r="2" ht="34" customHeight="1">
      <c r="B2" s="1" t="inlineStr">
        <is>
          <t>Agenda diaria: clases, reuniones y correcciones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actividad con fecha y hora. La duración, el día de la semana y los avisos se calculan solos.</t>
        </is>
      </c>
    </row>
    <row r="5">
      <c r="B5" s="8" t="inlineStr">
        <is>
          <t>Hoy:</t>
        </is>
      </c>
      <c r="C5" s="10">
        <f>TODAY()</f>
        <v/>
      </c>
    </row>
    <row r="7" ht="30" customHeight="1">
      <c r="B7" s="13" t="inlineStr">
        <is>
          <t>Fecha</t>
        </is>
      </c>
      <c r="C7" s="13" t="inlineStr">
        <is>
          <t>Día</t>
        </is>
      </c>
      <c r="D7" s="13" t="inlineStr">
        <is>
          <t>Inicio</t>
        </is>
      </c>
      <c r="E7" s="13" t="inlineStr">
        <is>
          <t>Fin</t>
        </is>
      </c>
      <c r="F7" s="13" t="inlineStr">
        <is>
          <t>Duración (h)</t>
        </is>
      </c>
      <c r="G7" s="13" t="inlineStr">
        <is>
          <t>Tipo</t>
        </is>
      </c>
      <c r="H7" s="13" t="inlineStr">
        <is>
          <t>Grupo</t>
        </is>
      </c>
      <c r="I7" s="13" t="inlineStr">
        <is>
          <t>Actividad</t>
        </is>
      </c>
      <c r="J7" s="13" t="inlineStr">
        <is>
          <t>Prioridad</t>
        </is>
      </c>
      <c r="K7" s="13" t="inlineStr">
        <is>
          <t>Estado</t>
        </is>
      </c>
      <c r="L7" s="13" t="inlineStr">
        <is>
          <t>Aviso</t>
        </is>
      </c>
    </row>
    <row r="8">
      <c r="B8" s="9" t="n">
        <v>46293</v>
      </c>
      <c r="C8" s="24">
        <f>IF(B8="","",CHOOSE(WEEKDAY(B8,2),"Lunes","Martes","Miércoles","Jueves","Viernes","Sábado","Domingo"))</f>
        <v/>
      </c>
      <c r="D8" s="27" t="n">
        <v>0.3541666666666667</v>
      </c>
      <c r="E8" s="27" t="n">
        <v>0.3958333333333333</v>
      </c>
      <c r="F8" s="17">
        <f>IF(OR(D8="",E8=""),"",IF(E8&gt;D8,ROUND((E8-D8)*24,2),0))</f>
        <v/>
      </c>
      <c r="G8" s="28" t="inlineStr">
        <is>
          <t>Clase</t>
        </is>
      </c>
      <c r="H8" s="28" t="inlineStr">
        <is>
          <t>1º ESO A</t>
        </is>
      </c>
      <c r="I8" s="29" t="inlineStr">
        <is>
          <t>Fracciones y operaciones combinadas</t>
        </is>
      </c>
      <c r="J8" s="28" t="inlineStr">
        <is>
          <t>Alta</t>
        </is>
      </c>
      <c r="K8" s="28" t="inlineStr">
        <is>
          <t>Hecha</t>
        </is>
      </c>
      <c r="L8" s="24">
        <f>IF(B8="","",IF(AND(D8&lt;&gt;"",E8&lt;&gt;"",SUMPRODUCT(($B$8:$B$47=B8)*($D$8:$D$47&lt;E8)*($E$8:$E$47&gt;D8))&gt;1),"Solape",IF(K8="Hecha","Hecha",IF(B8&lt;$C$5,"Retrasada",""))))</f>
        <v/>
      </c>
    </row>
    <row r="9">
      <c r="B9" s="9" t="n">
        <v>46293</v>
      </c>
      <c r="C9" s="24">
        <f>IF(B9="","",CHOOSE(WEEKDAY(B9,2),"Lunes","Martes","Miércoles","Jueves","Viernes","Sábado","Domingo"))</f>
        <v/>
      </c>
      <c r="D9" s="27" t="n">
        <v>0.3958333333333333</v>
      </c>
      <c r="E9" s="27" t="n">
        <v>0.4375</v>
      </c>
      <c r="F9" s="17">
        <f>IF(OR(D9="",E9=""),"",IF(E9&gt;D9,ROUND((E9-D9)*24,2),0))</f>
        <v/>
      </c>
      <c r="G9" s="28" t="inlineStr">
        <is>
          <t>Clase</t>
        </is>
      </c>
      <c r="H9" s="28" t="inlineStr">
        <is>
          <t>2º ESO C</t>
        </is>
      </c>
      <c r="I9" s="29" t="inlineStr">
        <is>
          <t>Ecuaciones de primer grado</t>
        </is>
      </c>
      <c r="J9" s="28" t="inlineStr">
        <is>
          <t>Media</t>
        </is>
      </c>
      <c r="K9" s="28" t="inlineStr">
        <is>
          <t>Hecha</t>
        </is>
      </c>
      <c r="L9" s="24">
        <f>IF(B9="","",IF(AND(D9&lt;&gt;"",E9&lt;&gt;"",SUMPRODUCT(($B$8:$B$47=B9)*($D$8:$D$47&lt;E9)*($E$8:$E$47&gt;D9))&gt;1),"Solape",IF(K9="Hecha","Hecha",IF(B9&lt;$C$5,"Retrasada",""))))</f>
        <v/>
      </c>
    </row>
    <row r="10">
      <c r="B10" s="9" t="n">
        <v>46293</v>
      </c>
      <c r="C10" s="24">
        <f>IF(B10="","",CHOOSE(WEEKDAY(B10,2),"Lunes","Martes","Miércoles","Jueves","Viernes","Sábado","Domingo"))</f>
        <v/>
      </c>
      <c r="D10" s="27" t="n">
        <v>0.5</v>
      </c>
      <c r="E10" s="27" t="n">
        <v>0.5416666666666666</v>
      </c>
      <c r="F10" s="17">
        <f>IF(OR(D10="",E10=""),"",IF(E10&gt;D10,ROUND((E10-D10)*24,2),0))</f>
        <v/>
      </c>
      <c r="G10" s="28" t="inlineStr">
        <is>
          <t>Reunión</t>
        </is>
      </c>
      <c r="H10" s="28" t="inlineStr">
        <is>
          <t>Departamento</t>
        </is>
      </c>
      <c r="I10" s="29" t="inlineStr">
        <is>
          <t>Reunión de departamento: criterios</t>
        </is>
      </c>
      <c r="J10" s="28" t="inlineStr">
        <is>
          <t>Media</t>
        </is>
      </c>
      <c r="K10" s="28" t="inlineStr">
        <is>
          <t>Hecha</t>
        </is>
      </c>
      <c r="L10" s="24">
        <f>IF(B10="","",IF(AND(D10&lt;&gt;"",E10&lt;&gt;"",SUMPRODUCT(($B$8:$B$47=B10)*($D$8:$D$47&lt;E10)*($E$8:$E$47&gt;D10))&gt;1),"Solape",IF(K10="Hecha","Hecha",IF(B10&lt;$C$5,"Retrasada",""))))</f>
        <v/>
      </c>
    </row>
    <row r="11">
      <c r="B11" s="9" t="n">
        <v>46293</v>
      </c>
      <c r="C11" s="24">
        <f>IF(B11="","",CHOOSE(WEEKDAY(B11,2),"Lunes","Martes","Miércoles","Jueves","Viernes","Sábado","Domingo"))</f>
        <v/>
      </c>
      <c r="D11" s="27" t="n">
        <v>0.6666666666666666</v>
      </c>
      <c r="E11" s="27" t="n">
        <v>0.7291666666666666</v>
      </c>
      <c r="F11" s="17">
        <f>IF(OR(D11="",E11=""),"",IF(E11&gt;D11,ROUND((E11-D11)*24,2),0))</f>
        <v/>
      </c>
      <c r="G11" s="28" t="inlineStr">
        <is>
          <t>Corrección</t>
        </is>
      </c>
      <c r="H11" s="28" t="inlineStr">
        <is>
          <t>1º ESO A</t>
        </is>
      </c>
      <c r="I11" s="29" t="inlineStr">
        <is>
          <t>Corregir el examen del tema 3</t>
        </is>
      </c>
      <c r="J11" s="28" t="inlineStr">
        <is>
          <t>Alta</t>
        </is>
      </c>
      <c r="K11" s="28" t="inlineStr">
        <is>
          <t>Hecha</t>
        </is>
      </c>
      <c r="L11" s="24">
        <f>IF(B11="","",IF(AND(D11&lt;&gt;"",E11&lt;&gt;"",SUMPRODUCT(($B$8:$B$47=B11)*($D$8:$D$47&lt;E11)*($E$8:$E$47&gt;D11))&gt;1),"Solape",IF(K11="Hecha","Hecha",IF(B11&lt;$C$5,"Retrasada",""))))</f>
        <v/>
      </c>
    </row>
    <row r="12">
      <c r="B12" s="9" t="n">
        <v>46294</v>
      </c>
      <c r="C12" s="24">
        <f>IF(B12="","",CHOOSE(WEEKDAY(B12,2),"Lunes","Martes","Miércoles","Jueves","Viernes","Sábado","Domingo"))</f>
        <v/>
      </c>
      <c r="D12" s="27" t="n">
        <v>0.3541666666666667</v>
      </c>
      <c r="E12" s="27" t="n">
        <v>0.3958333333333333</v>
      </c>
      <c r="F12" s="17">
        <f>IF(OR(D12="",E12=""),"",IF(E12&gt;D12,ROUND((E12-D12)*24,2),0))</f>
        <v/>
      </c>
      <c r="G12" s="28" t="inlineStr">
        <is>
          <t>Clase</t>
        </is>
      </c>
      <c r="H12" s="28" t="inlineStr">
        <is>
          <t>3º ESO A</t>
        </is>
      </c>
      <c r="I12" s="29" t="inlineStr">
        <is>
          <t>Proporcionalidad directa</t>
        </is>
      </c>
      <c r="J12" s="28" t="inlineStr">
        <is>
          <t>Media</t>
        </is>
      </c>
      <c r="K12" s="28" t="inlineStr">
        <is>
          <t>Hecha</t>
        </is>
      </c>
      <c r="L12" s="24">
        <f>IF(B12="","",IF(AND(D12&lt;&gt;"",E12&lt;&gt;"",SUMPRODUCT(($B$8:$B$47=B12)*($D$8:$D$47&lt;E12)*($E$8:$E$47&gt;D12))&gt;1),"Solape",IF(K12="Hecha","Hecha",IF(B12&lt;$C$5,"Retrasada",""))))</f>
        <v/>
      </c>
    </row>
    <row r="13">
      <c r="B13" s="9" t="n">
        <v>46294</v>
      </c>
      <c r="C13" s="24">
        <f>IF(B13="","",CHOOSE(WEEKDAY(B13,2),"Lunes","Martes","Miércoles","Jueves","Viernes","Sábado","Domingo"))</f>
        <v/>
      </c>
      <c r="D13" s="27" t="n">
        <v>0.4375</v>
      </c>
      <c r="E13" s="27" t="n">
        <v>0.4791666666666667</v>
      </c>
      <c r="F13" s="17">
        <f>IF(OR(D13="",E13=""),"",IF(E13&gt;D13,ROUND((E13-D13)*24,2),0))</f>
        <v/>
      </c>
      <c r="G13" s="28" t="inlineStr">
        <is>
          <t>Clase</t>
        </is>
      </c>
      <c r="H13" s="28" t="inlineStr">
        <is>
          <t>4º ESO B</t>
        </is>
      </c>
      <c r="I13" s="29" t="inlineStr">
        <is>
          <t>Funciones lineales: repaso</t>
        </is>
      </c>
      <c r="J13" s="28" t="inlineStr">
        <is>
          <t>Alta</t>
        </is>
      </c>
      <c r="K13" s="28" t="inlineStr">
        <is>
          <t>Hecha</t>
        </is>
      </c>
      <c r="L13" s="24">
        <f>IF(B13="","",IF(AND(D13&lt;&gt;"",E13&lt;&gt;"",SUMPRODUCT(($B$8:$B$47=B13)*($D$8:$D$47&lt;E13)*($E$8:$E$47&gt;D13))&gt;1),"Solape",IF(K13="Hecha","Hecha",IF(B13&lt;$C$5,"Retrasada",""))))</f>
        <v/>
      </c>
    </row>
    <row r="14">
      <c r="B14" s="9" t="n">
        <v>46294</v>
      </c>
      <c r="C14" s="24">
        <f>IF(B14="","",CHOOSE(WEEKDAY(B14,2),"Lunes","Martes","Miércoles","Jueves","Viernes","Sábado","Domingo"))</f>
        <v/>
      </c>
      <c r="D14" s="27" t="n">
        <v>0.4791666666666667</v>
      </c>
      <c r="E14" s="27" t="n">
        <v>0.5</v>
      </c>
      <c r="F14" s="17">
        <f>IF(OR(D14="",E14=""),"",IF(E14&gt;D14,ROUND((E14-D14)*24,2),0))</f>
        <v/>
      </c>
      <c r="G14" s="28" t="inlineStr">
        <is>
          <t>Guardia</t>
        </is>
      </c>
      <c r="H14" s="28" t="inlineStr">
        <is>
          <t>Centro</t>
        </is>
      </c>
      <c r="I14" s="29" t="inlineStr">
        <is>
          <t>Guardia de patio</t>
        </is>
      </c>
      <c r="J14" s="28" t="inlineStr">
        <is>
          <t>Baja</t>
        </is>
      </c>
      <c r="K14" s="28" t="inlineStr">
        <is>
          <t>Hecha</t>
        </is>
      </c>
      <c r="L14" s="24">
        <f>IF(B14="","",IF(AND(D14&lt;&gt;"",E14&lt;&gt;"",SUMPRODUCT(($B$8:$B$47=B14)*($D$8:$D$47&lt;E14)*($E$8:$E$47&gt;D14))&gt;1),"Solape",IF(K14="Hecha","Hecha",IF(B14&lt;$C$5,"Retrasada",""))))</f>
        <v/>
      </c>
    </row>
    <row r="15">
      <c r="B15" s="9" t="n">
        <v>46294</v>
      </c>
      <c r="C15" s="24">
        <f>IF(B15="","",CHOOSE(WEEKDAY(B15,2),"Lunes","Martes","Miércoles","Jueves","Viernes","Sábado","Domingo"))</f>
        <v/>
      </c>
      <c r="D15" s="27" t="n">
        <v>0.6875</v>
      </c>
      <c r="E15" s="27" t="n">
        <v>0.75</v>
      </c>
      <c r="F15" s="17">
        <f>IF(OR(D15="",E15=""),"",IF(E15&gt;D15,ROUND((E15-D15)*24,2),0))</f>
        <v/>
      </c>
      <c r="G15" s="28" t="inlineStr">
        <is>
          <t>Preparación</t>
        </is>
      </c>
      <c r="H15" s="28" t="inlineStr">
        <is>
          <t>1º Bach. A</t>
        </is>
      </c>
      <c r="I15" s="29" t="inlineStr">
        <is>
          <t>Preparar la unidad 4 y los ejercicios</t>
        </is>
      </c>
      <c r="J15" s="28" t="inlineStr">
        <is>
          <t>Media</t>
        </is>
      </c>
      <c r="K15" s="28" t="inlineStr">
        <is>
          <t>Hecha</t>
        </is>
      </c>
      <c r="L15" s="24">
        <f>IF(B15="","",IF(AND(D15&lt;&gt;"",E15&lt;&gt;"",SUMPRODUCT(($B$8:$B$47=B15)*($D$8:$D$47&lt;E15)*($E$8:$E$47&gt;D15))&gt;1),"Solape",IF(K15="Hecha","Hecha",IF(B15&lt;$C$5,"Retrasada",""))))</f>
        <v/>
      </c>
    </row>
    <row r="16">
      <c r="B16" s="9" t="n">
        <v>46295</v>
      </c>
      <c r="C16" s="24">
        <f>IF(B16="","",CHOOSE(WEEKDAY(B16,2),"Lunes","Martes","Miércoles","Jueves","Viernes","Sábado","Domingo"))</f>
        <v/>
      </c>
      <c r="D16" s="27" t="n">
        <v>0.3958333333333333</v>
      </c>
      <c r="E16" s="27" t="n">
        <v>0.4375</v>
      </c>
      <c r="F16" s="17">
        <f>IF(OR(D16="",E16=""),"",IF(E16&gt;D16,ROUND((E16-D16)*24,2),0))</f>
        <v/>
      </c>
      <c r="G16" s="28" t="inlineStr">
        <is>
          <t>Clase</t>
        </is>
      </c>
      <c r="H16" s="28" t="inlineStr">
        <is>
          <t>1º Bach. A</t>
        </is>
      </c>
      <c r="I16" s="29" t="inlineStr">
        <is>
          <t>Límites de funciones</t>
        </is>
      </c>
      <c r="J16" s="28" t="inlineStr">
        <is>
          <t>Alta</t>
        </is>
      </c>
      <c r="K16" s="28" t="inlineStr">
        <is>
          <t>Hecha</t>
        </is>
      </c>
      <c r="L16" s="24">
        <f>IF(B16="","",IF(AND(D16&lt;&gt;"",E16&lt;&gt;"",SUMPRODUCT(($B$8:$B$47=B16)*($D$8:$D$47&lt;E16)*($E$8:$E$47&gt;D16))&gt;1),"Solape",IF(K16="Hecha","Hecha",IF(B16&lt;$C$5,"Retrasada",""))))</f>
        <v/>
      </c>
    </row>
    <row r="17">
      <c r="B17" s="9" t="n">
        <v>46295</v>
      </c>
      <c r="C17" s="24">
        <f>IF(B17="","",CHOOSE(WEEKDAY(B17,2),"Lunes","Martes","Miércoles","Jueves","Viernes","Sábado","Domingo"))</f>
        <v/>
      </c>
      <c r="D17" s="27" t="n">
        <v>0.5</v>
      </c>
      <c r="E17" s="27" t="n">
        <v>0.53125</v>
      </c>
      <c r="F17" s="17">
        <f>IF(OR(D17="",E17=""),"",IF(E17&gt;D17,ROUND((E17-D17)*24,2),0))</f>
        <v/>
      </c>
      <c r="G17" s="28" t="inlineStr">
        <is>
          <t>Tutoría</t>
        </is>
      </c>
      <c r="H17" s="28" t="inlineStr">
        <is>
          <t>2º ESO C</t>
        </is>
      </c>
      <c r="I17" s="29" t="inlineStr">
        <is>
          <t>Tutoría con una familia</t>
        </is>
      </c>
      <c r="J17" s="28" t="inlineStr">
        <is>
          <t>Alta</t>
        </is>
      </c>
      <c r="K17" s="28" t="inlineStr">
        <is>
          <t>Hecha</t>
        </is>
      </c>
      <c r="L17" s="24">
        <f>IF(B17="","",IF(AND(D17&lt;&gt;"",E17&lt;&gt;"",SUMPRODUCT(($B$8:$B$47=B17)*($D$8:$D$47&lt;E17)*($E$8:$E$47&gt;D17))&gt;1),"Solape",IF(K17="Hecha","Hecha",IF(B17&lt;$C$5,"Retrasada",""))))</f>
        <v/>
      </c>
    </row>
    <row r="18">
      <c r="B18" s="9" t="n">
        <v>46295</v>
      </c>
      <c r="C18" s="24">
        <f>IF(B18="","",CHOOSE(WEEKDAY(B18,2),"Lunes","Martes","Miércoles","Jueves","Viernes","Sábado","Domingo"))</f>
        <v/>
      </c>
      <c r="D18" s="27" t="n">
        <v>0.7083333333333334</v>
      </c>
      <c r="E18" s="27" t="n">
        <v>0.7916666666666666</v>
      </c>
      <c r="F18" s="17">
        <f>IF(OR(D18="",E18=""),"",IF(E18&gt;D18,ROUND((E18-D18)*24,2),0))</f>
        <v/>
      </c>
      <c r="G18" s="28" t="inlineStr">
        <is>
          <t>Formación</t>
        </is>
      </c>
      <c r="H18" s="28" t="inlineStr">
        <is>
          <t>Centro</t>
        </is>
      </c>
      <c r="I18" s="29" t="inlineStr">
        <is>
          <t>Curso de competencia digital</t>
        </is>
      </c>
      <c r="J18" s="28" t="inlineStr">
        <is>
          <t>Baja</t>
        </is>
      </c>
      <c r="K18" s="28" t="inlineStr">
        <is>
          <t>Hecha</t>
        </is>
      </c>
      <c r="L18" s="24">
        <f>IF(B18="","",IF(AND(D18&lt;&gt;"",E18&lt;&gt;"",SUMPRODUCT(($B$8:$B$47=B18)*($D$8:$D$47&lt;E18)*($E$8:$E$47&gt;D18))&gt;1),"Solape",IF(K18="Hecha","Hecha",IF(B18&lt;$C$5,"Retrasada",""))))</f>
        <v/>
      </c>
    </row>
    <row r="19">
      <c r="B19" s="9" t="n">
        <v>46296</v>
      </c>
      <c r="C19" s="24">
        <f>IF(B19="","",CHOOSE(WEEKDAY(B19,2),"Lunes","Martes","Miércoles","Jueves","Viernes","Sábado","Domingo"))</f>
        <v/>
      </c>
      <c r="D19" s="27" t="n">
        <v>0.3541666666666667</v>
      </c>
      <c r="E19" s="27" t="n">
        <v>0.3958333333333333</v>
      </c>
      <c r="F19" s="17">
        <f>IF(OR(D19="",E19=""),"",IF(E19&gt;D19,ROUND((E19-D19)*24,2),0))</f>
        <v/>
      </c>
      <c r="G19" s="28" t="inlineStr">
        <is>
          <t>Clase</t>
        </is>
      </c>
      <c r="H19" s="28" t="inlineStr">
        <is>
          <t>1º ESO B</t>
        </is>
      </c>
      <c r="I19" s="29" t="inlineStr">
        <is>
          <t>Problemas con fracciones</t>
        </is>
      </c>
      <c r="J19" s="28" t="inlineStr">
        <is>
          <t>Media</t>
        </is>
      </c>
      <c r="K19" s="28" t="inlineStr">
        <is>
          <t>Hecha</t>
        </is>
      </c>
      <c r="L19" s="24">
        <f>IF(B19="","",IF(AND(D19&lt;&gt;"",E19&lt;&gt;"",SUMPRODUCT(($B$8:$B$47=B19)*($D$8:$D$47&lt;E19)*($E$8:$E$47&gt;D19))&gt;1),"Solape",IF(K19="Hecha","Hecha",IF(B19&lt;$C$5,"Retrasada",""))))</f>
        <v/>
      </c>
    </row>
    <row r="20">
      <c r="B20" s="9" t="n">
        <v>46296</v>
      </c>
      <c r="C20" s="24">
        <f>IF(B20="","",CHOOSE(WEEKDAY(B20,2),"Lunes","Martes","Miércoles","Jueves","Viernes","Sábado","Domingo"))</f>
        <v/>
      </c>
      <c r="D20" s="27" t="n">
        <v>0.5416666666666666</v>
      </c>
      <c r="E20" s="27" t="n">
        <v>0.5833333333333334</v>
      </c>
      <c r="F20" s="17">
        <f>IF(OR(D20="",E20=""),"",IF(E20&gt;D20,ROUND((E20-D20)*24,2),0))</f>
        <v/>
      </c>
      <c r="G20" s="28" t="inlineStr">
        <is>
          <t>Reunión</t>
        </is>
      </c>
      <c r="H20" s="28" t="inlineStr">
        <is>
          <t>4º ESO B</t>
        </is>
      </c>
      <c r="I20" s="29" t="inlineStr">
        <is>
          <t>Evaluación inicial (equipo docente)</t>
        </is>
      </c>
      <c r="J20" s="28" t="inlineStr">
        <is>
          <t>Alta</t>
        </is>
      </c>
      <c r="K20" s="28" t="inlineStr">
        <is>
          <t>Hecha</t>
        </is>
      </c>
      <c r="L20" s="24">
        <f>IF(B20="","",IF(AND(D20&lt;&gt;"",E20&lt;&gt;"",SUMPRODUCT(($B$8:$B$47=B20)*($D$8:$D$47&lt;E20)*($E$8:$E$47&gt;D20))&gt;1),"Solape",IF(K20="Hecha","Hecha",IF(B20&lt;$C$5,"Retrasada",""))))</f>
        <v/>
      </c>
    </row>
    <row r="21">
      <c r="B21" s="9" t="n">
        <v>46297</v>
      </c>
      <c r="C21" s="24">
        <f>IF(B21="","",CHOOSE(WEEKDAY(B21,2),"Lunes","Martes","Miércoles","Jueves","Viernes","Sábado","Domingo"))</f>
        <v/>
      </c>
      <c r="D21" s="27" t="n">
        <v>0.4375</v>
      </c>
      <c r="E21" s="27" t="n">
        <v>0.4791666666666667</v>
      </c>
      <c r="F21" s="17">
        <f>IF(OR(D21="",E21=""),"",IF(E21&gt;D21,ROUND((E21-D21)*24,2),0))</f>
        <v/>
      </c>
      <c r="G21" s="28" t="inlineStr">
        <is>
          <t>Clase</t>
        </is>
      </c>
      <c r="H21" s="28" t="inlineStr">
        <is>
          <t>2º ESO C</t>
        </is>
      </c>
      <c r="I21" s="29" t="inlineStr">
        <is>
          <t>Problemas de ecuaciones</t>
        </is>
      </c>
      <c r="J21" s="28" t="inlineStr">
        <is>
          <t>Media</t>
        </is>
      </c>
      <c r="K21" s="28" t="inlineStr">
        <is>
          <t>Hecha</t>
        </is>
      </c>
      <c r="L21" s="24">
        <f>IF(B21="","",IF(AND(D21&lt;&gt;"",E21&lt;&gt;"",SUMPRODUCT(($B$8:$B$47=B21)*($D$8:$D$47&lt;E21)*($E$8:$E$47&gt;D21))&gt;1),"Solape",IF(K21="Hecha","Hecha",IF(B21&lt;$C$5,"Retrasada",""))))</f>
        <v/>
      </c>
    </row>
    <row r="22">
      <c r="B22" s="9" t="n">
        <v>46297</v>
      </c>
      <c r="C22" s="24">
        <f>IF(B22="","",CHOOSE(WEEKDAY(B22,2),"Lunes","Martes","Miércoles","Jueves","Viernes","Sábado","Domingo"))</f>
        <v/>
      </c>
      <c r="D22" s="27" t="n">
        <v>0.6458333333333334</v>
      </c>
      <c r="E22" s="27" t="n">
        <v>0.7291666666666666</v>
      </c>
      <c r="F22" s="17">
        <f>IF(OR(D22="",E22=""),"",IF(E22&gt;D22,ROUND((E22-D22)*24,2),0))</f>
        <v/>
      </c>
      <c r="G22" s="28" t="inlineStr">
        <is>
          <t>Corrección</t>
        </is>
      </c>
      <c r="H22" s="28" t="inlineStr">
        <is>
          <t>3º ESO A</t>
        </is>
      </c>
      <c r="I22" s="29" t="inlineStr">
        <is>
          <t>Corregir trabajos de proporcionalidad</t>
        </is>
      </c>
      <c r="J22" s="28" t="inlineStr">
        <is>
          <t>Alta</t>
        </is>
      </c>
      <c r="K22" s="28" t="inlineStr">
        <is>
          <t>En curso</t>
        </is>
      </c>
      <c r="L22" s="24">
        <f>IF(B22="","",IF(AND(D22&lt;&gt;"",E22&lt;&gt;"",SUMPRODUCT(($B$8:$B$47=B22)*($D$8:$D$47&lt;E22)*($E$8:$E$47&gt;D22))&gt;1),"Solape",IF(K22="Hecha","Hecha",IF(B22&lt;$C$5,"Retrasada",""))))</f>
        <v/>
      </c>
    </row>
    <row r="23">
      <c r="B23" s="9" t="n"/>
      <c r="C23" s="24">
        <f>IF(B23="","",CHOOSE(WEEKDAY(B23,2),"Lunes","Martes","Miércoles","Jueves","Viernes","Sábado","Domingo"))</f>
        <v/>
      </c>
      <c r="D23" s="27" t="n"/>
      <c r="E23" s="27" t="n"/>
      <c r="F23" s="17">
        <f>IF(OR(D23="",E23=""),"",IF(E23&gt;D23,ROUND((E23-D23)*24,2),0))</f>
        <v/>
      </c>
      <c r="G23" s="28" t="n"/>
      <c r="H23" s="28" t="n"/>
      <c r="I23" s="29" t="n"/>
      <c r="J23" s="28" t="n"/>
      <c r="K23" s="28" t="n"/>
      <c r="L23" s="24">
        <f>IF(B23="","",IF(AND(D23&lt;&gt;"",E23&lt;&gt;"",SUMPRODUCT(($B$8:$B$47=B23)*($D$8:$D$47&lt;E23)*($E$8:$E$47&gt;D23))&gt;1),"Solape",IF(K23="Hecha","Hecha",IF(B23&lt;$C$5,"Retrasada",""))))</f>
        <v/>
      </c>
    </row>
    <row r="24">
      <c r="B24" s="9" t="n"/>
      <c r="C24" s="24">
        <f>IF(B24="","",CHOOSE(WEEKDAY(B24,2),"Lunes","Martes","Miércoles","Jueves","Viernes","Sábado","Domingo"))</f>
        <v/>
      </c>
      <c r="D24" s="27" t="n"/>
      <c r="E24" s="27" t="n"/>
      <c r="F24" s="17">
        <f>IF(OR(D24="",E24=""),"",IF(E24&gt;D24,ROUND((E24-D24)*24,2),0))</f>
        <v/>
      </c>
      <c r="G24" s="28" t="n"/>
      <c r="H24" s="28" t="n"/>
      <c r="I24" s="29" t="n"/>
      <c r="J24" s="28" t="n"/>
      <c r="K24" s="28" t="n"/>
      <c r="L24" s="24">
        <f>IF(B24="","",IF(AND(D24&lt;&gt;"",E24&lt;&gt;"",SUMPRODUCT(($B$8:$B$47=B24)*($D$8:$D$47&lt;E24)*($E$8:$E$47&gt;D24))&gt;1),"Solape",IF(K24="Hecha","Hecha",IF(B24&lt;$C$5,"Retrasada",""))))</f>
        <v/>
      </c>
    </row>
    <row r="25">
      <c r="B25" s="9" t="n"/>
      <c r="C25" s="24">
        <f>IF(B25="","",CHOOSE(WEEKDAY(B25,2),"Lunes","Martes","Miércoles","Jueves","Viernes","Sábado","Domingo"))</f>
        <v/>
      </c>
      <c r="D25" s="27" t="n"/>
      <c r="E25" s="27" t="n"/>
      <c r="F25" s="17">
        <f>IF(OR(D25="",E25=""),"",IF(E25&gt;D25,ROUND((E25-D25)*24,2),0))</f>
        <v/>
      </c>
      <c r="G25" s="28" t="n"/>
      <c r="H25" s="28" t="n"/>
      <c r="I25" s="29" t="n"/>
      <c r="J25" s="28" t="n"/>
      <c r="K25" s="28" t="n"/>
      <c r="L25" s="24">
        <f>IF(B25="","",IF(AND(D25&lt;&gt;"",E25&lt;&gt;"",SUMPRODUCT(($B$8:$B$47=B25)*($D$8:$D$47&lt;E25)*($E$8:$E$47&gt;D25))&gt;1),"Solape",IF(K25="Hecha","Hecha",IF(B25&lt;$C$5,"Retrasada",""))))</f>
        <v/>
      </c>
    </row>
    <row r="26">
      <c r="B26" s="9" t="n"/>
      <c r="C26" s="24">
        <f>IF(B26="","",CHOOSE(WEEKDAY(B26,2),"Lunes","Martes","Miércoles","Jueves","Viernes","Sábado","Domingo"))</f>
        <v/>
      </c>
      <c r="D26" s="27" t="n"/>
      <c r="E26" s="27" t="n"/>
      <c r="F26" s="17">
        <f>IF(OR(D26="",E26=""),"",IF(E26&gt;D26,ROUND((E26-D26)*24,2),0))</f>
        <v/>
      </c>
      <c r="G26" s="28" t="n"/>
      <c r="H26" s="28" t="n"/>
      <c r="I26" s="29" t="n"/>
      <c r="J26" s="28" t="n"/>
      <c r="K26" s="28" t="n"/>
      <c r="L26" s="24">
        <f>IF(B26="","",IF(AND(D26&lt;&gt;"",E26&lt;&gt;"",SUMPRODUCT(($B$8:$B$47=B26)*($D$8:$D$47&lt;E26)*($E$8:$E$47&gt;D26))&gt;1),"Solape",IF(K26="Hecha","Hecha",IF(B26&lt;$C$5,"Retrasada",""))))</f>
        <v/>
      </c>
    </row>
    <row r="27">
      <c r="B27" s="9" t="n"/>
      <c r="C27" s="24">
        <f>IF(B27="","",CHOOSE(WEEKDAY(B27,2),"Lunes","Martes","Miércoles","Jueves","Viernes","Sábado","Domingo"))</f>
        <v/>
      </c>
      <c r="D27" s="27" t="n"/>
      <c r="E27" s="27" t="n"/>
      <c r="F27" s="17">
        <f>IF(OR(D27="",E27=""),"",IF(E27&gt;D27,ROUND((E27-D27)*24,2),0))</f>
        <v/>
      </c>
      <c r="G27" s="28" t="n"/>
      <c r="H27" s="28" t="n"/>
      <c r="I27" s="29" t="n"/>
      <c r="J27" s="28" t="n"/>
      <c r="K27" s="28" t="n"/>
      <c r="L27" s="24">
        <f>IF(B27="","",IF(AND(D27&lt;&gt;"",E27&lt;&gt;"",SUMPRODUCT(($B$8:$B$47=B27)*($D$8:$D$47&lt;E27)*($E$8:$E$47&gt;D27))&gt;1),"Solape",IF(K27="Hecha","Hecha",IF(B27&lt;$C$5,"Retrasada",""))))</f>
        <v/>
      </c>
    </row>
    <row r="28">
      <c r="B28" s="9" t="n"/>
      <c r="C28" s="24">
        <f>IF(B28="","",CHOOSE(WEEKDAY(B28,2),"Lunes","Martes","Miércoles","Jueves","Viernes","Sábado","Domingo"))</f>
        <v/>
      </c>
      <c r="D28" s="27" t="n"/>
      <c r="E28" s="27" t="n"/>
      <c r="F28" s="17">
        <f>IF(OR(D28="",E28=""),"",IF(E28&gt;D28,ROUND((E28-D28)*24,2),0))</f>
        <v/>
      </c>
      <c r="G28" s="28" t="n"/>
      <c r="H28" s="28" t="n"/>
      <c r="I28" s="29" t="n"/>
      <c r="J28" s="28" t="n"/>
      <c r="K28" s="28" t="n"/>
      <c r="L28" s="24">
        <f>IF(B28="","",IF(AND(D28&lt;&gt;"",E28&lt;&gt;"",SUMPRODUCT(($B$8:$B$47=B28)*($D$8:$D$47&lt;E28)*($E$8:$E$47&gt;D28))&gt;1),"Solape",IF(K28="Hecha","Hecha",IF(B28&lt;$C$5,"Retrasada",""))))</f>
        <v/>
      </c>
    </row>
    <row r="29">
      <c r="B29" s="9" t="n"/>
      <c r="C29" s="24">
        <f>IF(B29="","",CHOOSE(WEEKDAY(B29,2),"Lunes","Martes","Miércoles","Jueves","Viernes","Sábado","Domingo"))</f>
        <v/>
      </c>
      <c r="D29" s="27" t="n"/>
      <c r="E29" s="27" t="n"/>
      <c r="F29" s="17">
        <f>IF(OR(D29="",E29=""),"",IF(E29&gt;D29,ROUND((E29-D29)*24,2),0))</f>
        <v/>
      </c>
      <c r="G29" s="28" t="n"/>
      <c r="H29" s="28" t="n"/>
      <c r="I29" s="29" t="n"/>
      <c r="J29" s="28" t="n"/>
      <c r="K29" s="28" t="n"/>
      <c r="L29" s="24">
        <f>IF(B29="","",IF(AND(D29&lt;&gt;"",E29&lt;&gt;"",SUMPRODUCT(($B$8:$B$47=B29)*($D$8:$D$47&lt;E29)*($E$8:$E$47&gt;D29))&gt;1),"Solape",IF(K29="Hecha","Hecha",IF(B29&lt;$C$5,"Retrasada",""))))</f>
        <v/>
      </c>
    </row>
    <row r="30">
      <c r="B30" s="9" t="n"/>
      <c r="C30" s="24">
        <f>IF(B30="","",CHOOSE(WEEKDAY(B30,2),"Lunes","Martes","Miércoles","Jueves","Viernes","Sábado","Domingo"))</f>
        <v/>
      </c>
      <c r="D30" s="27" t="n"/>
      <c r="E30" s="27" t="n"/>
      <c r="F30" s="17">
        <f>IF(OR(D30="",E30=""),"",IF(E30&gt;D30,ROUND((E30-D30)*24,2),0))</f>
        <v/>
      </c>
      <c r="G30" s="28" t="n"/>
      <c r="H30" s="28" t="n"/>
      <c r="I30" s="29" t="n"/>
      <c r="J30" s="28" t="n"/>
      <c r="K30" s="28" t="n"/>
      <c r="L30" s="24">
        <f>IF(B30="","",IF(AND(D30&lt;&gt;"",E30&lt;&gt;"",SUMPRODUCT(($B$8:$B$47=B30)*($D$8:$D$47&lt;E30)*($E$8:$E$47&gt;D30))&gt;1),"Solape",IF(K30="Hecha","Hecha",IF(B30&lt;$C$5,"Retrasada",""))))</f>
        <v/>
      </c>
    </row>
    <row r="31">
      <c r="B31" s="9" t="n"/>
      <c r="C31" s="24">
        <f>IF(B31="","",CHOOSE(WEEKDAY(B31,2),"Lunes","Martes","Miércoles","Jueves","Viernes","Sábado","Domingo"))</f>
        <v/>
      </c>
      <c r="D31" s="27" t="n"/>
      <c r="E31" s="27" t="n"/>
      <c r="F31" s="17">
        <f>IF(OR(D31="",E31=""),"",IF(E31&gt;D31,ROUND((E31-D31)*24,2),0))</f>
        <v/>
      </c>
      <c r="G31" s="28" t="n"/>
      <c r="H31" s="28" t="n"/>
      <c r="I31" s="29" t="n"/>
      <c r="J31" s="28" t="n"/>
      <c r="K31" s="28" t="n"/>
      <c r="L31" s="24">
        <f>IF(B31="","",IF(AND(D31&lt;&gt;"",E31&lt;&gt;"",SUMPRODUCT(($B$8:$B$47=B31)*($D$8:$D$47&lt;E31)*($E$8:$E$47&gt;D31))&gt;1),"Solape",IF(K31="Hecha","Hecha",IF(B31&lt;$C$5,"Retrasada",""))))</f>
        <v/>
      </c>
    </row>
    <row r="32">
      <c r="B32" s="9" t="n"/>
      <c r="C32" s="24">
        <f>IF(B32="","",CHOOSE(WEEKDAY(B32,2),"Lunes","Martes","Miércoles","Jueves","Viernes","Sábado","Domingo"))</f>
        <v/>
      </c>
      <c r="D32" s="27" t="n"/>
      <c r="E32" s="27" t="n"/>
      <c r="F32" s="17">
        <f>IF(OR(D32="",E32=""),"",IF(E32&gt;D32,ROUND((E32-D32)*24,2),0))</f>
        <v/>
      </c>
      <c r="G32" s="28" t="n"/>
      <c r="H32" s="28" t="n"/>
      <c r="I32" s="29" t="n"/>
      <c r="J32" s="28" t="n"/>
      <c r="K32" s="28" t="n"/>
      <c r="L32" s="24">
        <f>IF(B32="","",IF(AND(D32&lt;&gt;"",E32&lt;&gt;"",SUMPRODUCT(($B$8:$B$47=B32)*($D$8:$D$47&lt;E32)*($E$8:$E$47&gt;D32))&gt;1),"Solape",IF(K32="Hecha","Hecha",IF(B32&lt;$C$5,"Retrasada",""))))</f>
        <v/>
      </c>
    </row>
    <row r="33">
      <c r="B33" s="9" t="n"/>
      <c r="C33" s="24">
        <f>IF(B33="","",CHOOSE(WEEKDAY(B33,2),"Lunes","Martes","Miércoles","Jueves","Viernes","Sábado","Domingo"))</f>
        <v/>
      </c>
      <c r="D33" s="27" t="n"/>
      <c r="E33" s="27" t="n"/>
      <c r="F33" s="17">
        <f>IF(OR(D33="",E33=""),"",IF(E33&gt;D33,ROUND((E33-D33)*24,2),0))</f>
        <v/>
      </c>
      <c r="G33" s="28" t="n"/>
      <c r="H33" s="28" t="n"/>
      <c r="I33" s="29" t="n"/>
      <c r="J33" s="28" t="n"/>
      <c r="K33" s="28" t="n"/>
      <c r="L33" s="24">
        <f>IF(B33="","",IF(AND(D33&lt;&gt;"",E33&lt;&gt;"",SUMPRODUCT(($B$8:$B$47=B33)*($D$8:$D$47&lt;E33)*($E$8:$E$47&gt;D33))&gt;1),"Solape",IF(K33="Hecha","Hecha",IF(B33&lt;$C$5,"Retrasada",""))))</f>
        <v/>
      </c>
    </row>
    <row r="34">
      <c r="B34" s="9" t="n"/>
      <c r="C34" s="24">
        <f>IF(B34="","",CHOOSE(WEEKDAY(B34,2),"Lunes","Martes","Miércoles","Jueves","Viernes","Sábado","Domingo"))</f>
        <v/>
      </c>
      <c r="D34" s="27" t="n"/>
      <c r="E34" s="27" t="n"/>
      <c r="F34" s="17">
        <f>IF(OR(D34="",E34=""),"",IF(E34&gt;D34,ROUND((E34-D34)*24,2),0))</f>
        <v/>
      </c>
      <c r="G34" s="28" t="n"/>
      <c r="H34" s="28" t="n"/>
      <c r="I34" s="29" t="n"/>
      <c r="J34" s="28" t="n"/>
      <c r="K34" s="28" t="n"/>
      <c r="L34" s="24">
        <f>IF(B34="","",IF(AND(D34&lt;&gt;"",E34&lt;&gt;"",SUMPRODUCT(($B$8:$B$47=B34)*($D$8:$D$47&lt;E34)*($E$8:$E$47&gt;D34))&gt;1),"Solape",IF(K34="Hecha","Hecha",IF(B34&lt;$C$5,"Retrasada",""))))</f>
        <v/>
      </c>
    </row>
    <row r="35">
      <c r="B35" s="9" t="n"/>
      <c r="C35" s="24">
        <f>IF(B35="","",CHOOSE(WEEKDAY(B35,2),"Lunes","Martes","Miércoles","Jueves","Viernes","Sábado","Domingo"))</f>
        <v/>
      </c>
      <c r="D35" s="27" t="n"/>
      <c r="E35" s="27" t="n"/>
      <c r="F35" s="17">
        <f>IF(OR(D35="",E35=""),"",IF(E35&gt;D35,ROUND((E35-D35)*24,2),0))</f>
        <v/>
      </c>
      <c r="G35" s="28" t="n"/>
      <c r="H35" s="28" t="n"/>
      <c r="I35" s="29" t="n"/>
      <c r="J35" s="28" t="n"/>
      <c r="K35" s="28" t="n"/>
      <c r="L35" s="24">
        <f>IF(B35="","",IF(AND(D35&lt;&gt;"",E35&lt;&gt;"",SUMPRODUCT(($B$8:$B$47=B35)*($D$8:$D$47&lt;E35)*($E$8:$E$47&gt;D35))&gt;1),"Solape",IF(K35="Hecha","Hecha",IF(B35&lt;$C$5,"Retrasada",""))))</f>
        <v/>
      </c>
    </row>
    <row r="36">
      <c r="B36" s="9" t="n"/>
      <c r="C36" s="24">
        <f>IF(B36="","",CHOOSE(WEEKDAY(B36,2),"Lunes","Martes","Miércoles","Jueves","Viernes","Sábado","Domingo"))</f>
        <v/>
      </c>
      <c r="D36" s="27" t="n"/>
      <c r="E36" s="27" t="n"/>
      <c r="F36" s="17">
        <f>IF(OR(D36="",E36=""),"",IF(E36&gt;D36,ROUND((E36-D36)*24,2),0))</f>
        <v/>
      </c>
      <c r="G36" s="28" t="n"/>
      <c r="H36" s="28" t="n"/>
      <c r="I36" s="29" t="n"/>
      <c r="J36" s="28" t="n"/>
      <c r="K36" s="28" t="n"/>
      <c r="L36" s="24">
        <f>IF(B36="","",IF(AND(D36&lt;&gt;"",E36&lt;&gt;"",SUMPRODUCT(($B$8:$B$47=B36)*($D$8:$D$47&lt;E36)*($E$8:$E$47&gt;D36))&gt;1),"Solape",IF(K36="Hecha","Hecha",IF(B36&lt;$C$5,"Retrasada",""))))</f>
        <v/>
      </c>
    </row>
    <row r="37">
      <c r="B37" s="9" t="n"/>
      <c r="C37" s="24">
        <f>IF(B37="","",CHOOSE(WEEKDAY(B37,2),"Lunes","Martes","Miércoles","Jueves","Viernes","Sábado","Domingo"))</f>
        <v/>
      </c>
      <c r="D37" s="27" t="n"/>
      <c r="E37" s="27" t="n"/>
      <c r="F37" s="17">
        <f>IF(OR(D37="",E37=""),"",IF(E37&gt;D37,ROUND((E37-D37)*24,2),0))</f>
        <v/>
      </c>
      <c r="G37" s="28" t="n"/>
      <c r="H37" s="28" t="n"/>
      <c r="I37" s="29" t="n"/>
      <c r="J37" s="28" t="n"/>
      <c r="K37" s="28" t="n"/>
      <c r="L37" s="24">
        <f>IF(B37="","",IF(AND(D37&lt;&gt;"",E37&lt;&gt;"",SUMPRODUCT(($B$8:$B$47=B37)*($D$8:$D$47&lt;E37)*($E$8:$E$47&gt;D37))&gt;1),"Solape",IF(K37="Hecha","Hecha",IF(B37&lt;$C$5,"Retrasada",""))))</f>
        <v/>
      </c>
    </row>
    <row r="38">
      <c r="B38" s="9" t="n"/>
      <c r="C38" s="24">
        <f>IF(B38="","",CHOOSE(WEEKDAY(B38,2),"Lunes","Martes","Miércoles","Jueves","Viernes","Sábado","Domingo"))</f>
        <v/>
      </c>
      <c r="D38" s="27" t="n"/>
      <c r="E38" s="27" t="n"/>
      <c r="F38" s="17">
        <f>IF(OR(D38="",E38=""),"",IF(E38&gt;D38,ROUND((E38-D38)*24,2),0))</f>
        <v/>
      </c>
      <c r="G38" s="28" t="n"/>
      <c r="H38" s="28" t="n"/>
      <c r="I38" s="29" t="n"/>
      <c r="J38" s="28" t="n"/>
      <c r="K38" s="28" t="n"/>
      <c r="L38" s="24">
        <f>IF(B38="","",IF(AND(D38&lt;&gt;"",E38&lt;&gt;"",SUMPRODUCT(($B$8:$B$47=B38)*($D$8:$D$47&lt;E38)*($E$8:$E$47&gt;D38))&gt;1),"Solape",IF(K38="Hecha","Hecha",IF(B38&lt;$C$5,"Retrasada",""))))</f>
        <v/>
      </c>
    </row>
    <row r="39">
      <c r="B39" s="9" t="n"/>
      <c r="C39" s="24">
        <f>IF(B39="","",CHOOSE(WEEKDAY(B39,2),"Lunes","Martes","Miércoles","Jueves","Viernes","Sábado","Domingo"))</f>
        <v/>
      </c>
      <c r="D39" s="27" t="n"/>
      <c r="E39" s="27" t="n"/>
      <c r="F39" s="17">
        <f>IF(OR(D39="",E39=""),"",IF(E39&gt;D39,ROUND((E39-D39)*24,2),0))</f>
        <v/>
      </c>
      <c r="G39" s="28" t="n"/>
      <c r="H39" s="28" t="n"/>
      <c r="I39" s="29" t="n"/>
      <c r="J39" s="28" t="n"/>
      <c r="K39" s="28" t="n"/>
      <c r="L39" s="24">
        <f>IF(B39="","",IF(AND(D39&lt;&gt;"",E39&lt;&gt;"",SUMPRODUCT(($B$8:$B$47=B39)*($D$8:$D$47&lt;E39)*($E$8:$E$47&gt;D39))&gt;1),"Solape",IF(K39="Hecha","Hecha",IF(B39&lt;$C$5,"Retrasada",""))))</f>
        <v/>
      </c>
    </row>
    <row r="40">
      <c r="B40" s="9" t="n"/>
      <c r="C40" s="24">
        <f>IF(B40="","",CHOOSE(WEEKDAY(B40,2),"Lunes","Martes","Miércoles","Jueves","Viernes","Sábado","Domingo"))</f>
        <v/>
      </c>
      <c r="D40" s="27" t="n"/>
      <c r="E40" s="27" t="n"/>
      <c r="F40" s="17">
        <f>IF(OR(D40="",E40=""),"",IF(E40&gt;D40,ROUND((E40-D40)*24,2),0))</f>
        <v/>
      </c>
      <c r="G40" s="28" t="n"/>
      <c r="H40" s="28" t="n"/>
      <c r="I40" s="29" t="n"/>
      <c r="J40" s="28" t="n"/>
      <c r="K40" s="28" t="n"/>
      <c r="L40" s="24">
        <f>IF(B40="","",IF(AND(D40&lt;&gt;"",E40&lt;&gt;"",SUMPRODUCT(($B$8:$B$47=B40)*($D$8:$D$47&lt;E40)*($E$8:$E$47&gt;D40))&gt;1),"Solape",IF(K40="Hecha","Hecha",IF(B40&lt;$C$5,"Retrasada",""))))</f>
        <v/>
      </c>
    </row>
    <row r="41">
      <c r="B41" s="9" t="n"/>
      <c r="C41" s="24">
        <f>IF(B41="","",CHOOSE(WEEKDAY(B41,2),"Lunes","Martes","Miércoles","Jueves","Viernes","Sábado","Domingo"))</f>
        <v/>
      </c>
      <c r="D41" s="27" t="n"/>
      <c r="E41" s="27" t="n"/>
      <c r="F41" s="17">
        <f>IF(OR(D41="",E41=""),"",IF(E41&gt;D41,ROUND((E41-D41)*24,2),0))</f>
        <v/>
      </c>
      <c r="G41" s="28" t="n"/>
      <c r="H41" s="28" t="n"/>
      <c r="I41" s="29" t="n"/>
      <c r="J41" s="28" t="n"/>
      <c r="K41" s="28" t="n"/>
      <c r="L41" s="24">
        <f>IF(B41="","",IF(AND(D41&lt;&gt;"",E41&lt;&gt;"",SUMPRODUCT(($B$8:$B$47=B41)*($D$8:$D$47&lt;E41)*($E$8:$E$47&gt;D41))&gt;1),"Solape",IF(K41="Hecha","Hecha",IF(B41&lt;$C$5,"Retrasada",""))))</f>
        <v/>
      </c>
    </row>
    <row r="42">
      <c r="B42" s="9" t="n"/>
      <c r="C42" s="24">
        <f>IF(B42="","",CHOOSE(WEEKDAY(B42,2),"Lunes","Martes","Miércoles","Jueves","Viernes","Sábado","Domingo"))</f>
        <v/>
      </c>
      <c r="D42" s="27" t="n"/>
      <c r="E42" s="27" t="n"/>
      <c r="F42" s="17">
        <f>IF(OR(D42="",E42=""),"",IF(E42&gt;D42,ROUND((E42-D42)*24,2),0))</f>
        <v/>
      </c>
      <c r="G42" s="28" t="n"/>
      <c r="H42" s="28" t="n"/>
      <c r="I42" s="29" t="n"/>
      <c r="J42" s="28" t="n"/>
      <c r="K42" s="28" t="n"/>
      <c r="L42" s="24">
        <f>IF(B42="","",IF(AND(D42&lt;&gt;"",E42&lt;&gt;"",SUMPRODUCT(($B$8:$B$47=B42)*($D$8:$D$47&lt;E42)*($E$8:$E$47&gt;D42))&gt;1),"Solape",IF(K42="Hecha","Hecha",IF(B42&lt;$C$5,"Retrasada",""))))</f>
        <v/>
      </c>
    </row>
    <row r="43">
      <c r="B43" s="9" t="n"/>
      <c r="C43" s="24">
        <f>IF(B43="","",CHOOSE(WEEKDAY(B43,2),"Lunes","Martes","Miércoles","Jueves","Viernes","Sábado","Domingo"))</f>
        <v/>
      </c>
      <c r="D43" s="27" t="n"/>
      <c r="E43" s="27" t="n"/>
      <c r="F43" s="17">
        <f>IF(OR(D43="",E43=""),"",IF(E43&gt;D43,ROUND((E43-D43)*24,2),0))</f>
        <v/>
      </c>
      <c r="G43" s="28" t="n"/>
      <c r="H43" s="28" t="n"/>
      <c r="I43" s="29" t="n"/>
      <c r="J43" s="28" t="n"/>
      <c r="K43" s="28" t="n"/>
      <c r="L43" s="24">
        <f>IF(B43="","",IF(AND(D43&lt;&gt;"",E43&lt;&gt;"",SUMPRODUCT(($B$8:$B$47=B43)*($D$8:$D$47&lt;E43)*($E$8:$E$47&gt;D43))&gt;1),"Solape",IF(K43="Hecha","Hecha",IF(B43&lt;$C$5,"Retrasada",""))))</f>
        <v/>
      </c>
    </row>
    <row r="44">
      <c r="B44" s="9" t="n"/>
      <c r="C44" s="24">
        <f>IF(B44="","",CHOOSE(WEEKDAY(B44,2),"Lunes","Martes","Miércoles","Jueves","Viernes","Sábado","Domingo"))</f>
        <v/>
      </c>
      <c r="D44" s="27" t="n"/>
      <c r="E44" s="27" t="n"/>
      <c r="F44" s="17">
        <f>IF(OR(D44="",E44=""),"",IF(E44&gt;D44,ROUND((E44-D44)*24,2),0))</f>
        <v/>
      </c>
      <c r="G44" s="28" t="n"/>
      <c r="H44" s="28" t="n"/>
      <c r="I44" s="29" t="n"/>
      <c r="J44" s="28" t="n"/>
      <c r="K44" s="28" t="n"/>
      <c r="L44" s="24">
        <f>IF(B44="","",IF(AND(D44&lt;&gt;"",E44&lt;&gt;"",SUMPRODUCT(($B$8:$B$47=B44)*($D$8:$D$47&lt;E44)*($E$8:$E$47&gt;D44))&gt;1),"Solape",IF(K44="Hecha","Hecha",IF(B44&lt;$C$5,"Retrasada",""))))</f>
        <v/>
      </c>
    </row>
    <row r="45">
      <c r="B45" s="9" t="n"/>
      <c r="C45" s="24">
        <f>IF(B45="","",CHOOSE(WEEKDAY(B45,2),"Lunes","Martes","Miércoles","Jueves","Viernes","Sábado","Domingo"))</f>
        <v/>
      </c>
      <c r="D45" s="27" t="n"/>
      <c r="E45" s="27" t="n"/>
      <c r="F45" s="17">
        <f>IF(OR(D45="",E45=""),"",IF(E45&gt;D45,ROUND((E45-D45)*24,2),0))</f>
        <v/>
      </c>
      <c r="G45" s="28" t="n"/>
      <c r="H45" s="28" t="n"/>
      <c r="I45" s="29" t="n"/>
      <c r="J45" s="28" t="n"/>
      <c r="K45" s="28" t="n"/>
      <c r="L45" s="24">
        <f>IF(B45="","",IF(AND(D45&lt;&gt;"",E45&lt;&gt;"",SUMPRODUCT(($B$8:$B$47=B45)*($D$8:$D$47&lt;E45)*($E$8:$E$47&gt;D45))&gt;1),"Solape",IF(K45="Hecha","Hecha",IF(B45&lt;$C$5,"Retrasada",""))))</f>
        <v/>
      </c>
    </row>
    <row r="46">
      <c r="B46" s="9" t="n"/>
      <c r="C46" s="24">
        <f>IF(B46="","",CHOOSE(WEEKDAY(B46,2),"Lunes","Martes","Miércoles","Jueves","Viernes","Sábado","Domingo"))</f>
        <v/>
      </c>
      <c r="D46" s="27" t="n"/>
      <c r="E46" s="27" t="n"/>
      <c r="F46" s="17">
        <f>IF(OR(D46="",E46=""),"",IF(E46&gt;D46,ROUND((E46-D46)*24,2),0))</f>
        <v/>
      </c>
      <c r="G46" s="28" t="n"/>
      <c r="H46" s="28" t="n"/>
      <c r="I46" s="29" t="n"/>
      <c r="J46" s="28" t="n"/>
      <c r="K46" s="28" t="n"/>
      <c r="L46" s="24">
        <f>IF(B46="","",IF(AND(D46&lt;&gt;"",E46&lt;&gt;"",SUMPRODUCT(($B$8:$B$47=B46)*($D$8:$D$47&lt;E46)*($E$8:$E$47&gt;D46))&gt;1),"Solape",IF(K46="Hecha","Hecha",IF(B46&lt;$C$5,"Retrasada",""))))</f>
        <v/>
      </c>
    </row>
    <row r="47">
      <c r="B47" s="9" t="n"/>
      <c r="C47" s="24">
        <f>IF(B47="","",CHOOSE(WEEKDAY(B47,2),"Lunes","Martes","Miércoles","Jueves","Viernes","Sábado","Domingo"))</f>
        <v/>
      </c>
      <c r="D47" s="27" t="n"/>
      <c r="E47" s="27" t="n"/>
      <c r="F47" s="17">
        <f>IF(OR(D47="",E47=""),"",IF(E47&gt;D47,ROUND((E47-D47)*24,2),0))</f>
        <v/>
      </c>
      <c r="G47" s="28" t="n"/>
      <c r="H47" s="28" t="n"/>
      <c r="I47" s="29" t="n"/>
      <c r="J47" s="28" t="n"/>
      <c r="K47" s="28" t="n"/>
      <c r="L47" s="24">
        <f>IF(B47="","",IF(AND(D47&lt;&gt;"",E47&lt;&gt;"",SUMPRODUCT(($B$8:$B$47=B47)*($D$8:$D$47&lt;E47)*($E$8:$E$47&gt;D47))&gt;1),"Solape",IF(K47="Hecha","Hecha",IF(B47&lt;$C$5,"Retrasada",""))))</f>
        <v/>
      </c>
    </row>
    <row r="48">
      <c r="B48" s="19" t="inlineStr">
        <is>
          <t>Total</t>
        </is>
      </c>
      <c r="C48" s="19" t="inlineStr"/>
      <c r="D48" s="19" t="inlineStr"/>
      <c r="E48" s="19" t="inlineStr"/>
      <c r="F48" s="21">
        <f>SUM(F8:F47)</f>
        <v/>
      </c>
      <c r="G48" s="26" t="inlineStr">
        <is>
          <t>horas registradas en la agenda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B8:L47">
    <cfRule type="expression" priority="1" dxfId="0">
      <formula>$L8="Solape"</formula>
    </cfRule>
    <cfRule type="expression" priority="2" dxfId="2">
      <formula>$L8="Retrasada"</formula>
    </cfRule>
    <cfRule type="expression" priority="3" dxfId="3">
      <formula>$K8="Hecha"</formula>
    </cfRule>
  </conditionalFormatting>
  <conditionalFormatting sqref="J8:J47">
    <cfRule type="cellIs" priority="4" operator="equal" dxfId="0">
      <formula>"Alta"</formula>
    </cfRule>
  </conditionalFormatting>
  <conditionalFormatting sqref="F8:F47">
    <cfRule type="dataBar" priority="5">
      <dataBar>
        <cfvo type="num" val="0"/>
        <cfvo type="max"/>
        <color rgb="0010B981"/>
      </dataBar>
    </cfRule>
  </conditionalFormatting>
  <dataValidations count="4">
    <dataValidation sqref="G8:G47" showDropDown="0" showInputMessage="0" showErrorMessage="0" allowBlank="1" type="list">
      <formula1>=Listas!$A$2:$A$8</formula1>
    </dataValidation>
    <dataValidation sqref="H8:H47" showDropDown="0" showInputMessage="0" showErrorMessage="0" allowBlank="1" type="list">
      <formula1>=Listas!$D$2:$D$9</formula1>
    </dataValidation>
    <dataValidation sqref="J8:J47" showDropDown="0" showInputMessage="0" showErrorMessage="0" allowBlank="1" type="list">
      <formula1>=Listas!$B$2:$B$4</formula1>
    </dataValidation>
    <dataValidation sqref="K8:K47" showDropDown="0" showInputMessage="0" showErrorMessage="0" allowBlank="1" type="list">
      <formula1>=Listas!$C$2:$C$4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10" customWidth="1" min="3" max="3"/>
    <col width="11" customWidth="1" min="4" max="4"/>
    <col width="13" customWidth="1" min="5" max="5"/>
    <col width="14" customWidth="1" min="6" max="6"/>
    <col width="13" customWidth="1" min="7" max="7"/>
    <col width="10" customWidth="1" min="8" max="8"/>
    <col width="10" customWidth="1" min="9" max="9"/>
    <col width="11" customWidth="1" min="10" max="10"/>
    <col hidden="1" width="12" customWidth="1" min="11" max="11"/>
  </cols>
  <sheetData>
    <row r="2" ht="34" customHeight="1">
      <c r="B2" s="1" t="inlineStr">
        <is>
          <t>Tareas pendientes de docencia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Correcciones, preparación, informes y trámites con fecha límite, prioridad y estado. El semáforo usa la fecha de hoy.</t>
        </is>
      </c>
    </row>
    <row r="5">
      <c r="B5" s="8" t="inlineStr">
        <is>
          <t>Hoy:</t>
        </is>
      </c>
      <c r="C5" s="10">
        <f>TODAY()</f>
        <v/>
      </c>
      <c r="D5" s="8" t="inlineStr">
        <is>
          <t>Urgente si faltan ≤</t>
        </is>
      </c>
      <c r="E5" s="30" t="n">
        <v>3</v>
      </c>
      <c r="F5" s="8" t="inlineStr">
        <is>
          <t>Próxima si ≤</t>
        </is>
      </c>
      <c r="G5" s="30" t="n">
        <v>7</v>
      </c>
      <c r="H5" s="31" t="inlineStr">
        <is>
          <t>días</t>
        </is>
      </c>
    </row>
    <row r="7" ht="32" customHeight="1">
      <c r="B7" s="13" t="inlineStr">
        <is>
          <t>Tarea</t>
        </is>
      </c>
      <c r="C7" s="13" t="inlineStr">
        <is>
          <t>Prioridad</t>
        </is>
      </c>
      <c r="D7" s="13" t="inlineStr">
        <is>
          <t>Estado</t>
        </is>
      </c>
      <c r="E7" s="13" t="inlineStr">
        <is>
          <t>Fecha límite</t>
        </is>
      </c>
      <c r="F7" s="13" t="inlineStr">
        <is>
          <t>Grupo</t>
        </is>
      </c>
      <c r="G7" s="13" t="inlineStr">
        <is>
          <t>Categoría</t>
        </is>
      </c>
      <c r="H7" s="13" t="inlineStr">
        <is>
          <t>Horas estimadas</t>
        </is>
      </c>
      <c r="I7" s="13" t="inlineStr">
        <is>
          <t>Días que faltan</t>
        </is>
      </c>
      <c r="J7" s="13" t="inlineStr">
        <is>
          <t>Plazo</t>
        </is>
      </c>
      <c r="K7" s="32" t="inlineStr">
        <is>
          <t>Clave (aux.)</t>
        </is>
      </c>
    </row>
    <row r="8">
      <c r="B8" s="29" t="inlineStr">
        <is>
          <t>Corregir los exámenes del tema 4</t>
        </is>
      </c>
      <c r="C8" s="28" t="inlineStr">
        <is>
          <t>Alta</t>
        </is>
      </c>
      <c r="D8" s="28" t="inlineStr">
        <is>
          <t>En curso</t>
        </is>
      </c>
      <c r="E8" s="9" t="n">
        <v>46300</v>
      </c>
      <c r="F8" s="28" t="inlineStr">
        <is>
          <t>2º ESO C</t>
        </is>
      </c>
      <c r="G8" s="28" t="inlineStr">
        <is>
          <t>Corrección</t>
        </is>
      </c>
      <c r="H8" s="33" t="n">
        <v>3</v>
      </c>
      <c r="I8" s="16">
        <f>IF(OR(B8="",E8=""),"",E8-$C$5)</f>
        <v/>
      </c>
      <c r="J8" s="24">
        <f>IF(OR(B8="",E8=""),"",IF(D8="Hecha","Hecha",IF(I8&lt;0,"Vencida",IF(I8&lt;=$E$5,"Urgente",IF(I8&lt;=$G$5,"Próxima","En plazo")))))</f>
        <v/>
      </c>
      <c r="K8" s="34">
        <f>IF(OR(B8="",E8="",D8="Hecha"),"",IF(C8="Alta",1,IF(C8="Media",2,3))*100000+E8+ROW()/100000)</f>
        <v/>
      </c>
    </row>
    <row r="9">
      <c r="B9" s="29" t="inlineStr">
        <is>
          <t>Preparar el examen de límites</t>
        </is>
      </c>
      <c r="C9" s="28" t="inlineStr">
        <is>
          <t>Alta</t>
        </is>
      </c>
      <c r="D9" s="28" t="inlineStr">
        <is>
          <t>Pendiente</t>
        </is>
      </c>
      <c r="E9" s="9" t="n">
        <v>46303</v>
      </c>
      <c r="F9" s="28" t="inlineStr">
        <is>
          <t>1º Bach. A</t>
        </is>
      </c>
      <c r="G9" s="28" t="inlineStr">
        <is>
          <t>Preparación</t>
        </is>
      </c>
      <c r="H9" s="33" t="n">
        <v>3</v>
      </c>
      <c r="I9" s="16">
        <f>IF(OR(B9="",E9=""),"",E9-$C$5)</f>
        <v/>
      </c>
      <c r="J9" s="24">
        <f>IF(OR(B9="",E9=""),"",IF(D9="Hecha","Hecha",IF(I9&lt;0,"Vencida",IF(I9&lt;=$E$5,"Urgente",IF(I9&lt;=$G$5,"Próxima","En plazo")))))</f>
        <v/>
      </c>
      <c r="K9" s="34">
        <f>IF(OR(B9="",E9="",D9="Hecha"),"",IF(C9="Alta",1,IF(C9="Media",2,3))*100000+E9+ROW()/100000)</f>
        <v/>
      </c>
    </row>
    <row r="10">
      <c r="B10" s="29" t="inlineStr">
        <is>
          <t>Informe de seguimiento de un alumno</t>
        </is>
      </c>
      <c r="C10" s="28" t="inlineStr">
        <is>
          <t>Alta</t>
        </is>
      </c>
      <c r="D10" s="28" t="inlineStr">
        <is>
          <t>Pendiente</t>
        </is>
      </c>
      <c r="E10" s="9" t="n">
        <v>46301</v>
      </c>
      <c r="F10" s="28" t="inlineStr">
        <is>
          <t>3º ESO A</t>
        </is>
      </c>
      <c r="G10" s="28" t="inlineStr">
        <is>
          <t>Familias</t>
        </is>
      </c>
      <c r="H10" s="33" t="n">
        <v>1.5</v>
      </c>
      <c r="I10" s="16">
        <f>IF(OR(B10="",E10=""),"",E10-$C$5)</f>
        <v/>
      </c>
      <c r="J10" s="24">
        <f>IF(OR(B10="",E10=""),"",IF(D10="Hecha","Hecha",IF(I10&lt;0,"Vencida",IF(I10&lt;=$E$5,"Urgente",IF(I10&lt;=$G$5,"Próxima","En plazo")))))</f>
        <v/>
      </c>
      <c r="K10" s="34">
        <f>IF(OR(B10="",E10="",D10="Hecha"),"",IF(C10="Alta",1,IF(C10="Media",2,3))*100000+E10+ROW()/100000)</f>
        <v/>
      </c>
    </row>
    <row r="11">
      <c r="B11" s="29" t="inlineStr">
        <is>
          <t>Corregir los cuadernos del trimestre</t>
        </is>
      </c>
      <c r="C11" s="28" t="inlineStr">
        <is>
          <t>Media</t>
        </is>
      </c>
      <c r="D11" s="28" t="inlineStr">
        <is>
          <t>Pendiente</t>
        </is>
      </c>
      <c r="E11" s="9" t="n">
        <v>46296</v>
      </c>
      <c r="F11" s="28" t="inlineStr">
        <is>
          <t>1º ESO B</t>
        </is>
      </c>
      <c r="G11" s="28" t="inlineStr">
        <is>
          <t>Corrección</t>
        </is>
      </c>
      <c r="H11" s="33" t="n">
        <v>2.5</v>
      </c>
      <c r="I11" s="16">
        <f>IF(OR(B11="",E11=""),"",E11-$C$5)</f>
        <v/>
      </c>
      <c r="J11" s="24">
        <f>IF(OR(B11="",E11=""),"",IF(D11="Hecha","Hecha",IF(I11&lt;0,"Vencida",IF(I11&lt;=$E$5,"Urgente",IF(I11&lt;=$G$5,"Próxima","En plazo")))))</f>
        <v/>
      </c>
      <c r="K11" s="34">
        <f>IF(OR(B11="",E11="",D11="Hecha"),"",IF(C11="Alta",1,IF(C11="Media",2,3))*100000+E11+ROW()/100000)</f>
        <v/>
      </c>
    </row>
    <row r="12">
      <c r="B12" s="29" t="inlineStr">
        <is>
          <t>Rúbrica del proyecto trimestral</t>
        </is>
      </c>
      <c r="C12" s="28" t="inlineStr">
        <is>
          <t>Media</t>
        </is>
      </c>
      <c r="D12" s="28" t="inlineStr">
        <is>
          <t>En curso</t>
        </is>
      </c>
      <c r="E12" s="9" t="n">
        <v>46307</v>
      </c>
      <c r="F12" s="28" t="inlineStr">
        <is>
          <t>4º ESO B</t>
        </is>
      </c>
      <c r="G12" s="28" t="inlineStr">
        <is>
          <t>Evaluación</t>
        </is>
      </c>
      <c r="H12" s="33" t="n">
        <v>2</v>
      </c>
      <c r="I12" s="16">
        <f>IF(OR(B12="",E12=""),"",E12-$C$5)</f>
        <v/>
      </c>
      <c r="J12" s="24">
        <f>IF(OR(B12="",E12=""),"",IF(D12="Hecha","Hecha",IF(I12&lt;0,"Vencida",IF(I12&lt;=$E$5,"Urgente",IF(I12&lt;=$G$5,"Próxima","En plazo")))))</f>
        <v/>
      </c>
      <c r="K12" s="34">
        <f>IF(OR(B12="",E12="",D12="Hecha"),"",IF(C12="Alta",1,IF(C12="Media",2,3))*100000+E12+ROW()/100000)</f>
        <v/>
      </c>
    </row>
    <row r="13">
      <c r="B13" s="29" t="inlineStr">
        <is>
          <t>Revisar la programación didáctica</t>
        </is>
      </c>
      <c r="C13" s="28" t="inlineStr">
        <is>
          <t>Media</t>
        </is>
      </c>
      <c r="D13" s="28" t="inlineStr">
        <is>
          <t>Pendiente</t>
        </is>
      </c>
      <c r="E13" s="9" t="n">
        <v>46311</v>
      </c>
      <c r="F13" s="28" t="inlineStr">
        <is>
          <t>Departamento</t>
        </is>
      </c>
      <c r="G13" s="28" t="inlineStr">
        <is>
          <t>Burocracia</t>
        </is>
      </c>
      <c r="H13" s="33" t="n">
        <v>4</v>
      </c>
      <c r="I13" s="16">
        <f>IF(OR(B13="",E13=""),"",E13-$C$5)</f>
        <v/>
      </c>
      <c r="J13" s="24">
        <f>IF(OR(B13="",E13=""),"",IF(D13="Hecha","Hecha",IF(I13&lt;0,"Vencida",IF(I13&lt;=$E$5,"Urgente",IF(I13&lt;=$G$5,"Próxima","En plazo")))))</f>
        <v/>
      </c>
      <c r="K13" s="34">
        <f>IF(OR(B13="",E13="",D13="Hecha"),"",IF(C13="Alta",1,IF(C13="Media",2,3))*100000+E13+ROW()/100000)</f>
        <v/>
      </c>
    </row>
    <row r="14">
      <c r="B14" s="29" t="inlineStr">
        <is>
          <t>Guion para la reunión con familias</t>
        </is>
      </c>
      <c r="C14" s="28" t="inlineStr">
        <is>
          <t>Media</t>
        </is>
      </c>
      <c r="D14" s="28" t="inlineStr">
        <is>
          <t>Pendiente</t>
        </is>
      </c>
      <c r="E14" s="9" t="n">
        <v>46304</v>
      </c>
      <c r="F14" s="28" t="inlineStr">
        <is>
          <t>1º ESO A</t>
        </is>
      </c>
      <c r="G14" s="28" t="inlineStr">
        <is>
          <t>Familias</t>
        </is>
      </c>
      <c r="H14" s="33" t="n">
        <v>1</v>
      </c>
      <c r="I14" s="16">
        <f>IF(OR(B14="",E14=""),"",E14-$C$5)</f>
        <v/>
      </c>
      <c r="J14" s="24">
        <f>IF(OR(B14="",E14=""),"",IF(D14="Hecha","Hecha",IF(I14&lt;0,"Vencida",IF(I14&lt;=$E$5,"Urgente",IF(I14&lt;=$G$5,"Próxima","En plazo")))))</f>
        <v/>
      </c>
      <c r="K14" s="34">
        <f>IF(OR(B14="",E14="",D14="Hecha"),"",IF(C14="Alta",1,IF(C14="Media",2,3))*100000+E14+ROW()/100000)</f>
        <v/>
      </c>
    </row>
    <row r="15">
      <c r="B15" s="29" t="inlineStr">
        <is>
          <t>Subir las notas de la 1ª evaluación</t>
        </is>
      </c>
      <c r="C15" s="28" t="inlineStr">
        <is>
          <t>Media</t>
        </is>
      </c>
      <c r="D15" s="28" t="inlineStr">
        <is>
          <t>Pendiente</t>
        </is>
      </c>
      <c r="E15" s="9" t="n">
        <v>46325</v>
      </c>
      <c r="F15" s="28" t="inlineStr">
        <is>
          <t>Centro</t>
        </is>
      </c>
      <c r="G15" s="28" t="inlineStr">
        <is>
          <t>Burocracia</t>
        </is>
      </c>
      <c r="H15" s="33" t="n">
        <v>2</v>
      </c>
      <c r="I15" s="16">
        <f>IF(OR(B15="",E15=""),"",E15-$C$5)</f>
        <v/>
      </c>
      <c r="J15" s="24">
        <f>IF(OR(B15="",E15=""),"",IF(D15="Hecha","Hecha",IF(I15&lt;0,"Vencida",IF(I15&lt;=$E$5,"Urgente",IF(I15&lt;=$G$5,"Próxima","En plazo")))))</f>
        <v/>
      </c>
      <c r="K15" s="34">
        <f>IF(OR(B15="",E15="",D15="Hecha"),"",IF(C15="Alta",1,IF(C15="Media",2,3))*100000+E15+ROW()/100000)</f>
        <v/>
      </c>
    </row>
    <row r="16">
      <c r="B16" s="29" t="inlineStr">
        <is>
          <t>Preparar la salida didáctica</t>
        </is>
      </c>
      <c r="C16" s="28" t="inlineStr">
        <is>
          <t>Baja</t>
        </is>
      </c>
      <c r="D16" s="28" t="inlineStr">
        <is>
          <t>Pendiente</t>
        </is>
      </c>
      <c r="E16" s="9" t="n">
        <v>46318</v>
      </c>
      <c r="F16" s="28" t="inlineStr">
        <is>
          <t>3º ESO A</t>
        </is>
      </c>
      <c r="G16" s="28" t="inlineStr">
        <is>
          <t>Preparación</t>
        </is>
      </c>
      <c r="H16" s="33" t="n">
        <v>2</v>
      </c>
      <c r="I16" s="16">
        <f>IF(OR(B16="",E16=""),"",E16-$C$5)</f>
        <v/>
      </c>
      <c r="J16" s="24">
        <f>IF(OR(B16="",E16=""),"",IF(D16="Hecha","Hecha",IF(I16&lt;0,"Vencida",IF(I16&lt;=$E$5,"Urgente",IF(I16&lt;=$G$5,"Próxima","En plazo")))))</f>
        <v/>
      </c>
      <c r="K16" s="34">
        <f>IF(OR(B16="",E16="",D16="Hecha"),"",IF(C16="Alta",1,IF(C16="Media",2,3))*100000+E16+ROW()/100000)</f>
        <v/>
      </c>
    </row>
    <row r="17">
      <c r="B17" s="29" t="inlineStr">
        <is>
          <t>Pedir las fotocopias de la unidad 5</t>
        </is>
      </c>
      <c r="C17" s="28" t="inlineStr">
        <is>
          <t>Baja</t>
        </is>
      </c>
      <c r="D17" s="28" t="inlineStr">
        <is>
          <t>Hecha</t>
        </is>
      </c>
      <c r="E17" s="9" t="n">
        <v>46293</v>
      </c>
      <c r="F17" s="28" t="inlineStr">
        <is>
          <t>1º ESO B</t>
        </is>
      </c>
      <c r="G17" s="28" t="inlineStr">
        <is>
          <t>Otras</t>
        </is>
      </c>
      <c r="H17" s="33" t="n">
        <v>0.25</v>
      </c>
      <c r="I17" s="16">
        <f>IF(OR(B17="",E17=""),"",E17-$C$5)</f>
        <v/>
      </c>
      <c r="J17" s="24">
        <f>IF(OR(B17="",E17=""),"",IF(D17="Hecha","Hecha",IF(I17&lt;0,"Vencida",IF(I17&lt;=$E$5,"Urgente",IF(I17&lt;=$G$5,"Próxima","En plazo")))))</f>
        <v/>
      </c>
      <c r="K17" s="34">
        <f>IF(OR(B17="",E17="",D17="Hecha"),"",IF(C17="Alta",1,IF(C17="Media",2,3))*100000+E17+ROW()/100000)</f>
        <v/>
      </c>
    </row>
    <row r="18">
      <c r="B18" s="29" t="inlineStr">
        <is>
          <t>Reservar el aula de informática</t>
        </is>
      </c>
      <c r="C18" s="28" t="inlineStr">
        <is>
          <t>Baja</t>
        </is>
      </c>
      <c r="D18" s="28" t="inlineStr">
        <is>
          <t>Hecha</t>
        </is>
      </c>
      <c r="E18" s="9" t="n">
        <v>46297</v>
      </c>
      <c r="F18" s="28" t="inlineStr">
        <is>
          <t>4º ESO B</t>
        </is>
      </c>
      <c r="G18" s="28" t="inlineStr">
        <is>
          <t>Otras</t>
        </is>
      </c>
      <c r="H18" s="33" t="n">
        <v>0.25</v>
      </c>
      <c r="I18" s="16">
        <f>IF(OR(B18="",E18=""),"",E18-$C$5)</f>
        <v/>
      </c>
      <c r="J18" s="24">
        <f>IF(OR(B18="",E18=""),"",IF(D18="Hecha","Hecha",IF(I18&lt;0,"Vencida",IF(I18&lt;=$E$5,"Urgente",IF(I18&lt;=$G$5,"Próxima","En plazo")))))</f>
        <v/>
      </c>
      <c r="K18" s="34">
        <f>IF(OR(B18="",E18="",D18="Hecha"),"",IF(C18="Alta",1,IF(C18="Media",2,3))*100000+E18+ROW()/100000)</f>
        <v/>
      </c>
    </row>
    <row r="19">
      <c r="B19" s="29" t="n"/>
      <c r="C19" s="28" t="n"/>
      <c r="D19" s="28" t="n"/>
      <c r="E19" s="9" t="n"/>
      <c r="F19" s="28" t="n"/>
      <c r="G19" s="28" t="n"/>
      <c r="H19" s="33" t="n"/>
      <c r="I19" s="16">
        <f>IF(OR(B19="",E19=""),"",E19-$C$5)</f>
        <v/>
      </c>
      <c r="J19" s="24">
        <f>IF(OR(B19="",E19=""),"",IF(D19="Hecha","Hecha",IF(I19&lt;0,"Vencida",IF(I19&lt;=$E$5,"Urgente",IF(I19&lt;=$G$5,"Próxima","En plazo")))))</f>
        <v/>
      </c>
      <c r="K19" s="34">
        <f>IF(OR(B19="",E19="",D19="Hecha"),"",IF(C19="Alta",1,IF(C19="Media",2,3))*100000+E19+ROW()/100000)</f>
        <v/>
      </c>
    </row>
    <row r="20">
      <c r="B20" s="29" t="n"/>
      <c r="C20" s="28" t="n"/>
      <c r="D20" s="28" t="n"/>
      <c r="E20" s="9" t="n"/>
      <c r="F20" s="28" t="n"/>
      <c r="G20" s="28" t="n"/>
      <c r="H20" s="33" t="n"/>
      <c r="I20" s="16">
        <f>IF(OR(B20="",E20=""),"",E20-$C$5)</f>
        <v/>
      </c>
      <c r="J20" s="24">
        <f>IF(OR(B20="",E20=""),"",IF(D20="Hecha","Hecha",IF(I20&lt;0,"Vencida",IF(I20&lt;=$E$5,"Urgente",IF(I20&lt;=$G$5,"Próxima","En plazo")))))</f>
        <v/>
      </c>
      <c r="K20" s="34">
        <f>IF(OR(B20="",E20="",D20="Hecha"),"",IF(C20="Alta",1,IF(C20="Media",2,3))*100000+E20+ROW()/100000)</f>
        <v/>
      </c>
    </row>
    <row r="21">
      <c r="B21" s="29" t="n"/>
      <c r="C21" s="28" t="n"/>
      <c r="D21" s="28" t="n"/>
      <c r="E21" s="9" t="n"/>
      <c r="F21" s="28" t="n"/>
      <c r="G21" s="28" t="n"/>
      <c r="H21" s="33" t="n"/>
      <c r="I21" s="16">
        <f>IF(OR(B21="",E21=""),"",E21-$C$5)</f>
        <v/>
      </c>
      <c r="J21" s="24">
        <f>IF(OR(B21="",E21=""),"",IF(D21="Hecha","Hecha",IF(I21&lt;0,"Vencida",IF(I21&lt;=$E$5,"Urgente",IF(I21&lt;=$G$5,"Próxima","En plazo")))))</f>
        <v/>
      </c>
      <c r="K21" s="34">
        <f>IF(OR(B21="",E21="",D21="Hecha"),"",IF(C21="Alta",1,IF(C21="Media",2,3))*100000+E21+ROW()/100000)</f>
        <v/>
      </c>
    </row>
    <row r="22">
      <c r="B22" s="29" t="n"/>
      <c r="C22" s="28" t="n"/>
      <c r="D22" s="28" t="n"/>
      <c r="E22" s="9" t="n"/>
      <c r="F22" s="28" t="n"/>
      <c r="G22" s="28" t="n"/>
      <c r="H22" s="33" t="n"/>
      <c r="I22" s="16">
        <f>IF(OR(B22="",E22=""),"",E22-$C$5)</f>
        <v/>
      </c>
      <c r="J22" s="24">
        <f>IF(OR(B22="",E22=""),"",IF(D22="Hecha","Hecha",IF(I22&lt;0,"Vencida",IF(I22&lt;=$E$5,"Urgente",IF(I22&lt;=$G$5,"Próxima","En plazo")))))</f>
        <v/>
      </c>
      <c r="K22" s="34">
        <f>IF(OR(B22="",E22="",D22="Hecha"),"",IF(C22="Alta",1,IF(C22="Media",2,3))*100000+E22+ROW()/100000)</f>
        <v/>
      </c>
    </row>
    <row r="23">
      <c r="B23" s="29" t="n"/>
      <c r="C23" s="28" t="n"/>
      <c r="D23" s="28" t="n"/>
      <c r="E23" s="9" t="n"/>
      <c r="F23" s="28" t="n"/>
      <c r="G23" s="28" t="n"/>
      <c r="H23" s="33" t="n"/>
      <c r="I23" s="16">
        <f>IF(OR(B23="",E23=""),"",E23-$C$5)</f>
        <v/>
      </c>
      <c r="J23" s="24">
        <f>IF(OR(B23="",E23=""),"",IF(D23="Hecha","Hecha",IF(I23&lt;0,"Vencida",IF(I23&lt;=$E$5,"Urgente",IF(I23&lt;=$G$5,"Próxima","En plazo")))))</f>
        <v/>
      </c>
      <c r="K23" s="34">
        <f>IF(OR(B23="",E23="",D23="Hecha"),"",IF(C23="Alta",1,IF(C23="Media",2,3))*100000+E23+ROW()/100000)</f>
        <v/>
      </c>
    </row>
    <row r="24">
      <c r="B24" s="29" t="n"/>
      <c r="C24" s="28" t="n"/>
      <c r="D24" s="28" t="n"/>
      <c r="E24" s="9" t="n"/>
      <c r="F24" s="28" t="n"/>
      <c r="G24" s="28" t="n"/>
      <c r="H24" s="33" t="n"/>
      <c r="I24" s="16">
        <f>IF(OR(B24="",E24=""),"",E24-$C$5)</f>
        <v/>
      </c>
      <c r="J24" s="24">
        <f>IF(OR(B24="",E24=""),"",IF(D24="Hecha","Hecha",IF(I24&lt;0,"Vencida",IF(I24&lt;=$E$5,"Urgente",IF(I24&lt;=$G$5,"Próxima","En plazo")))))</f>
        <v/>
      </c>
      <c r="K24" s="34">
        <f>IF(OR(B24="",E24="",D24="Hecha"),"",IF(C24="Alta",1,IF(C24="Media",2,3))*100000+E24+ROW()/100000)</f>
        <v/>
      </c>
    </row>
    <row r="25">
      <c r="B25" s="29" t="n"/>
      <c r="C25" s="28" t="n"/>
      <c r="D25" s="28" t="n"/>
      <c r="E25" s="9" t="n"/>
      <c r="F25" s="28" t="n"/>
      <c r="G25" s="28" t="n"/>
      <c r="H25" s="33" t="n"/>
      <c r="I25" s="16">
        <f>IF(OR(B25="",E25=""),"",E25-$C$5)</f>
        <v/>
      </c>
      <c r="J25" s="24">
        <f>IF(OR(B25="",E25=""),"",IF(D25="Hecha","Hecha",IF(I25&lt;0,"Vencida",IF(I25&lt;=$E$5,"Urgente",IF(I25&lt;=$G$5,"Próxima","En plazo")))))</f>
        <v/>
      </c>
      <c r="K25" s="34">
        <f>IF(OR(B25="",E25="",D25="Hecha"),"",IF(C25="Alta",1,IF(C25="Media",2,3))*100000+E25+ROW()/100000)</f>
        <v/>
      </c>
    </row>
    <row r="26">
      <c r="B26" s="29" t="n"/>
      <c r="C26" s="28" t="n"/>
      <c r="D26" s="28" t="n"/>
      <c r="E26" s="9" t="n"/>
      <c r="F26" s="28" t="n"/>
      <c r="G26" s="28" t="n"/>
      <c r="H26" s="33" t="n"/>
      <c r="I26" s="16">
        <f>IF(OR(B26="",E26=""),"",E26-$C$5)</f>
        <v/>
      </c>
      <c r="J26" s="24">
        <f>IF(OR(B26="",E26=""),"",IF(D26="Hecha","Hecha",IF(I26&lt;0,"Vencida",IF(I26&lt;=$E$5,"Urgente",IF(I26&lt;=$G$5,"Próxima","En plazo")))))</f>
        <v/>
      </c>
      <c r="K26" s="34">
        <f>IF(OR(B26="",E26="",D26="Hecha"),"",IF(C26="Alta",1,IF(C26="Media",2,3))*100000+E26+ROW()/100000)</f>
        <v/>
      </c>
    </row>
    <row r="27">
      <c r="B27" s="29" t="n"/>
      <c r="C27" s="28" t="n"/>
      <c r="D27" s="28" t="n"/>
      <c r="E27" s="9" t="n"/>
      <c r="F27" s="28" t="n"/>
      <c r="G27" s="28" t="n"/>
      <c r="H27" s="33" t="n"/>
      <c r="I27" s="16">
        <f>IF(OR(B27="",E27=""),"",E27-$C$5)</f>
        <v/>
      </c>
      <c r="J27" s="24">
        <f>IF(OR(B27="",E27=""),"",IF(D27="Hecha","Hecha",IF(I27&lt;0,"Vencida",IF(I27&lt;=$E$5,"Urgente",IF(I27&lt;=$G$5,"Próxima","En plazo")))))</f>
        <v/>
      </c>
      <c r="K27" s="34">
        <f>IF(OR(B27="",E27="",D27="Hecha"),"",IF(C27="Alta",1,IF(C27="Media",2,3))*100000+E27+ROW()/100000)</f>
        <v/>
      </c>
    </row>
    <row r="28">
      <c r="B28" s="29" t="n"/>
      <c r="C28" s="28" t="n"/>
      <c r="D28" s="28" t="n"/>
      <c r="E28" s="9" t="n"/>
      <c r="F28" s="28" t="n"/>
      <c r="G28" s="28" t="n"/>
      <c r="H28" s="33" t="n"/>
      <c r="I28" s="16">
        <f>IF(OR(B28="",E28=""),"",E28-$C$5)</f>
        <v/>
      </c>
      <c r="J28" s="24">
        <f>IF(OR(B28="",E28=""),"",IF(D28="Hecha","Hecha",IF(I28&lt;0,"Vencida",IF(I28&lt;=$E$5,"Urgente",IF(I28&lt;=$G$5,"Próxima","En plazo")))))</f>
        <v/>
      </c>
      <c r="K28" s="34">
        <f>IF(OR(B28="",E28="",D28="Hecha"),"",IF(C28="Alta",1,IF(C28="Media",2,3))*100000+E28+ROW()/100000)</f>
        <v/>
      </c>
    </row>
    <row r="29">
      <c r="B29" s="29" t="n"/>
      <c r="C29" s="28" t="n"/>
      <c r="D29" s="28" t="n"/>
      <c r="E29" s="9" t="n"/>
      <c r="F29" s="28" t="n"/>
      <c r="G29" s="28" t="n"/>
      <c r="H29" s="33" t="n"/>
      <c r="I29" s="16">
        <f>IF(OR(B29="",E29=""),"",E29-$C$5)</f>
        <v/>
      </c>
      <c r="J29" s="24">
        <f>IF(OR(B29="",E29=""),"",IF(D29="Hecha","Hecha",IF(I29&lt;0,"Vencida",IF(I29&lt;=$E$5,"Urgente",IF(I29&lt;=$G$5,"Próxima","En plazo")))))</f>
        <v/>
      </c>
      <c r="K29" s="34">
        <f>IF(OR(B29="",E29="",D29="Hecha"),"",IF(C29="Alta",1,IF(C29="Media",2,3))*100000+E29+ROW()/100000)</f>
        <v/>
      </c>
    </row>
    <row r="30">
      <c r="B30" s="29" t="n"/>
      <c r="C30" s="28" t="n"/>
      <c r="D30" s="28" t="n"/>
      <c r="E30" s="9" t="n"/>
      <c r="F30" s="28" t="n"/>
      <c r="G30" s="28" t="n"/>
      <c r="H30" s="33" t="n"/>
      <c r="I30" s="16">
        <f>IF(OR(B30="",E30=""),"",E30-$C$5)</f>
        <v/>
      </c>
      <c r="J30" s="24">
        <f>IF(OR(B30="",E30=""),"",IF(D30="Hecha","Hecha",IF(I30&lt;0,"Vencida",IF(I30&lt;=$E$5,"Urgente",IF(I30&lt;=$G$5,"Próxima","En plazo")))))</f>
        <v/>
      </c>
      <c r="K30" s="34">
        <f>IF(OR(B30="",E30="",D30="Hecha"),"",IF(C30="Alta",1,IF(C30="Media",2,3))*100000+E30+ROW()/100000)</f>
        <v/>
      </c>
    </row>
    <row r="31">
      <c r="B31" s="29" t="n"/>
      <c r="C31" s="28" t="n"/>
      <c r="D31" s="28" t="n"/>
      <c r="E31" s="9" t="n"/>
      <c r="F31" s="28" t="n"/>
      <c r="G31" s="28" t="n"/>
      <c r="H31" s="33" t="n"/>
      <c r="I31" s="16">
        <f>IF(OR(B31="",E31=""),"",E31-$C$5)</f>
        <v/>
      </c>
      <c r="J31" s="24">
        <f>IF(OR(B31="",E31=""),"",IF(D31="Hecha","Hecha",IF(I31&lt;0,"Vencida",IF(I31&lt;=$E$5,"Urgente",IF(I31&lt;=$G$5,"Próxima","En plazo")))))</f>
        <v/>
      </c>
      <c r="K31" s="34">
        <f>IF(OR(B31="",E31="",D31="Hecha"),"",IF(C31="Alta",1,IF(C31="Media",2,3))*100000+E31+ROW()/100000)</f>
        <v/>
      </c>
    </row>
    <row r="32">
      <c r="B32" s="29" t="n"/>
      <c r="C32" s="28" t="n"/>
      <c r="D32" s="28" t="n"/>
      <c r="E32" s="9" t="n"/>
      <c r="F32" s="28" t="n"/>
      <c r="G32" s="28" t="n"/>
      <c r="H32" s="33" t="n"/>
      <c r="I32" s="16">
        <f>IF(OR(B32="",E32=""),"",E32-$C$5)</f>
        <v/>
      </c>
      <c r="J32" s="24">
        <f>IF(OR(B32="",E32=""),"",IF(D32="Hecha","Hecha",IF(I32&lt;0,"Vencida",IF(I32&lt;=$E$5,"Urgente",IF(I32&lt;=$G$5,"Próxima","En plazo")))))</f>
        <v/>
      </c>
      <c r="K32" s="34">
        <f>IF(OR(B32="",E32="",D32="Hecha"),"",IF(C32="Alta",1,IF(C32="Media",2,3))*100000+E32+ROW()/100000)</f>
        <v/>
      </c>
    </row>
    <row r="33">
      <c r="B33" s="29" t="n"/>
      <c r="C33" s="28" t="n"/>
      <c r="D33" s="28" t="n"/>
      <c r="E33" s="9" t="n"/>
      <c r="F33" s="28" t="n"/>
      <c r="G33" s="28" t="n"/>
      <c r="H33" s="33" t="n"/>
      <c r="I33" s="16">
        <f>IF(OR(B33="",E33=""),"",E33-$C$5)</f>
        <v/>
      </c>
      <c r="J33" s="24">
        <f>IF(OR(B33="",E33=""),"",IF(D33="Hecha","Hecha",IF(I33&lt;0,"Vencida",IF(I33&lt;=$E$5,"Urgente",IF(I33&lt;=$G$5,"Próxima","En plazo")))))</f>
        <v/>
      </c>
      <c r="K33" s="34">
        <f>IF(OR(B33="",E33="",D33="Hecha"),"",IF(C33="Alta",1,IF(C33="Media",2,3))*100000+E33+ROW()/100000)</f>
        <v/>
      </c>
    </row>
    <row r="34">
      <c r="B34" s="29" t="n"/>
      <c r="C34" s="28" t="n"/>
      <c r="D34" s="28" t="n"/>
      <c r="E34" s="9" t="n"/>
      <c r="F34" s="28" t="n"/>
      <c r="G34" s="28" t="n"/>
      <c r="H34" s="33" t="n"/>
      <c r="I34" s="16">
        <f>IF(OR(B34="",E34=""),"",E34-$C$5)</f>
        <v/>
      </c>
      <c r="J34" s="24">
        <f>IF(OR(B34="",E34=""),"",IF(D34="Hecha","Hecha",IF(I34&lt;0,"Vencida",IF(I34&lt;=$E$5,"Urgente",IF(I34&lt;=$G$5,"Próxima","En plazo")))))</f>
        <v/>
      </c>
      <c r="K34" s="34">
        <f>IF(OR(B34="",E34="",D34="Hecha"),"",IF(C34="Alta",1,IF(C34="Media",2,3))*100000+E34+ROW()/100000)</f>
        <v/>
      </c>
    </row>
    <row r="35">
      <c r="B35" s="29" t="n"/>
      <c r="C35" s="28" t="n"/>
      <c r="D35" s="28" t="n"/>
      <c r="E35" s="9" t="n"/>
      <c r="F35" s="28" t="n"/>
      <c r="G35" s="28" t="n"/>
      <c r="H35" s="33" t="n"/>
      <c r="I35" s="16">
        <f>IF(OR(B35="",E35=""),"",E35-$C$5)</f>
        <v/>
      </c>
      <c r="J35" s="24">
        <f>IF(OR(B35="",E35=""),"",IF(D35="Hecha","Hecha",IF(I35&lt;0,"Vencida",IF(I35&lt;=$E$5,"Urgente",IF(I35&lt;=$G$5,"Próxima","En plazo")))))</f>
        <v/>
      </c>
      <c r="K35" s="34">
        <f>IF(OR(B35="",E35="",D35="Hecha"),"",IF(C35="Alta",1,IF(C35="Media",2,3))*100000+E35+ROW()/100000)</f>
        <v/>
      </c>
    </row>
    <row r="36">
      <c r="B36" s="29" t="n"/>
      <c r="C36" s="28" t="n"/>
      <c r="D36" s="28" t="n"/>
      <c r="E36" s="9" t="n"/>
      <c r="F36" s="28" t="n"/>
      <c r="G36" s="28" t="n"/>
      <c r="H36" s="33" t="n"/>
      <c r="I36" s="16">
        <f>IF(OR(B36="",E36=""),"",E36-$C$5)</f>
        <v/>
      </c>
      <c r="J36" s="24">
        <f>IF(OR(B36="",E36=""),"",IF(D36="Hecha","Hecha",IF(I36&lt;0,"Vencida",IF(I36&lt;=$E$5,"Urgente",IF(I36&lt;=$G$5,"Próxima","En plazo")))))</f>
        <v/>
      </c>
      <c r="K36" s="34">
        <f>IF(OR(B36="",E36="",D36="Hecha"),"",IF(C36="Alta",1,IF(C36="Media",2,3))*100000+E36+ROW()/100000)</f>
        <v/>
      </c>
    </row>
    <row r="37">
      <c r="B37" s="29" t="n"/>
      <c r="C37" s="28" t="n"/>
      <c r="D37" s="28" t="n"/>
      <c r="E37" s="9" t="n"/>
      <c r="F37" s="28" t="n"/>
      <c r="G37" s="28" t="n"/>
      <c r="H37" s="33" t="n"/>
      <c r="I37" s="16">
        <f>IF(OR(B37="",E37=""),"",E37-$C$5)</f>
        <v/>
      </c>
      <c r="J37" s="24">
        <f>IF(OR(B37="",E37=""),"",IF(D37="Hecha","Hecha",IF(I37&lt;0,"Vencida",IF(I37&lt;=$E$5,"Urgente",IF(I37&lt;=$G$5,"Próxima","En plazo")))))</f>
        <v/>
      </c>
      <c r="K37" s="34">
        <f>IF(OR(B37="",E37="",D37="Hecha"),"",IF(C37="Alta",1,IF(C37="Media",2,3))*100000+E37+ROW()/100000)</f>
        <v/>
      </c>
    </row>
    <row r="38">
      <c r="B38" s="29" t="n"/>
      <c r="C38" s="28" t="n"/>
      <c r="D38" s="28" t="n"/>
      <c r="E38" s="9" t="n"/>
      <c r="F38" s="28" t="n"/>
      <c r="G38" s="28" t="n"/>
      <c r="H38" s="33" t="n"/>
      <c r="I38" s="16">
        <f>IF(OR(B38="",E38=""),"",E38-$C$5)</f>
        <v/>
      </c>
      <c r="J38" s="24">
        <f>IF(OR(B38="",E38=""),"",IF(D38="Hecha","Hecha",IF(I38&lt;0,"Vencida",IF(I38&lt;=$E$5,"Urgente",IF(I38&lt;=$G$5,"Próxima","En plazo")))))</f>
        <v/>
      </c>
      <c r="K38" s="34">
        <f>IF(OR(B38="",E38="",D38="Hecha"),"",IF(C38="Alta",1,IF(C38="Media",2,3))*100000+E38+ROW()/100000)</f>
        <v/>
      </c>
    </row>
    <row r="39">
      <c r="B39" s="29" t="n"/>
      <c r="C39" s="28" t="n"/>
      <c r="D39" s="28" t="n"/>
      <c r="E39" s="9" t="n"/>
      <c r="F39" s="28" t="n"/>
      <c r="G39" s="28" t="n"/>
      <c r="H39" s="33" t="n"/>
      <c r="I39" s="16">
        <f>IF(OR(B39="",E39=""),"",E39-$C$5)</f>
        <v/>
      </c>
      <c r="J39" s="24">
        <f>IF(OR(B39="",E39=""),"",IF(D39="Hecha","Hecha",IF(I39&lt;0,"Vencida",IF(I39&lt;=$E$5,"Urgente",IF(I39&lt;=$G$5,"Próxima","En plazo")))))</f>
        <v/>
      </c>
      <c r="K39" s="34">
        <f>IF(OR(B39="",E39="",D39="Hecha"),"",IF(C39="Alta",1,IF(C39="Media",2,3))*100000+E39+ROW()/100000)</f>
        <v/>
      </c>
    </row>
    <row r="40">
      <c r="B40" s="29" t="n"/>
      <c r="C40" s="28" t="n"/>
      <c r="D40" s="28" t="n"/>
      <c r="E40" s="9" t="n"/>
      <c r="F40" s="28" t="n"/>
      <c r="G40" s="28" t="n"/>
      <c r="H40" s="33" t="n"/>
      <c r="I40" s="16">
        <f>IF(OR(B40="",E40=""),"",E40-$C$5)</f>
        <v/>
      </c>
      <c r="J40" s="24">
        <f>IF(OR(B40="",E40=""),"",IF(D40="Hecha","Hecha",IF(I40&lt;0,"Vencida",IF(I40&lt;=$E$5,"Urgente",IF(I40&lt;=$G$5,"Próxima","En plazo")))))</f>
        <v/>
      </c>
      <c r="K40" s="34">
        <f>IF(OR(B40="",E40="",D40="Hecha"),"",IF(C40="Alta",1,IF(C40="Media",2,3))*100000+E40+ROW()/100000)</f>
        <v/>
      </c>
    </row>
    <row r="41">
      <c r="B41" s="29" t="n"/>
      <c r="C41" s="28" t="n"/>
      <c r="D41" s="28" t="n"/>
      <c r="E41" s="9" t="n"/>
      <c r="F41" s="28" t="n"/>
      <c r="G41" s="28" t="n"/>
      <c r="H41" s="33" t="n"/>
      <c r="I41" s="16">
        <f>IF(OR(B41="",E41=""),"",E41-$C$5)</f>
        <v/>
      </c>
      <c r="J41" s="24">
        <f>IF(OR(B41="",E41=""),"",IF(D41="Hecha","Hecha",IF(I41&lt;0,"Vencida",IF(I41&lt;=$E$5,"Urgente",IF(I41&lt;=$G$5,"Próxima","En plazo")))))</f>
        <v/>
      </c>
      <c r="K41" s="34">
        <f>IF(OR(B41="",E41="",D41="Hecha"),"",IF(C41="Alta",1,IF(C41="Media",2,3))*100000+E41+ROW()/100000)</f>
        <v/>
      </c>
    </row>
    <row r="42">
      <c r="B42" s="29" t="n"/>
      <c r="C42" s="28" t="n"/>
      <c r="D42" s="28" t="n"/>
      <c r="E42" s="9" t="n"/>
      <c r="F42" s="28" t="n"/>
      <c r="G42" s="28" t="n"/>
      <c r="H42" s="33" t="n"/>
      <c r="I42" s="16">
        <f>IF(OR(B42="",E42=""),"",E42-$C$5)</f>
        <v/>
      </c>
      <c r="J42" s="24">
        <f>IF(OR(B42="",E42=""),"",IF(D42="Hecha","Hecha",IF(I42&lt;0,"Vencida",IF(I42&lt;=$E$5,"Urgente",IF(I42&lt;=$G$5,"Próxima","En plazo")))))</f>
        <v/>
      </c>
      <c r="K42" s="34">
        <f>IF(OR(B42="",E42="",D42="Hecha"),"",IF(C42="Alta",1,IF(C42="Media",2,3))*100000+E42+ROW()/100000)</f>
        <v/>
      </c>
    </row>
    <row r="43">
      <c r="B43" s="29" t="n"/>
      <c r="C43" s="28" t="n"/>
      <c r="D43" s="28" t="n"/>
      <c r="E43" s="9" t="n"/>
      <c r="F43" s="28" t="n"/>
      <c r="G43" s="28" t="n"/>
      <c r="H43" s="33" t="n"/>
      <c r="I43" s="16">
        <f>IF(OR(B43="",E43=""),"",E43-$C$5)</f>
        <v/>
      </c>
      <c r="J43" s="24">
        <f>IF(OR(B43="",E43=""),"",IF(D43="Hecha","Hecha",IF(I43&lt;0,"Vencida",IF(I43&lt;=$E$5,"Urgente",IF(I43&lt;=$G$5,"Próxima","En plazo")))))</f>
        <v/>
      </c>
      <c r="K43" s="34">
        <f>IF(OR(B43="",E43="",D43="Hecha"),"",IF(C43="Alta",1,IF(C43="Media",2,3))*100000+E43+ROW()/100000)</f>
        <v/>
      </c>
    </row>
    <row r="44">
      <c r="B44" s="29" t="n"/>
      <c r="C44" s="28" t="n"/>
      <c r="D44" s="28" t="n"/>
      <c r="E44" s="9" t="n"/>
      <c r="F44" s="28" t="n"/>
      <c r="G44" s="28" t="n"/>
      <c r="H44" s="33" t="n"/>
      <c r="I44" s="16">
        <f>IF(OR(B44="",E44=""),"",E44-$C$5)</f>
        <v/>
      </c>
      <c r="J44" s="24">
        <f>IF(OR(B44="",E44=""),"",IF(D44="Hecha","Hecha",IF(I44&lt;0,"Vencida",IF(I44&lt;=$E$5,"Urgente",IF(I44&lt;=$G$5,"Próxima","En plazo")))))</f>
        <v/>
      </c>
      <c r="K44" s="34">
        <f>IF(OR(B44="",E44="",D44="Hecha"),"",IF(C44="Alta",1,IF(C44="Media",2,3))*100000+E44+ROW()/100000)</f>
        <v/>
      </c>
    </row>
    <row r="45">
      <c r="B45" s="29" t="n"/>
      <c r="C45" s="28" t="n"/>
      <c r="D45" s="28" t="n"/>
      <c r="E45" s="9" t="n"/>
      <c r="F45" s="28" t="n"/>
      <c r="G45" s="28" t="n"/>
      <c r="H45" s="33" t="n"/>
      <c r="I45" s="16">
        <f>IF(OR(B45="",E45=""),"",E45-$C$5)</f>
        <v/>
      </c>
      <c r="J45" s="24">
        <f>IF(OR(B45="",E45=""),"",IF(D45="Hecha","Hecha",IF(I45&lt;0,"Vencida",IF(I45&lt;=$E$5,"Urgente",IF(I45&lt;=$G$5,"Próxima","En plazo")))))</f>
        <v/>
      </c>
      <c r="K45" s="34">
        <f>IF(OR(B45="",E45="",D45="Hecha"),"",IF(C45="Alta",1,IF(C45="Media",2,3))*100000+E45+ROW()/100000)</f>
        <v/>
      </c>
    </row>
    <row r="46">
      <c r="B46" s="29" t="n"/>
      <c r="C46" s="28" t="n"/>
      <c r="D46" s="28" t="n"/>
      <c r="E46" s="9" t="n"/>
      <c r="F46" s="28" t="n"/>
      <c r="G46" s="28" t="n"/>
      <c r="H46" s="33" t="n"/>
      <c r="I46" s="16">
        <f>IF(OR(B46="",E46=""),"",E46-$C$5)</f>
        <v/>
      </c>
      <c r="J46" s="24">
        <f>IF(OR(B46="",E46=""),"",IF(D46="Hecha","Hecha",IF(I46&lt;0,"Vencida",IF(I46&lt;=$E$5,"Urgente",IF(I46&lt;=$G$5,"Próxima","En plazo")))))</f>
        <v/>
      </c>
      <c r="K46" s="34">
        <f>IF(OR(B46="",E46="",D46="Hecha"),"",IF(C46="Alta",1,IF(C46="Media",2,3))*100000+E46+ROW()/100000)</f>
        <v/>
      </c>
    </row>
    <row r="47">
      <c r="B47" s="29" t="n"/>
      <c r="C47" s="28" t="n"/>
      <c r="D47" s="28" t="n"/>
      <c r="E47" s="9" t="n"/>
      <c r="F47" s="28" t="n"/>
      <c r="G47" s="28" t="n"/>
      <c r="H47" s="33" t="n"/>
      <c r="I47" s="16">
        <f>IF(OR(B47="",E47=""),"",E47-$C$5)</f>
        <v/>
      </c>
      <c r="J47" s="24">
        <f>IF(OR(B47="",E47=""),"",IF(D47="Hecha","Hecha",IF(I47&lt;0,"Vencida",IF(I47&lt;=$E$5,"Urgente",IF(I47&lt;=$G$5,"Próxima","En plazo")))))</f>
        <v/>
      </c>
      <c r="K47" s="34">
        <f>IF(OR(B47="",E47="",D47="Hecha"),"",IF(C47="Alta",1,IF(C47="Media",2,3))*100000+E47+ROW()/100000)</f>
        <v/>
      </c>
    </row>
    <row r="48">
      <c r="B48" s="19" t="inlineStr">
        <is>
          <t>Horas estimadas pendientes</t>
        </is>
      </c>
      <c r="C48" s="19" t="inlineStr"/>
      <c r="D48" s="19" t="inlineStr"/>
      <c r="E48" s="19" t="inlineStr"/>
      <c r="F48" s="19" t="inlineStr"/>
      <c r="G48" s="19" t="inlineStr"/>
      <c r="H48" s="21">
        <f>SUMIF(D8:D47,"Pendiente",H8:H47)+SUMIF(D8:D47,"En curso",H8:H47)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B8:J47">
    <cfRule type="expression" priority="1" dxfId="0">
      <formula>$J8="Vencida"</formula>
    </cfRule>
    <cfRule type="expression" priority="2" dxfId="1">
      <formula>$J8="Urgente"</formula>
    </cfRule>
    <cfRule type="expression" priority="3" dxfId="2">
      <formula>$J8="Próxima"</formula>
    </cfRule>
    <cfRule type="expression" priority="4" dxfId="3">
      <formula>$J8="Hecha"</formula>
    </cfRule>
  </conditionalFormatting>
  <conditionalFormatting sqref="C8:C47">
    <cfRule type="cellIs" priority="5" operator="equal" dxfId="0">
      <formula>"Alta"</formula>
    </cfRule>
  </conditionalFormatting>
  <dataValidations count="5">
    <dataValidation sqref="C8:C47" showDropDown="0" showInputMessage="0" showErrorMessage="0" allowBlank="1" type="list">
      <formula1>=Listas!$B$2:$B$4</formula1>
    </dataValidation>
    <dataValidation sqref="D8:D47" showDropDown="0" showInputMessage="0" showErrorMessage="0" allowBlank="1" type="list">
      <formula1>=Listas!$C$2:$C$4</formula1>
    </dataValidation>
    <dataValidation sqref="F8:F47" showDropDown="0" showInputMessage="0" showErrorMessage="0" allowBlank="1" type="list">
      <formula1>=Listas!$D$2:$D$9</formula1>
    </dataValidation>
    <dataValidation sqref="G8:G47" showDropDown="0" showInputMessage="0" showErrorMessage="0" allowBlank="1" type="list">
      <formula1>=Listas!$E$2:$E$7</formula1>
    </dataValidation>
    <dataValidation sqref="H8:H47" showDropDown="0" showInputMessage="0" showErrorMessage="1" allowBlank="1" errorTitle="Horas" error="Escribe las horas estimadas como número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Agenda docente semanal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35" t="inlineStr">
        <is>
          <t>1.  En el «Panel», celda C8, escribe la fecha del lunes de la semana que quieres revisar. Si la fecha no es lunes, aparece un aviso.</t>
        </is>
      </c>
    </row>
    <row r="7" ht="30" customHeight="1">
      <c r="B7" s="35" t="inlineStr">
        <is>
          <t>2.  En la hoja «Agenda» registra cada actividad en una fila: fecha, hora de inicio y de fin (formato 08:30), tipo, grupo, descripción y prioridad.</t>
        </is>
      </c>
    </row>
    <row r="8" ht="30" customHeight="1">
      <c r="B8" s="35" t="inlineStr">
        <is>
          <t>3.  El día de la semana, la duración en horas y el aviso (Hecha, Retrasada o Solape) se calculan solos: no hay que escribirlos.</t>
        </is>
      </c>
    </row>
    <row r="9" ht="30" customHeight="1">
      <c r="B9" s="35" t="inlineStr">
        <is>
          <t>4.  Cambia el estado a «En curso» o «Hecha» según avances; las actividades pasadas sin marcar como hechas se muestran como «Retrasada».</t>
        </is>
      </c>
    </row>
    <row r="10" ht="30" customHeight="1">
      <c r="B10" s="35" t="inlineStr">
        <is>
          <t>5.  En la hoja «Tareas» apunta lo que no tiene hora fija (correcciones, informes, trámites): prioridad, estado, fecha límite, grupo y horas estimadas.</t>
        </is>
      </c>
    </row>
    <row r="11" ht="30" customHeight="1">
      <c r="B11" s="35" t="inlineStr">
        <is>
          <t>6.  Ajusta en «Tareas» los días de aviso (E5 y G5): «Urgente» si faltan 3 días o menos, «Próxima» si faltan 7 o menos.</t>
        </is>
      </c>
    </row>
    <row r="12" ht="30" customHeight="1">
      <c r="B12" s="35" t="inlineStr">
        <is>
          <t>7.  Abre el «Panel» para ver las horas de la semana por día y por tipo, los KPIs y las 8 tareas pendientes más importantes.</t>
        </is>
      </c>
    </row>
    <row r="13" ht="30" customHeight="1">
      <c r="B13" s="35" t="inlineStr">
        <is>
          <t>8.  Para cambiar de semana, solo modifica la fecha del Panel (C8): la Agenda guarda todas las semanas del curso a la vez.</t>
        </is>
      </c>
    </row>
    <row r="15">
      <c r="B15" s="12" t="inlineStr">
        <is>
          <t>CONSEJOS</t>
        </is>
      </c>
    </row>
    <row r="16" ht="30" customHeight="1">
      <c r="B16" s="35" t="inlineStr">
        <is>
          <t>•  Hay 40 filas preparadas en «Agenda» y en «Tareas» con sus fórmulas; los datos de ejemplo son ficticios y puedes borrarlos.</t>
        </is>
      </c>
    </row>
    <row r="17" ht="30" customHeight="1">
      <c r="B17" s="35" t="inlineStr">
        <is>
          <t>•  Las listas de tipos, grupos, prioridades y categorías están en la hoja oculta «Listas»: puedes editarlas (Mostrar hoja) y se actualizan en los desplegables y en el Panel.</t>
        </is>
      </c>
    </row>
    <row r="18" ht="18" customHeight="1">
      <c r="B18" s="35" t="inlineStr">
        <is>
          <t>•  Si dos actividades del mismo día se pisan en horario, ambas muestran «Solape» en rojo.</t>
        </is>
      </c>
    </row>
    <row r="19" ht="18" customHeight="1">
      <c r="B19" s="35" t="inlineStr">
        <is>
          <t>•  Las tareas ya hechas o sin fecha límite no aparecen en la lista de importantes del Panel.</t>
        </is>
      </c>
    </row>
    <row r="20" ht="30" customHeight="1">
      <c r="B20" s="35" t="inlineStr">
        <is>
          <t>•  Las hojas están protegidas sin contraseña para no romper fórmulas: Revisar &gt; Desproteger hoja si necesitas cambiar algo.</t>
        </is>
      </c>
    </row>
    <row r="21" ht="30" customHeight="1">
      <c r="B21" s="35" t="inlineStr">
        <is>
          <t>•  Las horas se calculan como fin menos inicio; si una actividad cruza la medianoche, divídela en dos filas.</t>
        </is>
      </c>
    </row>
    <row r="23">
      <c r="B23" s="26" t="inlineStr">
        <is>
          <t>Las celdas con fondo crema y texto azul son para rellenar; las verdes se calculan solas.</t>
        </is>
      </c>
    </row>
    <row r="25" ht="44" customHeight="1">
      <c r="B25" s="36" t="inlineStr">
        <is>
          <t>Aviso: esta plantilla es una herramienta de organización personal. Las horas, fechas y plazos son los que tú introduces; consulta siempre el calendario escolar y las instrucciones oficiales de tu centro y de tu administración educativa.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Prioridad</t>
        </is>
      </c>
      <c r="C1" t="inlineStr">
        <is>
          <t>Estado</t>
        </is>
      </c>
      <c r="D1" t="inlineStr">
        <is>
          <t>Grupo</t>
        </is>
      </c>
      <c r="E1" t="inlineStr">
        <is>
          <t>Categoría</t>
        </is>
      </c>
    </row>
    <row r="2">
      <c r="A2" t="inlineStr">
        <is>
          <t>Clase</t>
        </is>
      </c>
      <c r="B2" t="inlineStr">
        <is>
          <t>Alta</t>
        </is>
      </c>
      <c r="C2" t="inlineStr">
        <is>
          <t>Pendiente</t>
        </is>
      </c>
      <c r="D2" t="inlineStr">
        <is>
          <t>1º ESO A</t>
        </is>
      </c>
      <c r="E2" t="inlineStr">
        <is>
          <t>Corrección</t>
        </is>
      </c>
    </row>
    <row r="3">
      <c r="A3" t="inlineStr">
        <is>
          <t>Reunión</t>
        </is>
      </c>
      <c r="B3" t="inlineStr">
        <is>
          <t>Media</t>
        </is>
      </c>
      <c r="C3" t="inlineStr">
        <is>
          <t>En curso</t>
        </is>
      </c>
      <c r="D3" t="inlineStr">
        <is>
          <t>1º ESO B</t>
        </is>
      </c>
      <c r="E3" t="inlineStr">
        <is>
          <t>Preparación</t>
        </is>
      </c>
    </row>
    <row r="4">
      <c r="A4" t="inlineStr">
        <is>
          <t>Corrección</t>
        </is>
      </c>
      <c r="B4" t="inlineStr">
        <is>
          <t>Baja</t>
        </is>
      </c>
      <c r="C4" t="inlineStr">
        <is>
          <t>Hecha</t>
        </is>
      </c>
      <c r="D4" t="inlineStr">
        <is>
          <t>2º ESO C</t>
        </is>
      </c>
      <c r="E4" t="inlineStr">
        <is>
          <t>Evaluación</t>
        </is>
      </c>
    </row>
    <row r="5">
      <c r="A5" t="inlineStr">
        <is>
          <t>Preparación</t>
        </is>
      </c>
      <c r="D5" t="inlineStr">
        <is>
          <t>3º ESO A</t>
        </is>
      </c>
      <c r="E5" t="inlineStr">
        <is>
          <t>Familias</t>
        </is>
      </c>
    </row>
    <row r="6">
      <c r="A6" t="inlineStr">
        <is>
          <t>Tutoría</t>
        </is>
      </c>
      <c r="D6" t="inlineStr">
        <is>
          <t>4º ESO B</t>
        </is>
      </c>
      <c r="E6" t="inlineStr">
        <is>
          <t>Burocracia</t>
        </is>
      </c>
    </row>
    <row r="7">
      <c r="A7" t="inlineStr">
        <is>
          <t>Guardia</t>
        </is>
      </c>
      <c r="D7" t="inlineStr">
        <is>
          <t>1º Bach. A</t>
        </is>
      </c>
      <c r="E7" t="inlineStr">
        <is>
          <t>Otras</t>
        </is>
      </c>
    </row>
    <row r="8">
      <c r="A8" t="inlineStr">
        <is>
          <t>Formación</t>
        </is>
      </c>
      <c r="D8" t="inlineStr">
        <is>
          <t>Departamento</t>
        </is>
      </c>
    </row>
    <row r="9">
      <c r="D9" t="inlineStr">
        <is>
          <t>Centro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2026-10-03T09:45:55Z</dcterms:created>
  <dcterms:modified xmlns:dcterms="http://purl.org/dc/terms/" xmlns:xsi="http://www.w3.org/2001/XMLSchema-instance" xsi:type="dcterms:W3CDTF">2026-10-03T09:45:55Z</dcterms:modified>
</cp:coreProperties>
</file>