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rrores" sheetId="2" state="visible" r:id="rId2"/>
    <sheet xmlns:r="http://schemas.openxmlformats.org/officeDocument/2006/relationships" name="Tema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00"/>
    <numFmt numFmtId="165" formatCode="dd/mm/yyyy"/>
    <numFmt numFmtId="166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3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2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7" fillId="0" borderId="1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9" fontId="6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0" fillId="0" borderId="1" pivotButton="0" quotePrefix="0" xfId="0"/>
    <xf numFmtId="0" fontId="9" fillId="5" borderId="1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9" fontId="9" fillId="5" borderId="1" applyAlignment="1" pivotButton="0" quotePrefix="0" xfId="0">
      <alignment vertical="center"/>
    </xf>
    <xf numFmtId="2" fontId="9" fillId="5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65" fontId="7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 vertical="center"/>
    </xf>
    <xf numFmtId="1" fontId="5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applyProtection="1" pivotButton="0" quotePrefix="0" xfId="0">
      <alignment vertical="center"/>
      <protection locked="0" hidden="0"/>
    </xf>
    <xf numFmtId="0" fontId="5" fillId="4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applyProtection="1" pivotButton="0" quotePrefix="0" xfId="0">
      <alignment vertical="center" wrapText="1"/>
      <protection locked="0" hidden="0"/>
    </xf>
    <xf numFmtId="2" fontId="5" fillId="4" borderId="1" applyAlignment="1" applyProtection="1" pivotButton="0" quotePrefix="0" xfId="0">
      <alignment horizontal="center" vertical="center"/>
      <protection locked="0" hidden="0"/>
    </xf>
    <xf numFmtId="0" fontId="4" fillId="0" borderId="0" pivotButton="0" quotePrefix="0" xfId="0"/>
    <xf numFmtId="2" fontId="7" fillId="0" borderId="1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Puntos perdidos en los 5 temas más flojos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'Panel'!E21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'Panel'!$B$22:$B$26</f>
            </numRef>
          </cat>
          <val>
            <numRef>
              <f>'Panel'!$E$22:$E$26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 errores por tipo</a:t>
            </a:r>
          </a:p>
        </rich>
      </tx>
    </title>
    <plotArea>
      <pieChart>
        <varyColors val="1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'Panel'!$B$13:$B$17</f>
            </numRef>
          </cat>
          <val>
            <numRef>
              <f>'Panel'!$C$13:$C$17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28</row>
      <rowOff>0</rowOff>
    </from>
    <ext cx="45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2" customWidth="1" min="4" max="4"/>
    <col width="14" customWidth="1" min="5" max="5"/>
    <col width="14" customWidth="1" min="6" max="6"/>
    <col width="24" customWidth="1" min="7" max="7"/>
    <col width="26" customWidth="1" min="8" max="8"/>
    <col width="3" customWidth="1" min="9" max="9"/>
    <col hidden="1" width="10" customWidth="1" min="10" max="10"/>
  </cols>
  <sheetData>
    <row r="2" ht="34" customHeight="1">
      <c r="B2" s="1" t="inlineStr">
        <is>
          <t>Panel de análisis de errores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Qué tipo de error te cuesta más puntos, en qué temas y qué te toca repasar primero.</t>
        </is>
      </c>
    </row>
    <row r="5" ht="30" customHeight="1">
      <c r="B5" s="4" t="inlineStr">
        <is>
          <t>ERRORES REGISTRADOS</t>
        </is>
      </c>
      <c r="C5" s="4" t="inlineStr">
        <is>
          <t>PUNTOS PERDIDOS</t>
        </is>
      </c>
      <c r="E5" s="4" t="inlineStr">
        <is>
          <t>PENDIENTES DE REPASO</t>
        </is>
      </c>
      <c r="G5" s="4" t="inlineStr">
        <is>
          <t>% YA REPASADO</t>
        </is>
      </c>
    </row>
    <row r="6" ht="36" customHeight="1">
      <c r="B6" s="5">
        <f>C18</f>
        <v/>
      </c>
      <c r="C6" s="6">
        <f>E18</f>
        <v/>
      </c>
      <c r="E6" s="5">
        <f>F18</f>
        <v/>
      </c>
      <c r="G6" s="7">
        <f>IFERROR((COUNTIF(Errores!K8:K47,"Repasado")+COUNTIF(Errores!K8:K47,"Dominado"))/C18,0)</f>
        <v/>
      </c>
    </row>
    <row r="8" ht="30" customHeight="1">
      <c r="B8" s="4" t="inlineStr">
        <is>
          <t>TIPO MÁS FRECUENTE</t>
        </is>
      </c>
      <c r="C8" s="4" t="inlineStr">
        <is>
          <t>TEMA QUE MÁS PUNTOS TE COSTÓ</t>
        </is>
      </c>
      <c r="E8" s="4" t="inlineStr">
        <is>
          <t>% EVITABLES (DESPISTE, TIEMPO, ENUNCIADO)</t>
        </is>
      </c>
      <c r="G8" s="4" t="inlineStr">
        <is>
          <t>MARCADOS «REPASAR YA»</t>
        </is>
      </c>
    </row>
    <row r="9" ht="36" customHeight="1">
      <c r="B9" s="8">
        <f>IF(C18=0,"-",INDEX(B13:B17,MATCH(MAX(C13:C17),C13:C17,0)))</f>
        <v/>
      </c>
      <c r="C9" s="8">
        <f>IF(B22="","-",B22)</f>
        <v/>
      </c>
      <c r="E9" s="7">
        <f>IFERROR((C14+C15+C17)/C18,0)</f>
        <v/>
      </c>
      <c r="G9" s="5">
        <f>COUNTIF(Errores!N8:N47,"Repasar ya")</f>
        <v/>
      </c>
    </row>
    <row r="11">
      <c r="B11" s="9" t="inlineStr">
        <is>
          <t>ERRORES POR TIPO</t>
        </is>
      </c>
    </row>
    <row r="12" ht="26" customHeight="1">
      <c r="B12" s="10" t="inlineStr">
        <is>
          <t>Tipo de error</t>
        </is>
      </c>
      <c r="C12" s="10" t="inlineStr">
        <is>
          <t>Errores</t>
        </is>
      </c>
      <c r="D12" s="10" t="inlineStr">
        <is>
          <t>% del total</t>
        </is>
      </c>
      <c r="E12" s="10" t="inlineStr">
        <is>
          <t>Puntos perdidos</t>
        </is>
      </c>
      <c r="F12" s="10" t="inlineStr">
        <is>
          <t>Pendientes</t>
        </is>
      </c>
      <c r="G12" s="10" t="inlineStr">
        <is>
          <t>Cómo evitarlo</t>
        </is>
      </c>
      <c r="H12" s="11" t="n"/>
    </row>
    <row r="13" ht="32" customHeight="1">
      <c r="B13" s="12" t="inlineStr">
        <is>
          <t>Concepto</t>
        </is>
      </c>
      <c r="C13" s="13">
        <f>COUNTIF(Errores!$H$8:$H$47,B13)</f>
        <v/>
      </c>
      <c r="D13" s="14">
        <f>IFERROR(C13/$C$18,0)</f>
        <v/>
      </c>
      <c r="E13" s="15">
        <f>SUMIF(Errores!$H$8:$H$47,B13,Errores!$J$8:$J$47)</f>
        <v/>
      </c>
      <c r="F13" s="13">
        <f>COUNTIFS(Errores!$H$8:$H$47,B13,Errores!$K$8:$K$47,"Pendiente")</f>
        <v/>
      </c>
      <c r="G13" s="16">
        <f>IFERROR(INDEX(Listas!$B$2:$B$6,MATCH(B13,Listas!$A$2:$A$6,0)),"")</f>
        <v/>
      </c>
      <c r="H13" s="17" t="n"/>
    </row>
    <row r="14" ht="32" customHeight="1">
      <c r="B14" s="12" t="inlineStr">
        <is>
          <t>Despiste</t>
        </is>
      </c>
      <c r="C14" s="13">
        <f>COUNTIF(Errores!$H$8:$H$47,B14)</f>
        <v/>
      </c>
      <c r="D14" s="14">
        <f>IFERROR(C14/$C$18,0)</f>
        <v/>
      </c>
      <c r="E14" s="15">
        <f>SUMIF(Errores!$H$8:$H$47,B14,Errores!$J$8:$J$47)</f>
        <v/>
      </c>
      <c r="F14" s="13">
        <f>COUNTIFS(Errores!$H$8:$H$47,B14,Errores!$K$8:$K$47,"Pendiente")</f>
        <v/>
      </c>
      <c r="G14" s="16">
        <f>IFERROR(INDEX(Listas!$B$2:$B$6,MATCH(B14,Listas!$A$2:$A$6,0)),"")</f>
        <v/>
      </c>
      <c r="H14" s="17" t="n"/>
    </row>
    <row r="15" ht="32" customHeight="1">
      <c r="B15" s="12" t="inlineStr">
        <is>
          <t>Tiempo</t>
        </is>
      </c>
      <c r="C15" s="13">
        <f>COUNTIF(Errores!$H$8:$H$47,B15)</f>
        <v/>
      </c>
      <c r="D15" s="14">
        <f>IFERROR(C15/$C$18,0)</f>
        <v/>
      </c>
      <c r="E15" s="15">
        <f>SUMIF(Errores!$H$8:$H$47,B15,Errores!$J$8:$J$47)</f>
        <v/>
      </c>
      <c r="F15" s="13">
        <f>COUNTIFS(Errores!$H$8:$H$47,B15,Errores!$K$8:$K$47,"Pendiente")</f>
        <v/>
      </c>
      <c r="G15" s="16">
        <f>IFERROR(INDEX(Listas!$B$2:$B$6,MATCH(B15,Listas!$A$2:$A$6,0)),"")</f>
        <v/>
      </c>
      <c r="H15" s="17" t="n"/>
    </row>
    <row r="16" ht="32" customHeight="1">
      <c r="B16" s="12" t="inlineStr">
        <is>
          <t>Cálculo</t>
        </is>
      </c>
      <c r="C16" s="13">
        <f>COUNTIF(Errores!$H$8:$H$47,B16)</f>
        <v/>
      </c>
      <c r="D16" s="14">
        <f>IFERROR(C16/$C$18,0)</f>
        <v/>
      </c>
      <c r="E16" s="15">
        <f>SUMIF(Errores!$H$8:$H$47,B16,Errores!$J$8:$J$47)</f>
        <v/>
      </c>
      <c r="F16" s="13">
        <f>COUNTIFS(Errores!$H$8:$H$47,B16,Errores!$K$8:$K$47,"Pendiente")</f>
        <v/>
      </c>
      <c r="G16" s="16">
        <f>IFERROR(INDEX(Listas!$B$2:$B$6,MATCH(B16,Listas!$A$2:$A$6,0)),"")</f>
        <v/>
      </c>
      <c r="H16" s="17" t="n"/>
    </row>
    <row r="17" ht="32" customHeight="1">
      <c r="B17" s="12" t="inlineStr">
        <is>
          <t>Enunciado</t>
        </is>
      </c>
      <c r="C17" s="13">
        <f>COUNTIF(Errores!$H$8:$H$47,B17)</f>
        <v/>
      </c>
      <c r="D17" s="14">
        <f>IFERROR(C17/$C$18,0)</f>
        <v/>
      </c>
      <c r="E17" s="15">
        <f>SUMIF(Errores!$H$8:$H$47,B17,Errores!$J$8:$J$47)</f>
        <v/>
      </c>
      <c r="F17" s="13">
        <f>COUNTIFS(Errores!$H$8:$H$47,B17,Errores!$K$8:$K$47,"Pendiente")</f>
        <v/>
      </c>
      <c r="G17" s="16">
        <f>IFERROR(INDEX(Listas!$B$2:$B$6,MATCH(B17,Listas!$A$2:$A$6,0)),"")</f>
        <v/>
      </c>
      <c r="H17" s="17" t="n"/>
    </row>
    <row r="18">
      <c r="B18" s="18" t="inlineStr">
        <is>
          <t>Total</t>
        </is>
      </c>
      <c r="C18" s="19">
        <f>SUM(C13:C17)</f>
        <v/>
      </c>
      <c r="D18" s="20">
        <f>SUM(D13:D17)</f>
        <v/>
      </c>
      <c r="E18" s="21">
        <f>SUM(E13:E17)</f>
        <v/>
      </c>
      <c r="F18" s="19">
        <f>SUM(F13:F17)</f>
        <v/>
      </c>
      <c r="G18" s="18" t="inlineStr"/>
      <c r="H18" s="18" t="inlineStr"/>
    </row>
    <row r="20">
      <c r="B20" s="9" t="inlineStr">
        <is>
          <t>LOS 5 TEMAS QUE MÁS PUNTOS TE HAN COSTADO</t>
        </is>
      </c>
    </row>
    <row r="21" ht="26" customHeight="1">
      <c r="B21" s="10" t="inlineStr">
        <is>
          <t>Tema</t>
        </is>
      </c>
      <c r="C21" s="10" t="inlineStr">
        <is>
          <t>Asignatura</t>
        </is>
      </c>
      <c r="D21" s="10" t="inlineStr">
        <is>
          <t>Errores</t>
        </is>
      </c>
      <c r="E21" s="10" t="inlineStr">
        <is>
          <t>Puntos perdidos</t>
        </is>
      </c>
      <c r="F21" s="10" t="inlineStr">
        <is>
          <t>Pendientes</t>
        </is>
      </c>
      <c r="G21" s="10" t="inlineStr">
        <is>
          <t>Error dominante</t>
        </is>
      </c>
      <c r="H21" s="10" t="inlineStr">
        <is>
          <t>Prioridad</t>
        </is>
      </c>
    </row>
    <row r="22">
      <c r="B22" s="22">
        <f>IF($J22="","",INDEX(Temas!$B$8:$B$19,MATCH($J22,Temas!$O$8:$O$19,0)))</f>
        <v/>
      </c>
      <c r="C22" s="22">
        <f>IF($J22="","",INDEX(Temas!$C$8:$C$19,MATCH($J22,Temas!$O$8:$O$19,0)))</f>
        <v/>
      </c>
      <c r="D22" s="13">
        <f>IF($J22="","",INDEX(Temas!$D$8:$D$19,MATCH($J22,Temas!$O$8:$O$19,0)))</f>
        <v/>
      </c>
      <c r="E22" s="15">
        <f>IF($J22="","",INDEX(Temas!$F$8:$F$19,MATCH($J22,Temas!$O$8:$O$19,0)))</f>
        <v/>
      </c>
      <c r="F22" s="13">
        <f>IF($J22="","",INDEX(Temas!$L$8:$L$19,MATCH($J22,Temas!$O$8:$O$19,0)))</f>
        <v/>
      </c>
      <c r="G22" s="23">
        <f>IF($J22="","",INDEX(Temas!$M$8:$M$19,MATCH($J22,Temas!$O$8:$O$19,0)))</f>
        <v/>
      </c>
      <c r="H22" s="23">
        <f>IF($J22="","",INDEX(Temas!$N$8:$N$19,MATCH($J22,Temas!$O$8:$O$19,0)))</f>
        <v/>
      </c>
      <c r="J22" s="24">
        <f>IFERROR(LARGE(Temas!$O$8:$O$19,1),"")</f>
        <v/>
      </c>
    </row>
    <row r="23">
      <c r="B23" s="22">
        <f>IF($J23="","",INDEX(Temas!$B$8:$B$19,MATCH($J23,Temas!$O$8:$O$19,0)))</f>
        <v/>
      </c>
      <c r="C23" s="22">
        <f>IF($J23="","",INDEX(Temas!$C$8:$C$19,MATCH($J23,Temas!$O$8:$O$19,0)))</f>
        <v/>
      </c>
      <c r="D23" s="13">
        <f>IF($J23="","",INDEX(Temas!$D$8:$D$19,MATCH($J23,Temas!$O$8:$O$19,0)))</f>
        <v/>
      </c>
      <c r="E23" s="15">
        <f>IF($J23="","",INDEX(Temas!$F$8:$F$19,MATCH($J23,Temas!$O$8:$O$19,0)))</f>
        <v/>
      </c>
      <c r="F23" s="13">
        <f>IF($J23="","",INDEX(Temas!$L$8:$L$19,MATCH($J23,Temas!$O$8:$O$19,0)))</f>
        <v/>
      </c>
      <c r="G23" s="23">
        <f>IF($J23="","",INDEX(Temas!$M$8:$M$19,MATCH($J23,Temas!$O$8:$O$19,0)))</f>
        <v/>
      </c>
      <c r="H23" s="23">
        <f>IF($J23="","",INDEX(Temas!$N$8:$N$19,MATCH($J23,Temas!$O$8:$O$19,0)))</f>
        <v/>
      </c>
      <c r="J23" s="24">
        <f>IFERROR(LARGE(Temas!$O$8:$O$19,2),"")</f>
        <v/>
      </c>
    </row>
    <row r="24">
      <c r="B24" s="22">
        <f>IF($J24="","",INDEX(Temas!$B$8:$B$19,MATCH($J24,Temas!$O$8:$O$19,0)))</f>
        <v/>
      </c>
      <c r="C24" s="22">
        <f>IF($J24="","",INDEX(Temas!$C$8:$C$19,MATCH($J24,Temas!$O$8:$O$19,0)))</f>
        <v/>
      </c>
      <c r="D24" s="13">
        <f>IF($J24="","",INDEX(Temas!$D$8:$D$19,MATCH($J24,Temas!$O$8:$O$19,0)))</f>
        <v/>
      </c>
      <c r="E24" s="15">
        <f>IF($J24="","",INDEX(Temas!$F$8:$F$19,MATCH($J24,Temas!$O$8:$O$19,0)))</f>
        <v/>
      </c>
      <c r="F24" s="13">
        <f>IF($J24="","",INDEX(Temas!$L$8:$L$19,MATCH($J24,Temas!$O$8:$O$19,0)))</f>
        <v/>
      </c>
      <c r="G24" s="23">
        <f>IF($J24="","",INDEX(Temas!$M$8:$M$19,MATCH($J24,Temas!$O$8:$O$19,0)))</f>
        <v/>
      </c>
      <c r="H24" s="23">
        <f>IF($J24="","",INDEX(Temas!$N$8:$N$19,MATCH($J24,Temas!$O$8:$O$19,0)))</f>
        <v/>
      </c>
      <c r="J24" s="24">
        <f>IFERROR(LARGE(Temas!$O$8:$O$19,3),"")</f>
        <v/>
      </c>
    </row>
    <row r="25">
      <c r="B25" s="22">
        <f>IF($J25="","",INDEX(Temas!$B$8:$B$19,MATCH($J25,Temas!$O$8:$O$19,0)))</f>
        <v/>
      </c>
      <c r="C25" s="22">
        <f>IF($J25="","",INDEX(Temas!$C$8:$C$19,MATCH($J25,Temas!$O$8:$O$19,0)))</f>
        <v/>
      </c>
      <c r="D25" s="13">
        <f>IF($J25="","",INDEX(Temas!$D$8:$D$19,MATCH($J25,Temas!$O$8:$O$19,0)))</f>
        <v/>
      </c>
      <c r="E25" s="15">
        <f>IF($J25="","",INDEX(Temas!$F$8:$F$19,MATCH($J25,Temas!$O$8:$O$19,0)))</f>
        <v/>
      </c>
      <c r="F25" s="13">
        <f>IF($J25="","",INDEX(Temas!$L$8:$L$19,MATCH($J25,Temas!$O$8:$O$19,0)))</f>
        <v/>
      </c>
      <c r="G25" s="23">
        <f>IF($J25="","",INDEX(Temas!$M$8:$M$19,MATCH($J25,Temas!$O$8:$O$19,0)))</f>
        <v/>
      </c>
      <c r="H25" s="23">
        <f>IF($J25="","",INDEX(Temas!$N$8:$N$19,MATCH($J25,Temas!$O$8:$O$19,0)))</f>
        <v/>
      </c>
      <c r="J25" s="24">
        <f>IFERROR(LARGE(Temas!$O$8:$O$19,4),"")</f>
        <v/>
      </c>
    </row>
    <row r="26">
      <c r="B26" s="22">
        <f>IF($J26="","",INDEX(Temas!$B$8:$B$19,MATCH($J26,Temas!$O$8:$O$19,0)))</f>
        <v/>
      </c>
      <c r="C26" s="22">
        <f>IF($J26="","",INDEX(Temas!$C$8:$C$19,MATCH($J26,Temas!$O$8:$O$19,0)))</f>
        <v/>
      </c>
      <c r="D26" s="13">
        <f>IF($J26="","",INDEX(Temas!$D$8:$D$19,MATCH($J26,Temas!$O$8:$O$19,0)))</f>
        <v/>
      </c>
      <c r="E26" s="15">
        <f>IF($J26="","",INDEX(Temas!$F$8:$F$19,MATCH($J26,Temas!$O$8:$O$19,0)))</f>
        <v/>
      </c>
      <c r="F26" s="13">
        <f>IF($J26="","",INDEX(Temas!$L$8:$L$19,MATCH($J26,Temas!$O$8:$O$19,0)))</f>
        <v/>
      </c>
      <c r="G26" s="23">
        <f>IF($J26="","",INDEX(Temas!$M$8:$M$19,MATCH($J26,Temas!$O$8:$O$19,0)))</f>
        <v/>
      </c>
      <c r="H26" s="23">
        <f>IF($J26="","",INDEX(Temas!$N$8:$N$19,MATCH($J26,Temas!$O$8:$O$19,0)))</f>
        <v/>
      </c>
      <c r="J26" s="24">
        <f>IFERROR(LARGE(Temas!$O$8:$O$19,5),"")</f>
        <v/>
      </c>
    </row>
    <row r="28">
      <c r="B28" s="9" t="inlineStr">
        <is>
          <t>GRÁFICOS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G12:H12"/>
    <mergeCell ref="C6:D6"/>
    <mergeCell ref="C5:D5"/>
    <mergeCell ref="E5:F5"/>
    <mergeCell ref="G8:H8"/>
    <mergeCell ref="E8:F8"/>
    <mergeCell ref="G17:H17"/>
    <mergeCell ref="G6:H6"/>
    <mergeCell ref="G13:H13"/>
    <mergeCell ref="C9:D9"/>
    <mergeCell ref="B3:H3"/>
    <mergeCell ref="E9:F9"/>
    <mergeCell ref="E6:F6"/>
    <mergeCell ref="G15:H15"/>
    <mergeCell ref="G5:H5"/>
    <mergeCell ref="B2:H2"/>
    <mergeCell ref="G14:H14"/>
    <mergeCell ref="C8:D8"/>
    <mergeCell ref="G16:H16"/>
    <mergeCell ref="G9:H9"/>
  </mergeCells>
  <conditionalFormatting sqref="C13:C17">
    <cfRule type="dataBar" priority="1">
      <dataBar>
        <cfvo type="num" val="0"/>
        <cfvo type="max"/>
        <color rgb="0010B981"/>
      </dataBar>
    </cfRule>
  </conditionalFormatting>
  <conditionalFormatting sqref="H22:H26">
    <cfRule type="cellIs" priority="2" operator="equal" dxfId="0">
      <formula>"Repasar primero"</formula>
    </cfRule>
    <cfRule type="cellIs" priority="3" operator="equal" dxfId="1">
      <formula>"Siguiente"</formula>
    </cfRule>
    <cfRule type="cellIs" priority="4" operator="equal" dxfId="2">
      <formula>"Mantener"</formula>
    </cfRule>
  </conditionalFormatting>
  <conditionalFormatting sqref="E22:E26">
    <cfRule type="dataBar" priority="5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4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17" customWidth="1" min="4" max="4"/>
    <col width="8" customWidth="1" min="5" max="5"/>
    <col width="22" customWidth="1" min="6" max="6"/>
    <col width="14" customWidth="1" min="7" max="7"/>
    <col width="13" customWidth="1" min="8" max="8"/>
    <col width="50" customWidth="1" min="9" max="9"/>
    <col width="10" customWidth="1" min="10" max="10"/>
    <col width="12" customWidth="1" min="11" max="11"/>
    <col width="12" customWidth="1" min="12" max="12"/>
    <col width="11" customWidth="1" min="13" max="13"/>
    <col width="15" customWidth="1" min="14" max="14"/>
  </cols>
  <sheetData>
    <row r="2" ht="34" customHeight="1">
      <c r="B2" s="1" t="inlineStr">
        <is>
          <t>Registro de errores de exámenes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Anota cada pregunta fallada: tema, tipo de error, qué debías haber hecho y los puntos que te costó.</t>
        </is>
      </c>
    </row>
    <row r="5">
      <c r="B5" s="25" t="inlineStr">
        <is>
          <t>Hoy:</t>
        </is>
      </c>
      <c r="C5" s="26">
        <f>TODAY()</f>
        <v/>
      </c>
      <c r="D5" s="27" t="inlineStr">
        <is>
          <t>Plazo de repaso (días):</t>
        </is>
      </c>
      <c r="E5" s="28" t="n">
        <v>7</v>
      </c>
      <c r="F5" s="29" t="inlineStr">
        <is>
          <t>(pasado ese plazo, un error pendiente se marca «Repasar ya»)</t>
        </is>
      </c>
    </row>
    <row r="7" ht="34" customHeight="1">
      <c r="B7" s="10" t="inlineStr">
        <is>
          <t>Nº</t>
        </is>
      </c>
      <c r="C7" s="10" t="inlineStr">
        <is>
          <t>Fecha</t>
        </is>
      </c>
      <c r="D7" s="10" t="inlineStr">
        <is>
          <t>Examen / simulacro</t>
        </is>
      </c>
      <c r="E7" s="10" t="inlineStr">
        <is>
          <t>Preg.</t>
        </is>
      </c>
      <c r="F7" s="10" t="inlineStr">
        <is>
          <t>Tema</t>
        </is>
      </c>
      <c r="G7" s="10" t="inlineStr">
        <is>
          <t>Asignatura</t>
        </is>
      </c>
      <c r="H7" s="10" t="inlineStr">
        <is>
          <t>Tipo de error</t>
        </is>
      </c>
      <c r="I7" s="10" t="inlineStr">
        <is>
          <t>Solución correcta / qué recordar</t>
        </is>
      </c>
      <c r="J7" s="10" t="inlineStr">
        <is>
          <t>Puntos perdidos</t>
        </is>
      </c>
      <c r="K7" s="10" t="inlineStr">
        <is>
          <t>Estado de repaso</t>
        </is>
      </c>
      <c r="L7" s="10" t="inlineStr">
        <is>
          <t>Fecha de repaso</t>
        </is>
      </c>
      <c r="M7" s="10" t="inlineStr">
        <is>
          <t>Días sin repasar</t>
        </is>
      </c>
      <c r="N7" s="10" t="inlineStr">
        <is>
          <t>Aviso</t>
        </is>
      </c>
    </row>
    <row r="8">
      <c r="B8" s="13">
        <f>IF(F8="","",ROW()-7)</f>
        <v/>
      </c>
      <c r="C8" s="30" t="n">
        <v>46272</v>
      </c>
      <c r="D8" s="31" t="inlineStr">
        <is>
          <t>Simulacro 1</t>
        </is>
      </c>
      <c r="E8" s="28" t="n">
        <v>4</v>
      </c>
      <c r="F8" s="31" t="inlineStr">
        <is>
          <t>Álgebra</t>
        </is>
      </c>
      <c r="G8" s="22">
        <f>IF(F8="","",IFERROR(VLOOKUP(F8,Temas!$B$8:$C$19,2,FALSE),"¿Tema?"))</f>
        <v/>
      </c>
      <c r="H8" s="32" t="inlineStr">
        <is>
          <t>Cálculo</t>
        </is>
      </c>
      <c r="I8" s="33" t="inlineStr">
        <is>
          <t>Al despejar x cambié el signo del 3 al pasarlo restando: x = 5 + 3, no 5 - 3.</t>
        </is>
      </c>
      <c r="J8" s="34" t="n">
        <v>0.5</v>
      </c>
      <c r="K8" s="32" t="inlineStr">
        <is>
          <t>Dominado</t>
        </is>
      </c>
      <c r="L8" s="30" t="n">
        <v>46277</v>
      </c>
      <c r="M8" s="13">
        <f>IF(OR(C8="",K8&lt;&gt;"Pendiente"),"",$C$5-C8)</f>
        <v/>
      </c>
      <c r="N8" s="23">
        <f>IF(F8="","",IF(K8="Pendiente",IF(M8&gt;=$E$5,"Repasar ya","En plazo"),IF(K8="","Sin estado",K8)))</f>
        <v/>
      </c>
    </row>
    <row r="9">
      <c r="B9" s="13">
        <f>IF(F9="","",ROW()-7)</f>
        <v/>
      </c>
      <c r="C9" s="30" t="n">
        <v>46272</v>
      </c>
      <c r="D9" s="31" t="inlineStr">
        <is>
          <t>Simulacro 1</t>
        </is>
      </c>
      <c r="E9" s="28" t="n">
        <v>7</v>
      </c>
      <c r="F9" s="31" t="inlineStr">
        <is>
          <t>Límites y derivadas</t>
        </is>
      </c>
      <c r="G9" s="22">
        <f>IF(F9="","",IFERROR(VLOOKUP(F9,Temas!$B$8:$C$19,2,FALSE),"¿Tema?"))</f>
        <v/>
      </c>
      <c r="H9" s="32" t="inlineStr">
        <is>
          <t>Concepto</t>
        </is>
      </c>
      <c r="I9" s="33" t="inlineStr">
        <is>
          <t>Confundí el límite lateral con el límite en el punto; hay que comparar ambos lados.</t>
        </is>
      </c>
      <c r="J9" s="34" t="n">
        <v>1</v>
      </c>
      <c r="K9" s="32" t="inlineStr">
        <is>
          <t>Repasado</t>
        </is>
      </c>
      <c r="L9" s="30" t="n">
        <v>46279</v>
      </c>
      <c r="M9" s="13">
        <f>IF(OR(C9="",K9&lt;&gt;"Pendiente"),"",$C$5-C9)</f>
        <v/>
      </c>
      <c r="N9" s="23">
        <f>IF(F9="","",IF(K9="Pendiente",IF(M9&gt;=$E$5,"Repasar ya","En plazo"),IF(K9="","Sin estado",K9)))</f>
        <v/>
      </c>
    </row>
    <row r="10">
      <c r="B10" s="13">
        <f>IF(F10="","",ROW()-7)</f>
        <v/>
      </c>
      <c r="C10" s="30" t="n">
        <v>46272</v>
      </c>
      <c r="D10" s="31" t="inlineStr">
        <is>
          <t>Simulacro 1</t>
        </is>
      </c>
      <c r="E10" s="28" t="n">
        <v>9</v>
      </c>
      <c r="F10" s="31" t="inlineStr">
        <is>
          <t>Probabilidad</t>
        </is>
      </c>
      <c r="G10" s="22">
        <f>IF(F10="","",IFERROR(VLOOKUP(F10,Temas!$B$8:$C$19,2,FALSE),"¿Tema?"))</f>
        <v/>
      </c>
      <c r="H10" s="32" t="inlineStr">
        <is>
          <t>Concepto</t>
        </is>
      </c>
      <c r="I10" s="33" t="inlineStr">
        <is>
          <t>La probabilidad condicionada no es un producto simple: P(A|B) = P(A∩B) / P(B).</t>
        </is>
      </c>
      <c r="J10" s="34" t="n">
        <v>1</v>
      </c>
      <c r="K10" s="32" t="inlineStr">
        <is>
          <t>Pendiente</t>
        </is>
      </c>
      <c r="L10" s="30" t="n"/>
      <c r="M10" s="13">
        <f>IF(OR(C10="",K10&lt;&gt;"Pendiente"),"",$C$5-C10)</f>
        <v/>
      </c>
      <c r="N10" s="23">
        <f>IF(F10="","",IF(K10="Pendiente",IF(M10&gt;=$E$5,"Repasar ya","En plazo"),IF(K10="","Sin estado",K10)))</f>
        <v/>
      </c>
    </row>
    <row r="11">
      <c r="B11" s="13">
        <f>IF(F11="","",ROW()-7)</f>
        <v/>
      </c>
      <c r="C11" s="30" t="n">
        <v>46272</v>
      </c>
      <c r="D11" s="31" t="inlineStr">
        <is>
          <t>Simulacro 1</t>
        </is>
      </c>
      <c r="E11" s="28" t="n">
        <v>12</v>
      </c>
      <c r="F11" s="31" t="inlineStr">
        <is>
          <t>Sintaxis</t>
        </is>
      </c>
      <c r="G11" s="22">
        <f>IF(F11="","",IFERROR(VLOOKUP(F11,Temas!$B$8:$C$19,2,FALSE),"¿Tema?"))</f>
        <v/>
      </c>
      <c r="H11" s="32" t="inlineStr">
        <is>
          <t>Concepto</t>
        </is>
      </c>
      <c r="I11" s="33" t="inlineStr">
        <is>
          <t>Analicé como complemento directo un complemento circunstancial de lugar.</t>
        </is>
      </c>
      <c r="J11" s="34" t="n">
        <v>0.5</v>
      </c>
      <c r="K11" s="32" t="inlineStr">
        <is>
          <t>Repasado</t>
        </is>
      </c>
      <c r="L11" s="30" t="n">
        <v>46280</v>
      </c>
      <c r="M11" s="13">
        <f>IF(OR(C11="",K11&lt;&gt;"Pendiente"),"",$C$5-C11)</f>
        <v/>
      </c>
      <c r="N11" s="23">
        <f>IF(F11="","",IF(K11="Pendiente",IF(M11&gt;=$E$5,"Repasar ya","En plazo"),IF(K11="","Sin estado",K11)))</f>
        <v/>
      </c>
    </row>
    <row r="12">
      <c r="B12" s="13">
        <f>IF(F12="","",ROW()-7)</f>
        <v/>
      </c>
      <c r="C12" s="30" t="n">
        <v>46275</v>
      </c>
      <c r="D12" s="31" t="inlineStr">
        <is>
          <t>Test de Lengua T3</t>
        </is>
      </c>
      <c r="E12" s="28" t="n">
        <v>5</v>
      </c>
      <c r="F12" s="31" t="inlineStr">
        <is>
          <t>Ortografía y tildes</t>
        </is>
      </c>
      <c r="G12" s="22">
        <f>IF(F12="","",IFERROR(VLOOKUP(F12,Temas!$B$8:$C$19,2,FALSE),"¿Tema?"))</f>
        <v/>
      </c>
      <c r="H12" s="32" t="inlineStr">
        <is>
          <t>Despiste</t>
        </is>
      </c>
      <c r="I12" s="33" t="inlineStr">
        <is>
          <t>«Guion» y «truhan» no llevan tilde: son monosílabos a efectos ortográficos.</t>
        </is>
      </c>
      <c r="J12" s="34" t="n">
        <v>0.25</v>
      </c>
      <c r="K12" s="32" t="inlineStr">
        <is>
          <t>Dominado</t>
        </is>
      </c>
      <c r="L12" s="30" t="n">
        <v>46281</v>
      </c>
      <c r="M12" s="13">
        <f>IF(OR(C12="",K12&lt;&gt;"Pendiente"),"",$C$5-C12)</f>
        <v/>
      </c>
      <c r="N12" s="23">
        <f>IF(F12="","",IF(K12="Pendiente",IF(M12&gt;=$E$5,"Repasar ya","En plazo"),IF(K12="","Sin estado",K12)))</f>
        <v/>
      </c>
    </row>
    <row r="13">
      <c r="B13" s="13">
        <f>IF(F13="","",ROW()-7)</f>
        <v/>
      </c>
      <c r="C13" s="30" t="n">
        <v>46275</v>
      </c>
      <c r="D13" s="31" t="inlineStr">
        <is>
          <t>Test de Lengua T3</t>
        </is>
      </c>
      <c r="E13" s="28" t="n">
        <v>11</v>
      </c>
      <c r="F13" s="31" t="inlineStr">
        <is>
          <t>Sintaxis</t>
        </is>
      </c>
      <c r="G13" s="22">
        <f>IF(F13="","",IFERROR(VLOOKUP(F13,Temas!$B$8:$C$19,2,FALSE),"¿Tema?"))</f>
        <v/>
      </c>
      <c r="H13" s="32" t="inlineStr">
        <is>
          <t>Enunciado</t>
        </is>
      </c>
      <c r="I13" s="33" t="inlineStr">
        <is>
          <t>Pedía la subordinada sustantiva y marqué la adjetiva sin releer la pregunta.</t>
        </is>
      </c>
      <c r="J13" s="34" t="n">
        <v>0.5</v>
      </c>
      <c r="K13" s="32" t="inlineStr">
        <is>
          <t>Pendiente</t>
        </is>
      </c>
      <c r="L13" s="30" t="n"/>
      <c r="M13" s="13">
        <f>IF(OR(C13="",K13&lt;&gt;"Pendiente"),"",$C$5-C13)</f>
        <v/>
      </c>
      <c r="N13" s="23">
        <f>IF(F13="","",IF(K13="Pendiente",IF(M13&gt;=$E$5,"Repasar ya","En plazo"),IF(K13="","Sin estado",K13)))</f>
        <v/>
      </c>
    </row>
    <row r="14">
      <c r="B14" s="13">
        <f>IF(F14="","",ROW()-7)</f>
        <v/>
      </c>
      <c r="C14" s="30" t="n">
        <v>46279</v>
      </c>
      <c r="D14" s="31" t="inlineStr">
        <is>
          <t>Simulacro 2</t>
        </is>
      </c>
      <c r="E14" s="28" t="n">
        <v>3</v>
      </c>
      <c r="F14" s="31" t="inlineStr">
        <is>
          <t>Edad Contemporánea</t>
        </is>
      </c>
      <c r="G14" s="22">
        <f>IF(F14="","",IFERROR(VLOOKUP(F14,Temas!$B$8:$C$19,2,FALSE),"¿Tema?"))</f>
        <v/>
      </c>
      <c r="H14" s="32" t="inlineStr">
        <is>
          <t>Concepto</t>
        </is>
      </c>
      <c r="I14" s="33" t="inlineStr">
        <is>
          <t>Mezclé las causas de la Guerra de la Independencia con las Cortes de Cádiz (1812).</t>
        </is>
      </c>
      <c r="J14" s="34" t="n">
        <v>0.75</v>
      </c>
      <c r="K14" s="32" t="inlineStr">
        <is>
          <t>Repasado</t>
        </is>
      </c>
      <c r="L14" s="30" t="n">
        <v>46286</v>
      </c>
      <c r="M14" s="13">
        <f>IF(OR(C14="",K14&lt;&gt;"Pendiente"),"",$C$5-C14)</f>
        <v/>
      </c>
      <c r="N14" s="23">
        <f>IF(F14="","",IF(K14="Pendiente",IF(M14&gt;=$E$5,"Repasar ya","En plazo"),IF(K14="","Sin estado",K14)))</f>
        <v/>
      </c>
    </row>
    <row r="15">
      <c r="B15" s="13">
        <f>IF(F15="","",ROW()-7)</f>
        <v/>
      </c>
      <c r="C15" s="30" t="n">
        <v>46279</v>
      </c>
      <c r="D15" s="31" t="inlineStr">
        <is>
          <t>Simulacro 2</t>
        </is>
      </c>
      <c r="E15" s="28" t="n">
        <v>8</v>
      </c>
      <c r="F15" s="31" t="inlineStr">
        <is>
          <t>Edad Moderna</t>
        </is>
      </c>
      <c r="G15" s="22">
        <f>IF(F15="","",IFERROR(VLOOKUP(F15,Temas!$B$8:$C$19,2,FALSE),"¿Tema?"))</f>
        <v/>
      </c>
      <c r="H15" s="32" t="inlineStr">
        <is>
          <t>Tiempo</t>
        </is>
      </c>
      <c r="I15" s="33" t="inlineStr">
        <is>
          <t>Dejé la pregunta en blanco por falta de tiempo; era de las rápidas.</t>
        </is>
      </c>
      <c r="J15" s="34" t="n">
        <v>0.75</v>
      </c>
      <c r="K15" s="32" t="inlineStr">
        <is>
          <t>Pendiente</t>
        </is>
      </c>
      <c r="L15" s="30" t="n"/>
      <c r="M15" s="13">
        <f>IF(OR(C15="",K15&lt;&gt;"Pendiente"),"",$C$5-C15)</f>
        <v/>
      </c>
      <c r="N15" s="23">
        <f>IF(F15="","",IF(K15="Pendiente",IF(M15&gt;=$E$5,"Repasar ya","En plazo"),IF(K15="","Sin estado",K15)))</f>
        <v/>
      </c>
    </row>
    <row r="16">
      <c r="B16" s="13">
        <f>IF(F16="","",ROW()-7)</f>
        <v/>
      </c>
      <c r="C16" s="30" t="n">
        <v>46279</v>
      </c>
      <c r="D16" s="31" t="inlineStr">
        <is>
          <t>Simulacro 2</t>
        </is>
      </c>
      <c r="E16" s="28" t="n">
        <v>10</v>
      </c>
      <c r="F16" s="31" t="inlineStr">
        <is>
          <t>Cinemática</t>
        </is>
      </c>
      <c r="G16" s="22">
        <f>IF(F16="","",IFERROR(VLOOKUP(F16,Temas!$B$8:$C$19,2,FALSE),"¿Tema?"))</f>
        <v/>
      </c>
      <c r="H16" s="32" t="inlineStr">
        <is>
          <t>Cálculo</t>
        </is>
      </c>
      <c r="I16" s="33" t="inlineStr">
        <is>
          <t>Error de unidades: de km/h a m/s se divide entre 3,6.</t>
        </is>
      </c>
      <c r="J16" s="34" t="n">
        <v>1</v>
      </c>
      <c r="K16" s="32" t="inlineStr">
        <is>
          <t>Repasado</t>
        </is>
      </c>
      <c r="L16" s="30" t="n">
        <v>46287</v>
      </c>
      <c r="M16" s="13">
        <f>IF(OR(C16="",K16&lt;&gt;"Pendiente"),"",$C$5-C16)</f>
        <v/>
      </c>
      <c r="N16" s="23">
        <f>IF(F16="","",IF(K16="Pendiente",IF(M16&gt;=$E$5,"Repasar ya","En plazo"),IF(K16="","Sin estado",K16)))</f>
        <v/>
      </c>
    </row>
    <row r="17">
      <c r="B17" s="13">
        <f>IF(F17="","",ROW()-7)</f>
        <v/>
      </c>
      <c r="C17" s="30" t="n">
        <v>46279</v>
      </c>
      <c r="D17" s="31" t="inlineStr">
        <is>
          <t>Simulacro 2</t>
        </is>
      </c>
      <c r="E17" s="28" t="n">
        <v>14</v>
      </c>
      <c r="F17" s="31" t="inlineStr">
        <is>
          <t>Álgebra</t>
        </is>
      </c>
      <c r="G17" s="22">
        <f>IF(F17="","",IFERROR(VLOOKUP(F17,Temas!$B$8:$C$19,2,FALSE),"¿Tema?"))</f>
        <v/>
      </c>
      <c r="H17" s="32" t="inlineStr">
        <is>
          <t>Despiste</t>
        </is>
      </c>
      <c r="I17" s="33" t="inlineStr">
        <is>
          <t>Copié mal el enunciado de la ecuación (2x en lugar de 3x).</t>
        </is>
      </c>
      <c r="J17" s="34" t="n">
        <v>0.5</v>
      </c>
      <c r="K17" s="32" t="inlineStr">
        <is>
          <t>Dominado</t>
        </is>
      </c>
      <c r="L17" s="30" t="n">
        <v>46283</v>
      </c>
      <c r="M17" s="13">
        <f>IF(OR(C17="",K17&lt;&gt;"Pendiente"),"",$C$5-C17)</f>
        <v/>
      </c>
      <c r="N17" s="23">
        <f>IF(F17="","",IF(K17="Pendiente",IF(M17&gt;=$E$5,"Repasar ya","En plazo"),IF(K17="","Sin estado",K17)))</f>
        <v/>
      </c>
    </row>
    <row r="18">
      <c r="B18" s="13">
        <f>IF(F18="","",ROW()-7)</f>
        <v/>
      </c>
      <c r="C18" s="30" t="n">
        <v>46286</v>
      </c>
      <c r="D18" s="31" t="inlineStr">
        <is>
          <t>Test de Inglés U2</t>
        </is>
      </c>
      <c r="E18" s="28" t="n">
        <v>6</v>
      </c>
      <c r="F18" s="31" t="inlineStr">
        <is>
          <t>Tiempos verbales</t>
        </is>
      </c>
      <c r="G18" s="22">
        <f>IF(F18="","",IFERROR(VLOOKUP(F18,Temas!$B$8:$C$19,2,FALSE),"¿Tema?"))</f>
        <v/>
      </c>
      <c r="H18" s="32" t="inlineStr">
        <is>
          <t>Concepto</t>
        </is>
      </c>
      <c r="I18" s="33" t="inlineStr">
        <is>
          <t>Con «yesterday» va past simple, no present perfect.</t>
        </is>
      </c>
      <c r="J18" s="34" t="n">
        <v>0.5</v>
      </c>
      <c r="K18" s="32" t="inlineStr">
        <is>
          <t>Pendiente</t>
        </is>
      </c>
      <c r="L18" s="30" t="n"/>
      <c r="M18" s="13">
        <f>IF(OR(C18="",K18&lt;&gt;"Pendiente"),"",$C$5-C18)</f>
        <v/>
      </c>
      <c r="N18" s="23">
        <f>IF(F18="","",IF(K18="Pendiente",IF(M18&gt;=$E$5,"Repasar ya","En plazo"),IF(K18="","Sin estado",K18)))</f>
        <v/>
      </c>
    </row>
    <row r="19">
      <c r="B19" s="13">
        <f>IF(F19="","",ROW()-7)</f>
        <v/>
      </c>
      <c r="C19" s="30" t="n">
        <v>46286</v>
      </c>
      <c r="D19" s="31" t="inlineStr">
        <is>
          <t>Test de Inglés U2</t>
        </is>
      </c>
      <c r="E19" s="28" t="n">
        <v>13</v>
      </c>
      <c r="F19" s="31" t="inlineStr">
        <is>
          <t>Vocabulario</t>
        </is>
      </c>
      <c r="G19" s="22">
        <f>IF(F19="","",IFERROR(VLOOKUP(F19,Temas!$B$8:$C$19,2,FALSE),"¿Tema?"))</f>
        <v/>
      </c>
      <c r="H19" s="32" t="inlineStr">
        <is>
          <t>Concepto</t>
        </is>
      </c>
      <c r="I19" s="33" t="inlineStr">
        <is>
          <t>False friend: «actually» significa «en realidad», no «actualmente».</t>
        </is>
      </c>
      <c r="J19" s="34" t="n">
        <v>0.5</v>
      </c>
      <c r="K19" s="32" t="inlineStr">
        <is>
          <t>Repasado</t>
        </is>
      </c>
      <c r="L19" s="30" t="n">
        <v>46292</v>
      </c>
      <c r="M19" s="13">
        <f>IF(OR(C19="",K19&lt;&gt;"Pendiente"),"",$C$5-C19)</f>
        <v/>
      </c>
      <c r="N19" s="23">
        <f>IF(F19="","",IF(K19="Pendiente",IF(M19&gt;=$E$5,"Repasar ya","En plazo"),IF(K19="","Sin estado",K19)))</f>
        <v/>
      </c>
    </row>
    <row r="20">
      <c r="B20" s="13">
        <f>IF(F20="","",ROW()-7)</f>
        <v/>
      </c>
      <c r="C20" s="30" t="n">
        <v>46286</v>
      </c>
      <c r="D20" s="31" t="inlineStr">
        <is>
          <t>Test de Inglés U2</t>
        </is>
      </c>
      <c r="E20" s="28" t="n">
        <v>18</v>
      </c>
      <c r="F20" s="31" t="inlineStr">
        <is>
          <t>Tiempos verbales</t>
        </is>
      </c>
      <c r="G20" s="22">
        <f>IF(F20="","",IFERROR(VLOOKUP(F20,Temas!$B$8:$C$19,2,FALSE),"¿Tema?"))</f>
        <v/>
      </c>
      <c r="H20" s="32" t="inlineStr">
        <is>
          <t>Tiempo</t>
        </is>
      </c>
      <c r="I20" s="33" t="inlineStr">
        <is>
          <t>Las últimas preguntas las contesté al azar por falta de tiempo.</t>
        </is>
      </c>
      <c r="J20" s="34" t="n">
        <v>0.5</v>
      </c>
      <c r="K20" s="32" t="inlineStr">
        <is>
          <t>Pendiente</t>
        </is>
      </c>
      <c r="L20" s="30" t="n"/>
      <c r="M20" s="13">
        <f>IF(OR(C20="",K20&lt;&gt;"Pendiente"),"",$C$5-C20)</f>
        <v/>
      </c>
      <c r="N20" s="23">
        <f>IF(F20="","",IF(K20="Pendiente",IF(M20&gt;=$E$5,"Repasar ya","En plazo"),IF(K20="","Sin estado",K20)))</f>
        <v/>
      </c>
    </row>
    <row r="21">
      <c r="B21" s="13">
        <f>IF(F21="","",ROW()-7)</f>
        <v/>
      </c>
      <c r="C21" s="30" t="n">
        <v>46293</v>
      </c>
      <c r="D21" s="31" t="inlineStr">
        <is>
          <t>Simulacro 3</t>
        </is>
      </c>
      <c r="E21" s="28" t="n">
        <v>2</v>
      </c>
      <c r="F21" s="31" t="inlineStr">
        <is>
          <t>Límites y derivadas</t>
        </is>
      </c>
      <c r="G21" s="22">
        <f>IF(F21="","",IFERROR(VLOOKUP(F21,Temas!$B$8:$C$19,2,FALSE),"¿Tema?"))</f>
        <v/>
      </c>
      <c r="H21" s="32" t="inlineStr">
        <is>
          <t>Concepto</t>
        </is>
      </c>
      <c r="I21" s="33" t="inlineStr">
        <is>
          <t>Regla de la cadena: olvidé derivar también la función interior.</t>
        </is>
      </c>
      <c r="J21" s="34" t="n">
        <v>1</v>
      </c>
      <c r="K21" s="32" t="inlineStr">
        <is>
          <t>Pendiente</t>
        </is>
      </c>
      <c r="L21" s="30" t="n"/>
      <c r="M21" s="13">
        <f>IF(OR(C21="",K21&lt;&gt;"Pendiente"),"",$C$5-C21)</f>
        <v/>
      </c>
      <c r="N21" s="23">
        <f>IF(F21="","",IF(K21="Pendiente",IF(M21&gt;=$E$5,"Repasar ya","En plazo"),IF(K21="","Sin estado",K21)))</f>
        <v/>
      </c>
    </row>
    <row r="22">
      <c r="B22" s="13">
        <f>IF(F22="","",ROW()-7)</f>
        <v/>
      </c>
      <c r="C22" s="30" t="n">
        <v>46293</v>
      </c>
      <c r="D22" s="31" t="inlineStr">
        <is>
          <t>Simulacro 3</t>
        </is>
      </c>
      <c r="E22" s="28" t="n">
        <v>6</v>
      </c>
      <c r="F22" s="31" t="inlineStr">
        <is>
          <t>Probabilidad</t>
        </is>
      </c>
      <c r="G22" s="22">
        <f>IF(F22="","",IFERROR(VLOOKUP(F22,Temas!$B$8:$C$19,2,FALSE),"¿Tema?"))</f>
        <v/>
      </c>
      <c r="H22" s="32" t="inlineStr">
        <is>
          <t>Cálculo</t>
        </is>
      </c>
      <c r="I22" s="33" t="inlineStr">
        <is>
          <t>Usé permutaciones en lugar de combinaciones (el orden no importaba).</t>
        </is>
      </c>
      <c r="J22" s="34" t="n">
        <v>1</v>
      </c>
      <c r="K22" s="32" t="inlineStr">
        <is>
          <t>Pendiente</t>
        </is>
      </c>
      <c r="L22" s="30" t="n"/>
      <c r="M22" s="13">
        <f>IF(OR(C22="",K22&lt;&gt;"Pendiente"),"",$C$5-C22)</f>
        <v/>
      </c>
      <c r="N22" s="23">
        <f>IF(F22="","",IF(K22="Pendiente",IF(M22&gt;=$E$5,"Repasar ya","En plazo"),IF(K22="","Sin estado",K22)))</f>
        <v/>
      </c>
    </row>
    <row r="23">
      <c r="B23" s="13">
        <f>IF(F23="","",ROW()-7)</f>
        <v/>
      </c>
      <c r="C23" s="30" t="n">
        <v>46293</v>
      </c>
      <c r="D23" s="31" t="inlineStr">
        <is>
          <t>Simulacro 3</t>
        </is>
      </c>
      <c r="E23" s="28" t="n">
        <v>9</v>
      </c>
      <c r="F23" s="31" t="inlineStr">
        <is>
          <t>Cinemática</t>
        </is>
      </c>
      <c r="G23" s="22">
        <f>IF(F23="","",IFERROR(VLOOKUP(F23,Temas!$B$8:$C$19,2,FALSE),"¿Tema?"))</f>
        <v/>
      </c>
      <c r="H23" s="32" t="inlineStr">
        <is>
          <t>Enunciado</t>
        </is>
      </c>
      <c r="I23" s="33" t="inlineStr">
        <is>
          <t>No leí que el móvil salía con velocidad inicial distinta de 0.</t>
        </is>
      </c>
      <c r="J23" s="34" t="n">
        <v>1</v>
      </c>
      <c r="K23" s="32" t="inlineStr">
        <is>
          <t>Pendiente</t>
        </is>
      </c>
      <c r="L23" s="30" t="n"/>
      <c r="M23" s="13">
        <f>IF(OR(C23="",K23&lt;&gt;"Pendiente"),"",$C$5-C23)</f>
        <v/>
      </c>
      <c r="N23" s="23">
        <f>IF(F23="","",IF(K23="Pendiente",IF(M23&gt;=$E$5,"Repasar ya","En plazo"),IF(K23="","Sin estado",K23)))</f>
        <v/>
      </c>
    </row>
    <row r="24">
      <c r="B24" s="13">
        <f>IF(F24="","",ROW()-7)</f>
        <v/>
      </c>
      <c r="C24" s="30" t="n"/>
      <c r="D24" s="31" t="n"/>
      <c r="E24" s="28" t="n"/>
      <c r="F24" s="31" t="n"/>
      <c r="G24" s="22">
        <f>IF(F24="","",IFERROR(VLOOKUP(F24,Temas!$B$8:$C$19,2,FALSE),"¿Tema?"))</f>
        <v/>
      </c>
      <c r="H24" s="32" t="n"/>
      <c r="I24" s="33" t="n"/>
      <c r="J24" s="34" t="n"/>
      <c r="K24" s="32" t="n"/>
      <c r="L24" s="30" t="n"/>
      <c r="M24" s="13">
        <f>IF(OR(C24="",K24&lt;&gt;"Pendiente"),"",$C$5-C24)</f>
        <v/>
      </c>
      <c r="N24" s="23">
        <f>IF(F24="","",IF(K24="Pendiente",IF(M24&gt;=$E$5,"Repasar ya","En plazo"),IF(K24="","Sin estado",K24)))</f>
        <v/>
      </c>
    </row>
    <row r="25">
      <c r="B25" s="13">
        <f>IF(F25="","",ROW()-7)</f>
        <v/>
      </c>
      <c r="C25" s="30" t="n"/>
      <c r="D25" s="31" t="n"/>
      <c r="E25" s="28" t="n"/>
      <c r="F25" s="31" t="n"/>
      <c r="G25" s="22">
        <f>IF(F25="","",IFERROR(VLOOKUP(F25,Temas!$B$8:$C$19,2,FALSE),"¿Tema?"))</f>
        <v/>
      </c>
      <c r="H25" s="32" t="n"/>
      <c r="I25" s="33" t="n"/>
      <c r="J25" s="34" t="n"/>
      <c r="K25" s="32" t="n"/>
      <c r="L25" s="30" t="n"/>
      <c r="M25" s="13">
        <f>IF(OR(C25="",K25&lt;&gt;"Pendiente"),"",$C$5-C25)</f>
        <v/>
      </c>
      <c r="N25" s="23">
        <f>IF(F25="","",IF(K25="Pendiente",IF(M25&gt;=$E$5,"Repasar ya","En plazo"),IF(K25="","Sin estado",K25)))</f>
        <v/>
      </c>
    </row>
    <row r="26">
      <c r="B26" s="13">
        <f>IF(F26="","",ROW()-7)</f>
        <v/>
      </c>
      <c r="C26" s="30" t="n"/>
      <c r="D26" s="31" t="n"/>
      <c r="E26" s="28" t="n"/>
      <c r="F26" s="31" t="n"/>
      <c r="G26" s="22">
        <f>IF(F26="","",IFERROR(VLOOKUP(F26,Temas!$B$8:$C$19,2,FALSE),"¿Tema?"))</f>
        <v/>
      </c>
      <c r="H26" s="32" t="n"/>
      <c r="I26" s="33" t="n"/>
      <c r="J26" s="34" t="n"/>
      <c r="K26" s="32" t="n"/>
      <c r="L26" s="30" t="n"/>
      <c r="M26" s="13">
        <f>IF(OR(C26="",K26&lt;&gt;"Pendiente"),"",$C$5-C26)</f>
        <v/>
      </c>
      <c r="N26" s="23">
        <f>IF(F26="","",IF(K26="Pendiente",IF(M26&gt;=$E$5,"Repasar ya","En plazo"),IF(K26="","Sin estado",K26)))</f>
        <v/>
      </c>
    </row>
    <row r="27">
      <c r="B27" s="13">
        <f>IF(F27="","",ROW()-7)</f>
        <v/>
      </c>
      <c r="C27" s="30" t="n"/>
      <c r="D27" s="31" t="n"/>
      <c r="E27" s="28" t="n"/>
      <c r="F27" s="31" t="n"/>
      <c r="G27" s="22">
        <f>IF(F27="","",IFERROR(VLOOKUP(F27,Temas!$B$8:$C$19,2,FALSE),"¿Tema?"))</f>
        <v/>
      </c>
      <c r="H27" s="32" t="n"/>
      <c r="I27" s="33" t="n"/>
      <c r="J27" s="34" t="n"/>
      <c r="K27" s="32" t="n"/>
      <c r="L27" s="30" t="n"/>
      <c r="M27" s="13">
        <f>IF(OR(C27="",K27&lt;&gt;"Pendiente"),"",$C$5-C27)</f>
        <v/>
      </c>
      <c r="N27" s="23">
        <f>IF(F27="","",IF(K27="Pendiente",IF(M27&gt;=$E$5,"Repasar ya","En plazo"),IF(K27="","Sin estado",K27)))</f>
        <v/>
      </c>
    </row>
    <row r="28">
      <c r="B28" s="13">
        <f>IF(F28="","",ROW()-7)</f>
        <v/>
      </c>
      <c r="C28" s="30" t="n"/>
      <c r="D28" s="31" t="n"/>
      <c r="E28" s="28" t="n"/>
      <c r="F28" s="31" t="n"/>
      <c r="G28" s="22">
        <f>IF(F28="","",IFERROR(VLOOKUP(F28,Temas!$B$8:$C$19,2,FALSE),"¿Tema?"))</f>
        <v/>
      </c>
      <c r="H28" s="32" t="n"/>
      <c r="I28" s="33" t="n"/>
      <c r="J28" s="34" t="n"/>
      <c r="K28" s="32" t="n"/>
      <c r="L28" s="30" t="n"/>
      <c r="M28" s="13">
        <f>IF(OR(C28="",K28&lt;&gt;"Pendiente"),"",$C$5-C28)</f>
        <v/>
      </c>
      <c r="N28" s="23">
        <f>IF(F28="","",IF(K28="Pendiente",IF(M28&gt;=$E$5,"Repasar ya","En plazo"),IF(K28="","Sin estado",K28)))</f>
        <v/>
      </c>
    </row>
    <row r="29">
      <c r="B29" s="13">
        <f>IF(F29="","",ROW()-7)</f>
        <v/>
      </c>
      <c r="C29" s="30" t="n"/>
      <c r="D29" s="31" t="n"/>
      <c r="E29" s="28" t="n"/>
      <c r="F29" s="31" t="n"/>
      <c r="G29" s="22">
        <f>IF(F29="","",IFERROR(VLOOKUP(F29,Temas!$B$8:$C$19,2,FALSE),"¿Tema?"))</f>
        <v/>
      </c>
      <c r="H29" s="32" t="n"/>
      <c r="I29" s="33" t="n"/>
      <c r="J29" s="34" t="n"/>
      <c r="K29" s="32" t="n"/>
      <c r="L29" s="30" t="n"/>
      <c r="M29" s="13">
        <f>IF(OR(C29="",K29&lt;&gt;"Pendiente"),"",$C$5-C29)</f>
        <v/>
      </c>
      <c r="N29" s="23">
        <f>IF(F29="","",IF(K29="Pendiente",IF(M29&gt;=$E$5,"Repasar ya","En plazo"),IF(K29="","Sin estado",K29)))</f>
        <v/>
      </c>
    </row>
    <row r="30">
      <c r="B30" s="13">
        <f>IF(F30="","",ROW()-7)</f>
        <v/>
      </c>
      <c r="C30" s="30" t="n"/>
      <c r="D30" s="31" t="n"/>
      <c r="E30" s="28" t="n"/>
      <c r="F30" s="31" t="n"/>
      <c r="G30" s="22">
        <f>IF(F30="","",IFERROR(VLOOKUP(F30,Temas!$B$8:$C$19,2,FALSE),"¿Tema?"))</f>
        <v/>
      </c>
      <c r="H30" s="32" t="n"/>
      <c r="I30" s="33" t="n"/>
      <c r="J30" s="34" t="n"/>
      <c r="K30" s="32" t="n"/>
      <c r="L30" s="30" t="n"/>
      <c r="M30" s="13">
        <f>IF(OR(C30="",K30&lt;&gt;"Pendiente"),"",$C$5-C30)</f>
        <v/>
      </c>
      <c r="N30" s="23">
        <f>IF(F30="","",IF(K30="Pendiente",IF(M30&gt;=$E$5,"Repasar ya","En plazo"),IF(K30="","Sin estado",K30)))</f>
        <v/>
      </c>
    </row>
    <row r="31">
      <c r="B31" s="13">
        <f>IF(F31="","",ROW()-7)</f>
        <v/>
      </c>
      <c r="C31" s="30" t="n"/>
      <c r="D31" s="31" t="n"/>
      <c r="E31" s="28" t="n"/>
      <c r="F31" s="31" t="n"/>
      <c r="G31" s="22">
        <f>IF(F31="","",IFERROR(VLOOKUP(F31,Temas!$B$8:$C$19,2,FALSE),"¿Tema?"))</f>
        <v/>
      </c>
      <c r="H31" s="32" t="n"/>
      <c r="I31" s="33" t="n"/>
      <c r="J31" s="34" t="n"/>
      <c r="K31" s="32" t="n"/>
      <c r="L31" s="30" t="n"/>
      <c r="M31" s="13">
        <f>IF(OR(C31="",K31&lt;&gt;"Pendiente"),"",$C$5-C31)</f>
        <v/>
      </c>
      <c r="N31" s="23">
        <f>IF(F31="","",IF(K31="Pendiente",IF(M31&gt;=$E$5,"Repasar ya","En plazo"),IF(K31="","Sin estado",K31)))</f>
        <v/>
      </c>
    </row>
    <row r="32">
      <c r="B32" s="13">
        <f>IF(F32="","",ROW()-7)</f>
        <v/>
      </c>
      <c r="C32" s="30" t="n"/>
      <c r="D32" s="31" t="n"/>
      <c r="E32" s="28" t="n"/>
      <c r="F32" s="31" t="n"/>
      <c r="G32" s="22">
        <f>IF(F32="","",IFERROR(VLOOKUP(F32,Temas!$B$8:$C$19,2,FALSE),"¿Tema?"))</f>
        <v/>
      </c>
      <c r="H32" s="32" t="n"/>
      <c r="I32" s="33" t="n"/>
      <c r="J32" s="34" t="n"/>
      <c r="K32" s="32" t="n"/>
      <c r="L32" s="30" t="n"/>
      <c r="M32" s="13">
        <f>IF(OR(C32="",K32&lt;&gt;"Pendiente"),"",$C$5-C32)</f>
        <v/>
      </c>
      <c r="N32" s="23">
        <f>IF(F32="","",IF(K32="Pendiente",IF(M32&gt;=$E$5,"Repasar ya","En plazo"),IF(K32="","Sin estado",K32)))</f>
        <v/>
      </c>
    </row>
    <row r="33">
      <c r="B33" s="13">
        <f>IF(F33="","",ROW()-7)</f>
        <v/>
      </c>
      <c r="C33" s="30" t="n"/>
      <c r="D33" s="31" t="n"/>
      <c r="E33" s="28" t="n"/>
      <c r="F33" s="31" t="n"/>
      <c r="G33" s="22">
        <f>IF(F33="","",IFERROR(VLOOKUP(F33,Temas!$B$8:$C$19,2,FALSE),"¿Tema?"))</f>
        <v/>
      </c>
      <c r="H33" s="32" t="n"/>
      <c r="I33" s="33" t="n"/>
      <c r="J33" s="34" t="n"/>
      <c r="K33" s="32" t="n"/>
      <c r="L33" s="30" t="n"/>
      <c r="M33" s="13">
        <f>IF(OR(C33="",K33&lt;&gt;"Pendiente"),"",$C$5-C33)</f>
        <v/>
      </c>
      <c r="N33" s="23">
        <f>IF(F33="","",IF(K33="Pendiente",IF(M33&gt;=$E$5,"Repasar ya","En plazo"),IF(K33="","Sin estado",K33)))</f>
        <v/>
      </c>
    </row>
    <row r="34">
      <c r="B34" s="13">
        <f>IF(F34="","",ROW()-7)</f>
        <v/>
      </c>
      <c r="C34" s="30" t="n"/>
      <c r="D34" s="31" t="n"/>
      <c r="E34" s="28" t="n"/>
      <c r="F34" s="31" t="n"/>
      <c r="G34" s="22">
        <f>IF(F34="","",IFERROR(VLOOKUP(F34,Temas!$B$8:$C$19,2,FALSE),"¿Tema?"))</f>
        <v/>
      </c>
      <c r="H34" s="32" t="n"/>
      <c r="I34" s="33" t="n"/>
      <c r="J34" s="34" t="n"/>
      <c r="K34" s="32" t="n"/>
      <c r="L34" s="30" t="n"/>
      <c r="M34" s="13">
        <f>IF(OR(C34="",K34&lt;&gt;"Pendiente"),"",$C$5-C34)</f>
        <v/>
      </c>
      <c r="N34" s="23">
        <f>IF(F34="","",IF(K34="Pendiente",IF(M34&gt;=$E$5,"Repasar ya","En plazo"),IF(K34="","Sin estado",K34)))</f>
        <v/>
      </c>
    </row>
    <row r="35">
      <c r="B35" s="13">
        <f>IF(F35="","",ROW()-7)</f>
        <v/>
      </c>
      <c r="C35" s="30" t="n"/>
      <c r="D35" s="31" t="n"/>
      <c r="E35" s="28" t="n"/>
      <c r="F35" s="31" t="n"/>
      <c r="G35" s="22">
        <f>IF(F35="","",IFERROR(VLOOKUP(F35,Temas!$B$8:$C$19,2,FALSE),"¿Tema?"))</f>
        <v/>
      </c>
      <c r="H35" s="32" t="n"/>
      <c r="I35" s="33" t="n"/>
      <c r="J35" s="34" t="n"/>
      <c r="K35" s="32" t="n"/>
      <c r="L35" s="30" t="n"/>
      <c r="M35" s="13">
        <f>IF(OR(C35="",K35&lt;&gt;"Pendiente"),"",$C$5-C35)</f>
        <v/>
      </c>
      <c r="N35" s="23">
        <f>IF(F35="","",IF(K35="Pendiente",IF(M35&gt;=$E$5,"Repasar ya","En plazo"),IF(K35="","Sin estado",K35)))</f>
        <v/>
      </c>
    </row>
    <row r="36">
      <c r="B36" s="13">
        <f>IF(F36="","",ROW()-7)</f>
        <v/>
      </c>
      <c r="C36" s="30" t="n"/>
      <c r="D36" s="31" t="n"/>
      <c r="E36" s="28" t="n"/>
      <c r="F36" s="31" t="n"/>
      <c r="G36" s="22">
        <f>IF(F36="","",IFERROR(VLOOKUP(F36,Temas!$B$8:$C$19,2,FALSE),"¿Tema?"))</f>
        <v/>
      </c>
      <c r="H36" s="32" t="n"/>
      <c r="I36" s="33" t="n"/>
      <c r="J36" s="34" t="n"/>
      <c r="K36" s="32" t="n"/>
      <c r="L36" s="30" t="n"/>
      <c r="M36" s="13">
        <f>IF(OR(C36="",K36&lt;&gt;"Pendiente"),"",$C$5-C36)</f>
        <v/>
      </c>
      <c r="N36" s="23">
        <f>IF(F36="","",IF(K36="Pendiente",IF(M36&gt;=$E$5,"Repasar ya","En plazo"),IF(K36="","Sin estado",K36)))</f>
        <v/>
      </c>
    </row>
    <row r="37">
      <c r="B37" s="13">
        <f>IF(F37="","",ROW()-7)</f>
        <v/>
      </c>
      <c r="C37" s="30" t="n"/>
      <c r="D37" s="31" t="n"/>
      <c r="E37" s="28" t="n"/>
      <c r="F37" s="31" t="n"/>
      <c r="G37" s="22">
        <f>IF(F37="","",IFERROR(VLOOKUP(F37,Temas!$B$8:$C$19,2,FALSE),"¿Tema?"))</f>
        <v/>
      </c>
      <c r="H37" s="32" t="n"/>
      <c r="I37" s="33" t="n"/>
      <c r="J37" s="34" t="n"/>
      <c r="K37" s="32" t="n"/>
      <c r="L37" s="30" t="n"/>
      <c r="M37" s="13">
        <f>IF(OR(C37="",K37&lt;&gt;"Pendiente"),"",$C$5-C37)</f>
        <v/>
      </c>
      <c r="N37" s="23">
        <f>IF(F37="","",IF(K37="Pendiente",IF(M37&gt;=$E$5,"Repasar ya","En plazo"),IF(K37="","Sin estado",K37)))</f>
        <v/>
      </c>
    </row>
    <row r="38">
      <c r="B38" s="13">
        <f>IF(F38="","",ROW()-7)</f>
        <v/>
      </c>
      <c r="C38" s="30" t="n"/>
      <c r="D38" s="31" t="n"/>
      <c r="E38" s="28" t="n"/>
      <c r="F38" s="31" t="n"/>
      <c r="G38" s="22">
        <f>IF(F38="","",IFERROR(VLOOKUP(F38,Temas!$B$8:$C$19,2,FALSE),"¿Tema?"))</f>
        <v/>
      </c>
      <c r="H38" s="32" t="n"/>
      <c r="I38" s="33" t="n"/>
      <c r="J38" s="34" t="n"/>
      <c r="K38" s="32" t="n"/>
      <c r="L38" s="30" t="n"/>
      <c r="M38" s="13">
        <f>IF(OR(C38="",K38&lt;&gt;"Pendiente"),"",$C$5-C38)</f>
        <v/>
      </c>
      <c r="N38" s="23">
        <f>IF(F38="","",IF(K38="Pendiente",IF(M38&gt;=$E$5,"Repasar ya","En plazo"),IF(K38="","Sin estado",K38)))</f>
        <v/>
      </c>
    </row>
    <row r="39">
      <c r="B39" s="13">
        <f>IF(F39="","",ROW()-7)</f>
        <v/>
      </c>
      <c r="C39" s="30" t="n"/>
      <c r="D39" s="31" t="n"/>
      <c r="E39" s="28" t="n"/>
      <c r="F39" s="31" t="n"/>
      <c r="G39" s="22">
        <f>IF(F39="","",IFERROR(VLOOKUP(F39,Temas!$B$8:$C$19,2,FALSE),"¿Tema?"))</f>
        <v/>
      </c>
      <c r="H39" s="32" t="n"/>
      <c r="I39" s="33" t="n"/>
      <c r="J39" s="34" t="n"/>
      <c r="K39" s="32" t="n"/>
      <c r="L39" s="30" t="n"/>
      <c r="M39" s="13">
        <f>IF(OR(C39="",K39&lt;&gt;"Pendiente"),"",$C$5-C39)</f>
        <v/>
      </c>
      <c r="N39" s="23">
        <f>IF(F39="","",IF(K39="Pendiente",IF(M39&gt;=$E$5,"Repasar ya","En plazo"),IF(K39="","Sin estado",K39)))</f>
        <v/>
      </c>
    </row>
    <row r="40">
      <c r="B40" s="13">
        <f>IF(F40="","",ROW()-7)</f>
        <v/>
      </c>
      <c r="C40" s="30" t="n"/>
      <c r="D40" s="31" t="n"/>
      <c r="E40" s="28" t="n"/>
      <c r="F40" s="31" t="n"/>
      <c r="G40" s="22">
        <f>IF(F40="","",IFERROR(VLOOKUP(F40,Temas!$B$8:$C$19,2,FALSE),"¿Tema?"))</f>
        <v/>
      </c>
      <c r="H40" s="32" t="n"/>
      <c r="I40" s="33" t="n"/>
      <c r="J40" s="34" t="n"/>
      <c r="K40" s="32" t="n"/>
      <c r="L40" s="30" t="n"/>
      <c r="M40" s="13">
        <f>IF(OR(C40="",K40&lt;&gt;"Pendiente"),"",$C$5-C40)</f>
        <v/>
      </c>
      <c r="N40" s="23">
        <f>IF(F40="","",IF(K40="Pendiente",IF(M40&gt;=$E$5,"Repasar ya","En plazo"),IF(K40="","Sin estado",K40)))</f>
        <v/>
      </c>
    </row>
    <row r="41">
      <c r="B41" s="13">
        <f>IF(F41="","",ROW()-7)</f>
        <v/>
      </c>
      <c r="C41" s="30" t="n"/>
      <c r="D41" s="31" t="n"/>
      <c r="E41" s="28" t="n"/>
      <c r="F41" s="31" t="n"/>
      <c r="G41" s="22">
        <f>IF(F41="","",IFERROR(VLOOKUP(F41,Temas!$B$8:$C$19,2,FALSE),"¿Tema?"))</f>
        <v/>
      </c>
      <c r="H41" s="32" t="n"/>
      <c r="I41" s="33" t="n"/>
      <c r="J41" s="34" t="n"/>
      <c r="K41" s="32" t="n"/>
      <c r="L41" s="30" t="n"/>
      <c r="M41" s="13">
        <f>IF(OR(C41="",K41&lt;&gt;"Pendiente"),"",$C$5-C41)</f>
        <v/>
      </c>
      <c r="N41" s="23">
        <f>IF(F41="","",IF(K41="Pendiente",IF(M41&gt;=$E$5,"Repasar ya","En plazo"),IF(K41="","Sin estado",K41)))</f>
        <v/>
      </c>
    </row>
    <row r="42">
      <c r="B42" s="13">
        <f>IF(F42="","",ROW()-7)</f>
        <v/>
      </c>
      <c r="C42" s="30" t="n"/>
      <c r="D42" s="31" t="n"/>
      <c r="E42" s="28" t="n"/>
      <c r="F42" s="31" t="n"/>
      <c r="G42" s="22">
        <f>IF(F42="","",IFERROR(VLOOKUP(F42,Temas!$B$8:$C$19,2,FALSE),"¿Tema?"))</f>
        <v/>
      </c>
      <c r="H42" s="32" t="n"/>
      <c r="I42" s="33" t="n"/>
      <c r="J42" s="34" t="n"/>
      <c r="K42" s="32" t="n"/>
      <c r="L42" s="30" t="n"/>
      <c r="M42" s="13">
        <f>IF(OR(C42="",K42&lt;&gt;"Pendiente"),"",$C$5-C42)</f>
        <v/>
      </c>
      <c r="N42" s="23">
        <f>IF(F42="","",IF(K42="Pendiente",IF(M42&gt;=$E$5,"Repasar ya","En plazo"),IF(K42="","Sin estado",K42)))</f>
        <v/>
      </c>
    </row>
    <row r="43">
      <c r="B43" s="13">
        <f>IF(F43="","",ROW()-7)</f>
        <v/>
      </c>
      <c r="C43" s="30" t="n"/>
      <c r="D43" s="31" t="n"/>
      <c r="E43" s="28" t="n"/>
      <c r="F43" s="31" t="n"/>
      <c r="G43" s="22">
        <f>IF(F43="","",IFERROR(VLOOKUP(F43,Temas!$B$8:$C$19,2,FALSE),"¿Tema?"))</f>
        <v/>
      </c>
      <c r="H43" s="32" t="n"/>
      <c r="I43" s="33" t="n"/>
      <c r="J43" s="34" t="n"/>
      <c r="K43" s="32" t="n"/>
      <c r="L43" s="30" t="n"/>
      <c r="M43" s="13">
        <f>IF(OR(C43="",K43&lt;&gt;"Pendiente"),"",$C$5-C43)</f>
        <v/>
      </c>
      <c r="N43" s="23">
        <f>IF(F43="","",IF(K43="Pendiente",IF(M43&gt;=$E$5,"Repasar ya","En plazo"),IF(K43="","Sin estado",K43)))</f>
        <v/>
      </c>
    </row>
    <row r="44">
      <c r="B44" s="13">
        <f>IF(F44="","",ROW()-7)</f>
        <v/>
      </c>
      <c r="C44" s="30" t="n"/>
      <c r="D44" s="31" t="n"/>
      <c r="E44" s="28" t="n"/>
      <c r="F44" s="31" t="n"/>
      <c r="G44" s="22">
        <f>IF(F44="","",IFERROR(VLOOKUP(F44,Temas!$B$8:$C$19,2,FALSE),"¿Tema?"))</f>
        <v/>
      </c>
      <c r="H44" s="32" t="n"/>
      <c r="I44" s="33" t="n"/>
      <c r="J44" s="34" t="n"/>
      <c r="K44" s="32" t="n"/>
      <c r="L44" s="30" t="n"/>
      <c r="M44" s="13">
        <f>IF(OR(C44="",K44&lt;&gt;"Pendiente"),"",$C$5-C44)</f>
        <v/>
      </c>
      <c r="N44" s="23">
        <f>IF(F44="","",IF(K44="Pendiente",IF(M44&gt;=$E$5,"Repasar ya","En plazo"),IF(K44="","Sin estado",K44)))</f>
        <v/>
      </c>
    </row>
    <row r="45">
      <c r="B45" s="13">
        <f>IF(F45="","",ROW()-7)</f>
        <v/>
      </c>
      <c r="C45" s="30" t="n"/>
      <c r="D45" s="31" t="n"/>
      <c r="E45" s="28" t="n"/>
      <c r="F45" s="31" t="n"/>
      <c r="G45" s="22">
        <f>IF(F45="","",IFERROR(VLOOKUP(F45,Temas!$B$8:$C$19,2,FALSE),"¿Tema?"))</f>
        <v/>
      </c>
      <c r="H45" s="32" t="n"/>
      <c r="I45" s="33" t="n"/>
      <c r="J45" s="34" t="n"/>
      <c r="K45" s="32" t="n"/>
      <c r="L45" s="30" t="n"/>
      <c r="M45" s="13">
        <f>IF(OR(C45="",K45&lt;&gt;"Pendiente"),"",$C$5-C45)</f>
        <v/>
      </c>
      <c r="N45" s="23">
        <f>IF(F45="","",IF(K45="Pendiente",IF(M45&gt;=$E$5,"Repasar ya","En plazo"),IF(K45="","Sin estado",K45)))</f>
        <v/>
      </c>
    </row>
    <row r="46">
      <c r="B46" s="13">
        <f>IF(F46="","",ROW()-7)</f>
        <v/>
      </c>
      <c r="C46" s="30" t="n"/>
      <c r="D46" s="31" t="n"/>
      <c r="E46" s="28" t="n"/>
      <c r="F46" s="31" t="n"/>
      <c r="G46" s="22">
        <f>IF(F46="","",IFERROR(VLOOKUP(F46,Temas!$B$8:$C$19,2,FALSE),"¿Tema?"))</f>
        <v/>
      </c>
      <c r="H46" s="32" t="n"/>
      <c r="I46" s="33" t="n"/>
      <c r="J46" s="34" t="n"/>
      <c r="K46" s="32" t="n"/>
      <c r="L46" s="30" t="n"/>
      <c r="M46" s="13">
        <f>IF(OR(C46="",K46&lt;&gt;"Pendiente"),"",$C$5-C46)</f>
        <v/>
      </c>
      <c r="N46" s="23">
        <f>IF(F46="","",IF(K46="Pendiente",IF(M46&gt;=$E$5,"Repasar ya","En plazo"),IF(K46="","Sin estado",K46)))</f>
        <v/>
      </c>
    </row>
    <row r="47">
      <c r="B47" s="13">
        <f>IF(F47="","",ROW()-7)</f>
        <v/>
      </c>
      <c r="C47" s="30" t="n"/>
      <c r="D47" s="31" t="n"/>
      <c r="E47" s="28" t="n"/>
      <c r="F47" s="31" t="n"/>
      <c r="G47" s="22">
        <f>IF(F47="","",IFERROR(VLOOKUP(F47,Temas!$B$8:$C$19,2,FALSE),"¿Tema?"))</f>
        <v/>
      </c>
      <c r="H47" s="32" t="n"/>
      <c r="I47" s="33" t="n"/>
      <c r="J47" s="34" t="n"/>
      <c r="K47" s="32" t="n"/>
      <c r="L47" s="30" t="n"/>
      <c r="M47" s="13">
        <f>IF(OR(C47="",K47&lt;&gt;"Pendiente"),"",$C$5-C47)</f>
        <v/>
      </c>
      <c r="N47" s="23">
        <f>IF(F47="","",IF(K47="Pendiente",IF(M47&gt;=$E$5,"Repasar ya","En plazo"),IF(K47="","Sin estado",K47)))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N8:N47">
    <cfRule type="expression" priority="1" dxfId="0">
      <formula>$N8="Repasar ya"</formula>
    </cfRule>
    <cfRule type="expression" priority="2" dxfId="1">
      <formula>$N8="En plazo"</formula>
    </cfRule>
    <cfRule type="expression" priority="3" dxfId="2">
      <formula>$N8="Dominado"</formula>
    </cfRule>
  </conditionalFormatting>
  <conditionalFormatting sqref="K8:K47">
    <cfRule type="expression" priority="4" dxfId="2">
      <formula>$K8="Dominado"</formula>
    </cfRule>
  </conditionalFormatting>
  <conditionalFormatting sqref="J8:J47">
    <cfRule type="dataBar" priority="5">
      <dataBar>
        <cfvo type="num" val="0"/>
        <cfvo type="max"/>
        <color rgb="0010B981"/>
      </dataBar>
    </cfRule>
  </conditionalFormatting>
  <dataValidations count="5">
    <dataValidation sqref="F8:F47" showDropDown="0" showInputMessage="0" showErrorMessage="0" allowBlank="1" type="list">
      <formula1>=Temas!$B$8:$B$19</formula1>
    </dataValidation>
    <dataValidation sqref="H8:H47" showDropDown="0" showInputMessage="0" showErrorMessage="0" allowBlank="1" type="list">
      <formula1>=Listas!$A$2:$A$6</formula1>
    </dataValidation>
    <dataValidation sqref="K8:K47" showDropDown="0" showInputMessage="0" showErrorMessage="0" allowBlank="1" type="list">
      <formula1>=Listas!$C$2:$C$4</formula1>
    </dataValidation>
    <dataValidation sqref="J8:J47" showDropDown="0" showInputMessage="0" showErrorMessage="1" allowBlank="1" errorTitle="Puntos" error="Escribe los puntos perdidos como un número positivo (por ejemplo 0,5)." type="decimal" operator="greaterThanOrEqual">
      <formula1>0</formula1>
    </dataValidation>
    <dataValidation sqref="E5" showDropDown="0" showInputMessage="0" showErrorMessage="1" allowBlank="1" errorTitle="Plazo" error="Escribe un número de días entre 1 y 365." type="decimal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5" customWidth="1" min="3" max="3"/>
    <col width="10" customWidth="1" min="4" max="4"/>
    <col width="10" customWidth="1" min="5" max="5"/>
    <col width="11" customWidth="1" min="6" max="6"/>
    <col width="11" customWidth="1" min="7" max="7"/>
    <col width="11" customWidth="1" min="8" max="8"/>
    <col width="9" customWidth="1" min="9" max="9"/>
    <col width="10" customWidth="1" min="10" max="10"/>
    <col width="11" customWidth="1" min="11" max="11"/>
    <col width="11" customWidth="1" min="12" max="12"/>
    <col width="14" customWidth="1" min="13" max="13"/>
    <col width="17" customWidth="1" min="14" max="14"/>
    <col hidden="1" width="10" customWidth="1" min="15" max="15"/>
  </cols>
  <sheetData>
    <row r="2" ht="34" customHeight="1">
      <c r="B2" s="1" t="inlineStr">
        <is>
          <t>Temas y puntos débiles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Lista tus temas (hasta 12) y la hoja cuenta sola cuántos errores hay de cada tipo y cuál conviene repasar primero.</t>
        </is>
      </c>
    </row>
    <row r="7" ht="32" customHeight="1">
      <c r="B7" s="10" t="inlineStr">
        <is>
          <t>Tema</t>
        </is>
      </c>
      <c r="C7" s="10" t="inlineStr">
        <is>
          <t>Asignatura</t>
        </is>
      </c>
      <c r="D7" s="10" t="inlineStr">
        <is>
          <t>Errores</t>
        </is>
      </c>
      <c r="E7" s="10" t="inlineStr">
        <is>
          <t>% del total</t>
        </is>
      </c>
      <c r="F7" s="10" t="inlineStr">
        <is>
          <t>Puntos perdidos</t>
        </is>
      </c>
      <c r="G7" s="10" t="inlineStr">
        <is>
          <t>Concepto</t>
        </is>
      </c>
      <c r="H7" s="10" t="inlineStr">
        <is>
          <t>Despiste</t>
        </is>
      </c>
      <c r="I7" s="10" t="inlineStr">
        <is>
          <t>Tiempo</t>
        </is>
      </c>
      <c r="J7" s="10" t="inlineStr">
        <is>
          <t>Cálculo</t>
        </is>
      </c>
      <c r="K7" s="10" t="inlineStr">
        <is>
          <t>Enunciado</t>
        </is>
      </c>
      <c r="L7" s="10" t="inlineStr">
        <is>
          <t>Pendientes</t>
        </is>
      </c>
      <c r="M7" s="10" t="inlineStr">
        <is>
          <t>Error dominante</t>
        </is>
      </c>
      <c r="N7" s="10" t="inlineStr">
        <is>
          <t>Prioridad</t>
        </is>
      </c>
      <c r="O7" s="35" t="inlineStr">
        <is>
          <t>Clave (aux.)</t>
        </is>
      </c>
    </row>
    <row r="8">
      <c r="B8" s="31" t="inlineStr">
        <is>
          <t>Álgebra</t>
        </is>
      </c>
      <c r="C8" s="31" t="inlineStr">
        <is>
          <t>Matemáticas</t>
        </is>
      </c>
      <c r="D8" s="13">
        <f>IF(B8="","",COUNTIF(Errores!$F$8:$F$47,B8))</f>
        <v/>
      </c>
      <c r="E8" s="14">
        <f>IF(B8="","",IFERROR(D8/$D$20,0))</f>
        <v/>
      </c>
      <c r="F8" s="36">
        <f>IF(B8="","",SUMIF(Errores!$F$8:$F$47,B8,Errores!$J$8:$J$47))</f>
        <v/>
      </c>
      <c r="G8" s="13">
        <f>IF($B8="","",COUNTIFS(Errores!$F$8:$F$47,$B8,Errores!$H$8:$H$47,G$7))</f>
        <v/>
      </c>
      <c r="H8" s="13">
        <f>IF($B8="","",COUNTIFS(Errores!$F$8:$F$47,$B8,Errores!$H$8:$H$47,H$7))</f>
        <v/>
      </c>
      <c r="I8" s="13">
        <f>IF($B8="","",COUNTIFS(Errores!$F$8:$F$47,$B8,Errores!$H$8:$H$47,I$7))</f>
        <v/>
      </c>
      <c r="J8" s="13">
        <f>IF($B8="","",COUNTIFS(Errores!$F$8:$F$47,$B8,Errores!$H$8:$H$47,J$7))</f>
        <v/>
      </c>
      <c r="K8" s="13">
        <f>IF($B8="","",COUNTIFS(Errores!$F$8:$F$47,$B8,Errores!$H$8:$H$47,K$7))</f>
        <v/>
      </c>
      <c r="L8" s="13">
        <f>IF(B8="","",COUNTIFS(Errores!$F$8:$F$47,B8,Errores!$K$8:$K$47,"Pendiente"))</f>
        <v/>
      </c>
      <c r="M8" s="23">
        <f>IF(B8="","",IF(D8=0,"-",INDEX($G$7:$K$7,MATCH(MAX(G8:K8),G8:K8,0))))</f>
        <v/>
      </c>
      <c r="N8" s="23">
        <f>IF(OR(B8="",O8=""),"",IF(RANK(O8,$O$8:$O$19)&lt;=3,"Repasar primero",IF(RANK(O8,$O$8:$O$19)&lt;=6,"Siguiente","Mantener")))</f>
        <v/>
      </c>
      <c r="O8" s="24">
        <f>IF(OR(B8="",D8=0),"",F8+D8/1000+ROW()/10000000)</f>
        <v/>
      </c>
    </row>
    <row r="9">
      <c r="B9" s="31" t="inlineStr">
        <is>
          <t>Límites y derivadas</t>
        </is>
      </c>
      <c r="C9" s="31" t="inlineStr">
        <is>
          <t>Matemáticas</t>
        </is>
      </c>
      <c r="D9" s="13">
        <f>IF(B9="","",COUNTIF(Errores!$F$8:$F$47,B9))</f>
        <v/>
      </c>
      <c r="E9" s="14">
        <f>IF(B9="","",IFERROR(D9/$D$20,0))</f>
        <v/>
      </c>
      <c r="F9" s="36">
        <f>IF(B9="","",SUMIF(Errores!$F$8:$F$47,B9,Errores!$J$8:$J$47))</f>
        <v/>
      </c>
      <c r="G9" s="13">
        <f>IF($B9="","",COUNTIFS(Errores!$F$8:$F$47,$B9,Errores!$H$8:$H$47,G$7))</f>
        <v/>
      </c>
      <c r="H9" s="13">
        <f>IF($B9="","",COUNTIFS(Errores!$F$8:$F$47,$B9,Errores!$H$8:$H$47,H$7))</f>
        <v/>
      </c>
      <c r="I9" s="13">
        <f>IF($B9="","",COUNTIFS(Errores!$F$8:$F$47,$B9,Errores!$H$8:$H$47,I$7))</f>
        <v/>
      </c>
      <c r="J9" s="13">
        <f>IF($B9="","",COUNTIFS(Errores!$F$8:$F$47,$B9,Errores!$H$8:$H$47,J$7))</f>
        <v/>
      </c>
      <c r="K9" s="13">
        <f>IF($B9="","",COUNTIFS(Errores!$F$8:$F$47,$B9,Errores!$H$8:$H$47,K$7))</f>
        <v/>
      </c>
      <c r="L9" s="13">
        <f>IF(B9="","",COUNTIFS(Errores!$F$8:$F$47,B9,Errores!$K$8:$K$47,"Pendiente"))</f>
        <v/>
      </c>
      <c r="M9" s="23">
        <f>IF(B9="","",IF(D9=0,"-",INDEX($G$7:$K$7,MATCH(MAX(G9:K9),G9:K9,0))))</f>
        <v/>
      </c>
      <c r="N9" s="23">
        <f>IF(OR(B9="",O9=""),"",IF(RANK(O9,$O$8:$O$19)&lt;=3,"Repasar primero",IF(RANK(O9,$O$8:$O$19)&lt;=6,"Siguiente","Mantener")))</f>
        <v/>
      </c>
      <c r="O9" s="24">
        <f>IF(OR(B9="",D9=0),"",F9+D9/1000+ROW()/10000000)</f>
        <v/>
      </c>
    </row>
    <row r="10">
      <c r="B10" s="31" t="inlineStr">
        <is>
          <t>Probabilidad</t>
        </is>
      </c>
      <c r="C10" s="31" t="inlineStr">
        <is>
          <t>Matemáticas</t>
        </is>
      </c>
      <c r="D10" s="13">
        <f>IF(B10="","",COUNTIF(Errores!$F$8:$F$47,B10))</f>
        <v/>
      </c>
      <c r="E10" s="14">
        <f>IF(B10="","",IFERROR(D10/$D$20,0))</f>
        <v/>
      </c>
      <c r="F10" s="36">
        <f>IF(B10="","",SUMIF(Errores!$F$8:$F$47,B10,Errores!$J$8:$J$47))</f>
        <v/>
      </c>
      <c r="G10" s="13">
        <f>IF($B10="","",COUNTIFS(Errores!$F$8:$F$47,$B10,Errores!$H$8:$H$47,G$7))</f>
        <v/>
      </c>
      <c r="H10" s="13">
        <f>IF($B10="","",COUNTIFS(Errores!$F$8:$F$47,$B10,Errores!$H$8:$H$47,H$7))</f>
        <v/>
      </c>
      <c r="I10" s="13">
        <f>IF($B10="","",COUNTIFS(Errores!$F$8:$F$47,$B10,Errores!$H$8:$H$47,I$7))</f>
        <v/>
      </c>
      <c r="J10" s="13">
        <f>IF($B10="","",COUNTIFS(Errores!$F$8:$F$47,$B10,Errores!$H$8:$H$47,J$7))</f>
        <v/>
      </c>
      <c r="K10" s="13">
        <f>IF($B10="","",COUNTIFS(Errores!$F$8:$F$47,$B10,Errores!$H$8:$H$47,K$7))</f>
        <v/>
      </c>
      <c r="L10" s="13">
        <f>IF(B10="","",COUNTIFS(Errores!$F$8:$F$47,B10,Errores!$K$8:$K$47,"Pendiente"))</f>
        <v/>
      </c>
      <c r="M10" s="23">
        <f>IF(B10="","",IF(D10=0,"-",INDEX($G$7:$K$7,MATCH(MAX(G10:K10),G10:K10,0))))</f>
        <v/>
      </c>
      <c r="N10" s="23">
        <f>IF(OR(B10="",O10=""),"",IF(RANK(O10,$O$8:$O$19)&lt;=3,"Repasar primero",IF(RANK(O10,$O$8:$O$19)&lt;=6,"Siguiente","Mantener")))</f>
        <v/>
      </c>
      <c r="O10" s="24">
        <f>IF(OR(B10="",D10=0),"",F10+D10/1000+ROW()/10000000)</f>
        <v/>
      </c>
    </row>
    <row r="11">
      <c r="B11" s="31" t="inlineStr">
        <is>
          <t>Sintaxis</t>
        </is>
      </c>
      <c r="C11" s="31" t="inlineStr">
        <is>
          <t>Lengua</t>
        </is>
      </c>
      <c r="D11" s="13">
        <f>IF(B11="","",COUNTIF(Errores!$F$8:$F$47,B11))</f>
        <v/>
      </c>
      <c r="E11" s="14">
        <f>IF(B11="","",IFERROR(D11/$D$20,0))</f>
        <v/>
      </c>
      <c r="F11" s="36">
        <f>IF(B11="","",SUMIF(Errores!$F$8:$F$47,B11,Errores!$J$8:$J$47))</f>
        <v/>
      </c>
      <c r="G11" s="13">
        <f>IF($B11="","",COUNTIFS(Errores!$F$8:$F$47,$B11,Errores!$H$8:$H$47,G$7))</f>
        <v/>
      </c>
      <c r="H11" s="13">
        <f>IF($B11="","",COUNTIFS(Errores!$F$8:$F$47,$B11,Errores!$H$8:$H$47,H$7))</f>
        <v/>
      </c>
      <c r="I11" s="13">
        <f>IF($B11="","",COUNTIFS(Errores!$F$8:$F$47,$B11,Errores!$H$8:$H$47,I$7))</f>
        <v/>
      </c>
      <c r="J11" s="13">
        <f>IF($B11="","",COUNTIFS(Errores!$F$8:$F$47,$B11,Errores!$H$8:$H$47,J$7))</f>
        <v/>
      </c>
      <c r="K11" s="13">
        <f>IF($B11="","",COUNTIFS(Errores!$F$8:$F$47,$B11,Errores!$H$8:$H$47,K$7))</f>
        <v/>
      </c>
      <c r="L11" s="13">
        <f>IF(B11="","",COUNTIFS(Errores!$F$8:$F$47,B11,Errores!$K$8:$K$47,"Pendiente"))</f>
        <v/>
      </c>
      <c r="M11" s="23">
        <f>IF(B11="","",IF(D11=0,"-",INDEX($G$7:$K$7,MATCH(MAX(G11:K11),G11:K11,0))))</f>
        <v/>
      </c>
      <c r="N11" s="23">
        <f>IF(OR(B11="",O11=""),"",IF(RANK(O11,$O$8:$O$19)&lt;=3,"Repasar primero",IF(RANK(O11,$O$8:$O$19)&lt;=6,"Siguiente","Mantener")))</f>
        <v/>
      </c>
      <c r="O11" s="24">
        <f>IF(OR(B11="",D11=0),"",F11+D11/1000+ROW()/10000000)</f>
        <v/>
      </c>
    </row>
    <row r="12">
      <c r="B12" s="31" t="inlineStr">
        <is>
          <t>Ortografía y tildes</t>
        </is>
      </c>
      <c r="C12" s="31" t="inlineStr">
        <is>
          <t>Lengua</t>
        </is>
      </c>
      <c r="D12" s="13">
        <f>IF(B12="","",COUNTIF(Errores!$F$8:$F$47,B12))</f>
        <v/>
      </c>
      <c r="E12" s="14">
        <f>IF(B12="","",IFERROR(D12/$D$20,0))</f>
        <v/>
      </c>
      <c r="F12" s="36">
        <f>IF(B12="","",SUMIF(Errores!$F$8:$F$47,B12,Errores!$J$8:$J$47))</f>
        <v/>
      </c>
      <c r="G12" s="13">
        <f>IF($B12="","",COUNTIFS(Errores!$F$8:$F$47,$B12,Errores!$H$8:$H$47,G$7))</f>
        <v/>
      </c>
      <c r="H12" s="13">
        <f>IF($B12="","",COUNTIFS(Errores!$F$8:$F$47,$B12,Errores!$H$8:$H$47,H$7))</f>
        <v/>
      </c>
      <c r="I12" s="13">
        <f>IF($B12="","",COUNTIFS(Errores!$F$8:$F$47,$B12,Errores!$H$8:$H$47,I$7))</f>
        <v/>
      </c>
      <c r="J12" s="13">
        <f>IF($B12="","",COUNTIFS(Errores!$F$8:$F$47,$B12,Errores!$H$8:$H$47,J$7))</f>
        <v/>
      </c>
      <c r="K12" s="13">
        <f>IF($B12="","",COUNTIFS(Errores!$F$8:$F$47,$B12,Errores!$H$8:$H$47,K$7))</f>
        <v/>
      </c>
      <c r="L12" s="13">
        <f>IF(B12="","",COUNTIFS(Errores!$F$8:$F$47,B12,Errores!$K$8:$K$47,"Pendiente"))</f>
        <v/>
      </c>
      <c r="M12" s="23">
        <f>IF(B12="","",IF(D12=0,"-",INDEX($G$7:$K$7,MATCH(MAX(G12:K12),G12:K12,0))))</f>
        <v/>
      </c>
      <c r="N12" s="23">
        <f>IF(OR(B12="",O12=""),"",IF(RANK(O12,$O$8:$O$19)&lt;=3,"Repasar primero",IF(RANK(O12,$O$8:$O$19)&lt;=6,"Siguiente","Mantener")))</f>
        <v/>
      </c>
      <c r="O12" s="24">
        <f>IF(OR(B12="",D12=0),"",F12+D12/1000+ROW()/10000000)</f>
        <v/>
      </c>
    </row>
    <row r="13">
      <c r="B13" s="31" t="inlineStr">
        <is>
          <t>Edad Contemporánea</t>
        </is>
      </c>
      <c r="C13" s="31" t="inlineStr">
        <is>
          <t>Historia</t>
        </is>
      </c>
      <c r="D13" s="13">
        <f>IF(B13="","",COUNTIF(Errores!$F$8:$F$47,B13))</f>
        <v/>
      </c>
      <c r="E13" s="14">
        <f>IF(B13="","",IFERROR(D13/$D$20,0))</f>
        <v/>
      </c>
      <c r="F13" s="36">
        <f>IF(B13="","",SUMIF(Errores!$F$8:$F$47,B13,Errores!$J$8:$J$47))</f>
        <v/>
      </c>
      <c r="G13" s="13">
        <f>IF($B13="","",COUNTIFS(Errores!$F$8:$F$47,$B13,Errores!$H$8:$H$47,G$7))</f>
        <v/>
      </c>
      <c r="H13" s="13">
        <f>IF($B13="","",COUNTIFS(Errores!$F$8:$F$47,$B13,Errores!$H$8:$H$47,H$7))</f>
        <v/>
      </c>
      <c r="I13" s="13">
        <f>IF($B13="","",COUNTIFS(Errores!$F$8:$F$47,$B13,Errores!$H$8:$H$47,I$7))</f>
        <v/>
      </c>
      <c r="J13" s="13">
        <f>IF($B13="","",COUNTIFS(Errores!$F$8:$F$47,$B13,Errores!$H$8:$H$47,J$7))</f>
        <v/>
      </c>
      <c r="K13" s="13">
        <f>IF($B13="","",COUNTIFS(Errores!$F$8:$F$47,$B13,Errores!$H$8:$H$47,K$7))</f>
        <v/>
      </c>
      <c r="L13" s="13">
        <f>IF(B13="","",COUNTIFS(Errores!$F$8:$F$47,B13,Errores!$K$8:$K$47,"Pendiente"))</f>
        <v/>
      </c>
      <c r="M13" s="23">
        <f>IF(B13="","",IF(D13=0,"-",INDEX($G$7:$K$7,MATCH(MAX(G13:K13),G13:K13,0))))</f>
        <v/>
      </c>
      <c r="N13" s="23">
        <f>IF(OR(B13="",O13=""),"",IF(RANK(O13,$O$8:$O$19)&lt;=3,"Repasar primero",IF(RANK(O13,$O$8:$O$19)&lt;=6,"Siguiente","Mantener")))</f>
        <v/>
      </c>
      <c r="O13" s="24">
        <f>IF(OR(B13="",D13=0),"",F13+D13/1000+ROW()/10000000)</f>
        <v/>
      </c>
    </row>
    <row r="14">
      <c r="B14" s="31" t="inlineStr">
        <is>
          <t>Edad Moderna</t>
        </is>
      </c>
      <c r="C14" s="31" t="inlineStr">
        <is>
          <t>Historia</t>
        </is>
      </c>
      <c r="D14" s="13">
        <f>IF(B14="","",COUNTIF(Errores!$F$8:$F$47,B14))</f>
        <v/>
      </c>
      <c r="E14" s="14">
        <f>IF(B14="","",IFERROR(D14/$D$20,0))</f>
        <v/>
      </c>
      <c r="F14" s="36">
        <f>IF(B14="","",SUMIF(Errores!$F$8:$F$47,B14,Errores!$J$8:$J$47))</f>
        <v/>
      </c>
      <c r="G14" s="13">
        <f>IF($B14="","",COUNTIFS(Errores!$F$8:$F$47,$B14,Errores!$H$8:$H$47,G$7))</f>
        <v/>
      </c>
      <c r="H14" s="13">
        <f>IF($B14="","",COUNTIFS(Errores!$F$8:$F$47,$B14,Errores!$H$8:$H$47,H$7))</f>
        <v/>
      </c>
      <c r="I14" s="13">
        <f>IF($B14="","",COUNTIFS(Errores!$F$8:$F$47,$B14,Errores!$H$8:$H$47,I$7))</f>
        <v/>
      </c>
      <c r="J14" s="13">
        <f>IF($B14="","",COUNTIFS(Errores!$F$8:$F$47,$B14,Errores!$H$8:$H$47,J$7))</f>
        <v/>
      </c>
      <c r="K14" s="13">
        <f>IF($B14="","",COUNTIFS(Errores!$F$8:$F$47,$B14,Errores!$H$8:$H$47,K$7))</f>
        <v/>
      </c>
      <c r="L14" s="13">
        <f>IF(B14="","",COUNTIFS(Errores!$F$8:$F$47,B14,Errores!$K$8:$K$47,"Pendiente"))</f>
        <v/>
      </c>
      <c r="M14" s="23">
        <f>IF(B14="","",IF(D14=0,"-",INDEX($G$7:$K$7,MATCH(MAX(G14:K14),G14:K14,0))))</f>
        <v/>
      </c>
      <c r="N14" s="23">
        <f>IF(OR(B14="",O14=""),"",IF(RANK(O14,$O$8:$O$19)&lt;=3,"Repasar primero",IF(RANK(O14,$O$8:$O$19)&lt;=6,"Siguiente","Mantener")))</f>
        <v/>
      </c>
      <c r="O14" s="24">
        <f>IF(OR(B14="",D14=0),"",F14+D14/1000+ROW()/10000000)</f>
        <v/>
      </c>
    </row>
    <row r="15">
      <c r="B15" s="31" t="inlineStr">
        <is>
          <t>Tiempos verbales</t>
        </is>
      </c>
      <c r="C15" s="31" t="inlineStr">
        <is>
          <t>Inglés</t>
        </is>
      </c>
      <c r="D15" s="13">
        <f>IF(B15="","",COUNTIF(Errores!$F$8:$F$47,B15))</f>
        <v/>
      </c>
      <c r="E15" s="14">
        <f>IF(B15="","",IFERROR(D15/$D$20,0))</f>
        <v/>
      </c>
      <c r="F15" s="36">
        <f>IF(B15="","",SUMIF(Errores!$F$8:$F$47,B15,Errores!$J$8:$J$47))</f>
        <v/>
      </c>
      <c r="G15" s="13">
        <f>IF($B15="","",COUNTIFS(Errores!$F$8:$F$47,$B15,Errores!$H$8:$H$47,G$7))</f>
        <v/>
      </c>
      <c r="H15" s="13">
        <f>IF($B15="","",COUNTIFS(Errores!$F$8:$F$47,$B15,Errores!$H$8:$H$47,H$7))</f>
        <v/>
      </c>
      <c r="I15" s="13">
        <f>IF($B15="","",COUNTIFS(Errores!$F$8:$F$47,$B15,Errores!$H$8:$H$47,I$7))</f>
        <v/>
      </c>
      <c r="J15" s="13">
        <f>IF($B15="","",COUNTIFS(Errores!$F$8:$F$47,$B15,Errores!$H$8:$H$47,J$7))</f>
        <v/>
      </c>
      <c r="K15" s="13">
        <f>IF($B15="","",COUNTIFS(Errores!$F$8:$F$47,$B15,Errores!$H$8:$H$47,K$7))</f>
        <v/>
      </c>
      <c r="L15" s="13">
        <f>IF(B15="","",COUNTIFS(Errores!$F$8:$F$47,B15,Errores!$K$8:$K$47,"Pendiente"))</f>
        <v/>
      </c>
      <c r="M15" s="23">
        <f>IF(B15="","",IF(D15=0,"-",INDEX($G$7:$K$7,MATCH(MAX(G15:K15),G15:K15,0))))</f>
        <v/>
      </c>
      <c r="N15" s="23">
        <f>IF(OR(B15="",O15=""),"",IF(RANK(O15,$O$8:$O$19)&lt;=3,"Repasar primero",IF(RANK(O15,$O$8:$O$19)&lt;=6,"Siguiente","Mantener")))</f>
        <v/>
      </c>
      <c r="O15" s="24">
        <f>IF(OR(B15="",D15=0),"",F15+D15/1000+ROW()/10000000)</f>
        <v/>
      </c>
    </row>
    <row r="16">
      <c r="B16" s="31" t="inlineStr">
        <is>
          <t>Vocabulario</t>
        </is>
      </c>
      <c r="C16" s="31" t="inlineStr">
        <is>
          <t>Inglés</t>
        </is>
      </c>
      <c r="D16" s="13">
        <f>IF(B16="","",COUNTIF(Errores!$F$8:$F$47,B16))</f>
        <v/>
      </c>
      <c r="E16" s="14">
        <f>IF(B16="","",IFERROR(D16/$D$20,0))</f>
        <v/>
      </c>
      <c r="F16" s="36">
        <f>IF(B16="","",SUMIF(Errores!$F$8:$F$47,B16,Errores!$J$8:$J$47))</f>
        <v/>
      </c>
      <c r="G16" s="13">
        <f>IF($B16="","",COUNTIFS(Errores!$F$8:$F$47,$B16,Errores!$H$8:$H$47,G$7))</f>
        <v/>
      </c>
      <c r="H16" s="13">
        <f>IF($B16="","",COUNTIFS(Errores!$F$8:$F$47,$B16,Errores!$H$8:$H$47,H$7))</f>
        <v/>
      </c>
      <c r="I16" s="13">
        <f>IF($B16="","",COUNTIFS(Errores!$F$8:$F$47,$B16,Errores!$H$8:$H$47,I$7))</f>
        <v/>
      </c>
      <c r="J16" s="13">
        <f>IF($B16="","",COUNTIFS(Errores!$F$8:$F$47,$B16,Errores!$H$8:$H$47,J$7))</f>
        <v/>
      </c>
      <c r="K16" s="13">
        <f>IF($B16="","",COUNTIFS(Errores!$F$8:$F$47,$B16,Errores!$H$8:$H$47,K$7))</f>
        <v/>
      </c>
      <c r="L16" s="13">
        <f>IF(B16="","",COUNTIFS(Errores!$F$8:$F$47,B16,Errores!$K$8:$K$47,"Pendiente"))</f>
        <v/>
      </c>
      <c r="M16" s="23">
        <f>IF(B16="","",IF(D16=0,"-",INDEX($G$7:$K$7,MATCH(MAX(G16:K16),G16:K16,0))))</f>
        <v/>
      </c>
      <c r="N16" s="23">
        <f>IF(OR(B16="",O16=""),"",IF(RANK(O16,$O$8:$O$19)&lt;=3,"Repasar primero",IF(RANK(O16,$O$8:$O$19)&lt;=6,"Siguiente","Mantener")))</f>
        <v/>
      </c>
      <c r="O16" s="24">
        <f>IF(OR(B16="",D16=0),"",F16+D16/1000+ROW()/10000000)</f>
        <v/>
      </c>
    </row>
    <row r="17">
      <c r="B17" s="31" t="inlineStr">
        <is>
          <t>Cinemática</t>
        </is>
      </c>
      <c r="C17" s="31" t="inlineStr">
        <is>
          <t>Física</t>
        </is>
      </c>
      <c r="D17" s="13">
        <f>IF(B17="","",COUNTIF(Errores!$F$8:$F$47,B17))</f>
        <v/>
      </c>
      <c r="E17" s="14">
        <f>IF(B17="","",IFERROR(D17/$D$20,0))</f>
        <v/>
      </c>
      <c r="F17" s="36">
        <f>IF(B17="","",SUMIF(Errores!$F$8:$F$47,B17,Errores!$J$8:$J$47))</f>
        <v/>
      </c>
      <c r="G17" s="13">
        <f>IF($B17="","",COUNTIFS(Errores!$F$8:$F$47,$B17,Errores!$H$8:$H$47,G$7))</f>
        <v/>
      </c>
      <c r="H17" s="13">
        <f>IF($B17="","",COUNTIFS(Errores!$F$8:$F$47,$B17,Errores!$H$8:$H$47,H$7))</f>
        <v/>
      </c>
      <c r="I17" s="13">
        <f>IF($B17="","",COUNTIFS(Errores!$F$8:$F$47,$B17,Errores!$H$8:$H$47,I$7))</f>
        <v/>
      </c>
      <c r="J17" s="13">
        <f>IF($B17="","",COUNTIFS(Errores!$F$8:$F$47,$B17,Errores!$H$8:$H$47,J$7))</f>
        <v/>
      </c>
      <c r="K17" s="13">
        <f>IF($B17="","",COUNTIFS(Errores!$F$8:$F$47,$B17,Errores!$H$8:$H$47,K$7))</f>
        <v/>
      </c>
      <c r="L17" s="13">
        <f>IF(B17="","",COUNTIFS(Errores!$F$8:$F$47,B17,Errores!$K$8:$K$47,"Pendiente"))</f>
        <v/>
      </c>
      <c r="M17" s="23">
        <f>IF(B17="","",IF(D17=0,"-",INDEX($G$7:$K$7,MATCH(MAX(G17:K17),G17:K17,0))))</f>
        <v/>
      </c>
      <c r="N17" s="23">
        <f>IF(OR(B17="",O17=""),"",IF(RANK(O17,$O$8:$O$19)&lt;=3,"Repasar primero",IF(RANK(O17,$O$8:$O$19)&lt;=6,"Siguiente","Mantener")))</f>
        <v/>
      </c>
      <c r="O17" s="24">
        <f>IF(OR(B17="",D17=0),"",F17+D17/1000+ROW()/10000000)</f>
        <v/>
      </c>
    </row>
    <row r="18">
      <c r="B18" s="31" t="n"/>
      <c r="C18" s="31" t="n"/>
      <c r="D18" s="13">
        <f>IF(B18="","",COUNTIF(Errores!$F$8:$F$47,B18))</f>
        <v/>
      </c>
      <c r="E18" s="14">
        <f>IF(B18="","",IFERROR(D18/$D$20,0))</f>
        <v/>
      </c>
      <c r="F18" s="36">
        <f>IF(B18="","",SUMIF(Errores!$F$8:$F$47,B18,Errores!$J$8:$J$47))</f>
        <v/>
      </c>
      <c r="G18" s="13">
        <f>IF($B18="","",COUNTIFS(Errores!$F$8:$F$47,$B18,Errores!$H$8:$H$47,G$7))</f>
        <v/>
      </c>
      <c r="H18" s="13">
        <f>IF($B18="","",COUNTIFS(Errores!$F$8:$F$47,$B18,Errores!$H$8:$H$47,H$7))</f>
        <v/>
      </c>
      <c r="I18" s="13">
        <f>IF($B18="","",COUNTIFS(Errores!$F$8:$F$47,$B18,Errores!$H$8:$H$47,I$7))</f>
        <v/>
      </c>
      <c r="J18" s="13">
        <f>IF($B18="","",COUNTIFS(Errores!$F$8:$F$47,$B18,Errores!$H$8:$H$47,J$7))</f>
        <v/>
      </c>
      <c r="K18" s="13">
        <f>IF($B18="","",COUNTIFS(Errores!$F$8:$F$47,$B18,Errores!$H$8:$H$47,K$7))</f>
        <v/>
      </c>
      <c r="L18" s="13">
        <f>IF(B18="","",COUNTIFS(Errores!$F$8:$F$47,B18,Errores!$K$8:$K$47,"Pendiente"))</f>
        <v/>
      </c>
      <c r="M18" s="23">
        <f>IF(B18="","",IF(D18=0,"-",INDEX($G$7:$K$7,MATCH(MAX(G18:K18),G18:K18,0))))</f>
        <v/>
      </c>
      <c r="N18" s="23">
        <f>IF(OR(B18="",O18=""),"",IF(RANK(O18,$O$8:$O$19)&lt;=3,"Repasar primero",IF(RANK(O18,$O$8:$O$19)&lt;=6,"Siguiente","Mantener")))</f>
        <v/>
      </c>
      <c r="O18" s="24">
        <f>IF(OR(B18="",D18=0),"",F18+D18/1000+ROW()/10000000)</f>
        <v/>
      </c>
    </row>
    <row r="19">
      <c r="B19" s="31" t="n"/>
      <c r="C19" s="31" t="n"/>
      <c r="D19" s="13">
        <f>IF(B19="","",COUNTIF(Errores!$F$8:$F$47,B19))</f>
        <v/>
      </c>
      <c r="E19" s="14">
        <f>IF(B19="","",IFERROR(D19/$D$20,0))</f>
        <v/>
      </c>
      <c r="F19" s="36">
        <f>IF(B19="","",SUMIF(Errores!$F$8:$F$47,B19,Errores!$J$8:$J$47))</f>
        <v/>
      </c>
      <c r="G19" s="13">
        <f>IF($B19="","",COUNTIFS(Errores!$F$8:$F$47,$B19,Errores!$H$8:$H$47,G$7))</f>
        <v/>
      </c>
      <c r="H19" s="13">
        <f>IF($B19="","",COUNTIFS(Errores!$F$8:$F$47,$B19,Errores!$H$8:$H$47,H$7))</f>
        <v/>
      </c>
      <c r="I19" s="13">
        <f>IF($B19="","",COUNTIFS(Errores!$F$8:$F$47,$B19,Errores!$H$8:$H$47,I$7))</f>
        <v/>
      </c>
      <c r="J19" s="13">
        <f>IF($B19="","",COUNTIFS(Errores!$F$8:$F$47,$B19,Errores!$H$8:$H$47,J$7))</f>
        <v/>
      </c>
      <c r="K19" s="13">
        <f>IF($B19="","",COUNTIFS(Errores!$F$8:$F$47,$B19,Errores!$H$8:$H$47,K$7))</f>
        <v/>
      </c>
      <c r="L19" s="13">
        <f>IF(B19="","",COUNTIFS(Errores!$F$8:$F$47,B19,Errores!$K$8:$K$47,"Pendiente"))</f>
        <v/>
      </c>
      <c r="M19" s="23">
        <f>IF(B19="","",IF(D19=0,"-",INDEX($G$7:$K$7,MATCH(MAX(G19:K19),G19:K19,0))))</f>
        <v/>
      </c>
      <c r="N19" s="23">
        <f>IF(OR(B19="",O19=""),"",IF(RANK(O19,$O$8:$O$19)&lt;=3,"Repasar primero",IF(RANK(O19,$O$8:$O$19)&lt;=6,"Siguiente","Mantener")))</f>
        <v/>
      </c>
      <c r="O19" s="24">
        <f>IF(OR(B19="",D19=0),"",F19+D19/1000+ROW()/10000000)</f>
        <v/>
      </c>
    </row>
    <row r="20">
      <c r="B20" s="18" t="inlineStr">
        <is>
          <t>Total</t>
        </is>
      </c>
      <c r="C20" s="18" t="inlineStr"/>
      <c r="D20" s="19">
        <f>SUM(D8:D19)</f>
        <v/>
      </c>
      <c r="E20" s="20">
        <f>SUM(E8:E19)</f>
        <v/>
      </c>
      <c r="F20" s="21">
        <f>SUM(F8:F19)</f>
        <v/>
      </c>
      <c r="G20" s="19">
        <f>SUM(G8:G19)</f>
        <v/>
      </c>
      <c r="H20" s="19">
        <f>SUM(H8:H19)</f>
        <v/>
      </c>
      <c r="I20" s="19">
        <f>SUM(I8:I19)</f>
        <v/>
      </c>
      <c r="J20" s="19">
        <f>SUM(J8:J19)</f>
        <v/>
      </c>
      <c r="K20" s="19">
        <f>SUM(K8:K19)</f>
        <v/>
      </c>
      <c r="L20" s="19">
        <f>SUM(L8:L19)</f>
        <v/>
      </c>
      <c r="M20" s="18" t="inlineStr"/>
      <c r="N20" s="18" t="inlineStr"/>
    </row>
    <row r="22">
      <c r="B22" s="29" t="inlineStr">
        <is>
          <t>La prioridad se calcula por puntos perdidos (y, a igualdad, por nº de errores): los 3 primeros temas son «Repasar primero».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N8:N19">
    <cfRule type="cellIs" priority="1" operator="equal" dxfId="0">
      <formula>"Repasar primero"</formula>
    </cfRule>
    <cfRule type="cellIs" priority="2" operator="equal" dxfId="1">
      <formula>"Siguiente"</formula>
    </cfRule>
    <cfRule type="cellIs" priority="3" operator="equal" dxfId="2">
      <formula>"Mantener"</formula>
    </cfRule>
  </conditionalFormatting>
  <conditionalFormatting sqref="F8:F19">
    <cfRule type="dataBar" priority="4">
      <dataBar>
        <cfvo type="num" val="0"/>
        <cfvo type="max"/>
        <color rgb="0010B981"/>
      </dataBar>
    </cfRule>
  </conditionalFormatting>
  <conditionalFormatting sqref="D8:D19">
    <cfRule type="dataBar" priority="5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Análisis de errores de exámenes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7" t="inlineStr">
        <is>
          <t>1.  Ve a la hoja «Temas» y escribe tus temas (hasta 12) con su asignatura. Bórrales los ejemplos y pon los tuyos; son la base de los desplegables.</t>
        </is>
      </c>
    </row>
    <row r="7" ht="30" customHeight="1">
      <c r="B7" s="37" t="inlineStr">
        <is>
          <t>2.  Tras cada examen o simulacro, ve a «Errores» y añade una fila por pregunta fallada: fecha, examen, nº de pregunta y el tema (desplegable).</t>
        </is>
      </c>
    </row>
    <row r="8" ht="30" customHeight="1">
      <c r="B8" s="37" t="inlineStr">
        <is>
          <t>3.  Elige el tipo de error: Concepto (no lo sabías), Despiste (lo sabías y fallaste), Tiempo (no llegaste), Cálculo (error de operación) o Enunciado (leíste mal la pregunta).</t>
        </is>
      </c>
    </row>
    <row r="9" ht="30" customHeight="1">
      <c r="B9" s="37" t="inlineStr">
        <is>
          <t>4.  Escribe en «Solución correcta / qué recordar» la respuesta bien razonada en una frase: será tu chuleta de repaso.</t>
        </is>
      </c>
    </row>
    <row r="10" ht="30" customHeight="1">
      <c r="B10" s="37" t="inlineStr">
        <is>
          <t>5.  Anota los puntos perdidos (incluye la penalización si tu examen resta por fallo) y deja el estado en «Pendiente».</t>
        </is>
      </c>
    </row>
    <row r="11" ht="30" customHeight="1">
      <c r="B11" s="37" t="inlineStr">
        <is>
          <t>6.  Cuando repases un error, cámbialo a «Repasado» y pon la fecha de repaso; si ya lo dominas del todo, a «Dominado».</t>
        </is>
      </c>
    </row>
    <row r="12" ht="30" customHeight="1">
      <c r="B12" s="37" t="inlineStr">
        <is>
          <t>7.  Mira la columna «Aviso»: «Repasar ya» aparece cuando un error pendiente supera el plazo de repaso (celda E5, 7 días por defecto).</t>
        </is>
      </c>
    </row>
    <row r="13" ht="30" customHeight="1">
      <c r="B13" s="37" t="inlineStr">
        <is>
          <t>8.  Consulta el «Panel»: tipos de error, los 5 temas que más puntos te cuestan y los gráficos te dicen qué repasar primero.</t>
        </is>
      </c>
    </row>
    <row r="15">
      <c r="B15" s="9" t="inlineStr">
        <is>
          <t>CONSEJOS</t>
        </is>
      </c>
    </row>
    <row r="16" ht="30" customHeight="1">
      <c r="B16" s="37" t="inlineStr">
        <is>
          <t>•  Registra los errores el mismo día del examen o al corregirlo: a la semana ya no recuerdas por qué fallaste.</t>
        </is>
      </c>
    </row>
    <row r="17" ht="30" customHeight="1">
      <c r="B17" s="37" t="inlineStr">
        <is>
          <t>•  Si un tema aparece siempre como «Concepto», necesitas estudiarlo de nuevo; si domina el «Despiste», necesitas método de revisión, no más teoría.</t>
        </is>
      </c>
    </row>
    <row r="18" ht="30" customHeight="1">
      <c r="B18" s="37" t="inlineStr">
        <is>
          <t>•  Los datos de ejemplo son ficticios. Las filas hasta la 47 ya tienen fórmulas: solo tienes que rellenar las celdas crema.</t>
        </is>
      </c>
    </row>
    <row r="19" ht="30" customHeight="1">
      <c r="B19" s="37" t="inlineStr">
        <is>
          <t>•  No cambies los nombres de los 5 tipos de error: el Panel y «Temas» los usan para contar. Las hojas están protegidas sin contraseña (Revisar &gt; Desproteger hoja).</t>
        </is>
      </c>
    </row>
    <row r="21">
      <c r="B21" s="29" t="inlineStr">
        <is>
          <t>Las celdas con fondo crema y texto azul son para rellenar; las verdes se calculan solas.</t>
        </is>
      </c>
    </row>
    <row r="23" ht="44" customHeight="1">
      <c r="B23" s="38" t="inlineStr">
        <is>
          <t>Aviso: la prioridad de repaso es un cálculo orientativo basado en los datos que tú introduces. Adáptala a tu calendario de estudio y a las indicaciones de tu profesor o preparador.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Consejo</t>
        </is>
      </c>
      <c r="C1" t="inlineStr">
        <is>
          <t>Estado</t>
        </is>
      </c>
    </row>
    <row r="2">
      <c r="A2" t="inlineStr">
        <is>
          <t>Concepto</t>
        </is>
      </c>
      <c r="B2" t="inlineStr">
        <is>
          <t>Reestudia la teoría y haz 3-5 ejercicios del tema antes del próximo simulacro.</t>
        </is>
      </c>
      <c r="C2" t="inlineStr">
        <is>
          <t>Pendiente</t>
        </is>
      </c>
    </row>
    <row r="3">
      <c r="A3" t="inlineStr">
        <is>
          <t>Despiste</t>
        </is>
      </c>
      <c r="B3" t="inlineStr">
        <is>
          <t>Revisa siempre antes de entregar: relee el enunciado, los signos y las unidades.</t>
        </is>
      </c>
      <c r="C3" t="inlineStr">
        <is>
          <t>Repasado</t>
        </is>
      </c>
    </row>
    <row r="4">
      <c r="A4" t="inlineStr">
        <is>
          <t>Tiempo</t>
        </is>
      </c>
      <c r="B4" t="inlineStr">
        <is>
          <t>Practica con cronómetro y reparte los minutos; deja para el final las preguntas largas.</t>
        </is>
      </c>
      <c r="C4" t="inlineStr">
        <is>
          <t>Dominado</t>
        </is>
      </c>
    </row>
    <row r="5">
      <c r="A5" t="inlineStr">
        <is>
          <t>Cálculo</t>
        </is>
      </c>
      <c r="B5" t="inlineStr">
        <is>
          <t>Anota todos los pasos, repasa las fórmulas y comprueba el resultado con la operación inversa.</t>
        </is>
      </c>
    </row>
    <row r="6">
      <c r="A6" t="inlineStr">
        <is>
          <t>Enunciado</t>
        </is>
      </c>
      <c r="B6" t="inlineStr">
        <is>
          <t>Subraya qué se pide y los datos clave antes de empezar a responder.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2026-10-02T13:05:16Z</dcterms:created>
  <dcterms:modified xmlns:dcterms="http://purl.org/dc/terms/" xmlns:xsi="http://www.w3.org/2001/XMLSchema-instance" xsi:type="dcterms:W3CDTF">2026-10-02T13:05:16Z</dcterms:modified>
</cp:coreProperties>
</file>