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Notas" sheetId="2" state="visible" r:id="rId2"/>
    <sheet xmlns:r="http://schemas.openxmlformats.org/officeDocument/2006/relationships" name="Resultados" sheetId="3" state="visible" r:id="rId3"/>
    <sheet xmlns:r="http://schemas.openxmlformats.org/officeDocument/2006/relationships" name="Boletín" sheetId="4" state="visible" r:id="rId4"/>
    <sheet xmlns:r="http://schemas.openxmlformats.org/officeDocument/2006/relationships" name="Instrucciones" sheetId="5" state="visible" r:id="rId5"/>
  </sheets>
  <definedNames>
    <definedName name="_xlnm.Print_Area" localSheetId="3">'Boletín'!$B$2:$H$30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+0.00;-0.00;0.00"/>
    <numFmt numFmtId="166" formatCode="0.0000000"/>
    <numFmt numFmtId="167" formatCode="0.0%"/>
  </numFmts>
  <fonts count="19">
    <font>
      <name val="Calibri"/>
      <family val="2"/>
      <color theme="1"/>
      <sz val="11"/>
      <scheme val="minor"/>
    </font>
    <font>
      <name val="Arial"/>
      <b val="1"/>
      <color rgb="0012744A"/>
      <sz val="11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i val="1"/>
      <color rgb="006B7280"/>
      <sz val="10"/>
    </font>
    <font>
      <name val="Arial"/>
      <b val="1"/>
      <color rgb="00FFFFFF"/>
      <sz val="18"/>
    </font>
    <font>
      <name val="Arial"/>
      <b val="1"/>
      <color rgb="000B4A2F"/>
      <sz val="9"/>
    </font>
    <font>
      <name val="Arial"/>
      <b val="1"/>
      <color rgb="001D4ED8"/>
      <sz val="10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color rgb="00047857"/>
      <sz val="10"/>
    </font>
    <font>
      <name val="Arial"/>
      <b val="1"/>
      <color rgb="00047857"/>
      <sz val="10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i val="1"/>
      <color rgb="006B7280"/>
      <sz val="8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bottom style="thin">
        <color rgb="00111827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6" fillId="4" borderId="0" applyAlignment="1" pivotButton="0" quotePrefix="0" xfId="0">
      <alignment vertical="center" indent="1"/>
    </xf>
    <xf numFmtId="0" fontId="0" fillId="4" borderId="0" pivotButton="0" quotePrefix="0" xfId="0"/>
    <xf numFmtId="0" fontId="5" fillId="0" borderId="0" applyAlignment="1" pivotButton="0" quotePrefix="0" xfId="0">
      <alignment vertical="center" indent="1"/>
    </xf>
    <xf numFmtId="0" fontId="1" fillId="0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164" fontId="3" fillId="2" borderId="1" applyAlignment="1" applyProtection="1" pivotButton="0" quotePrefix="0" xfId="0">
      <alignment horizontal="center" vertical="center"/>
      <protection locked="0" hidden="0"/>
    </xf>
    <xf numFmtId="1" fontId="15" fillId="6" borderId="0" applyAlignment="1" pivotButton="0" quotePrefix="0" xfId="0">
      <alignment horizontal="center" vertical="center"/>
    </xf>
    <xf numFmtId="2" fontId="15" fillId="6" borderId="0" applyAlignment="1" pivotButton="0" quotePrefix="0" xfId="0">
      <alignment horizontal="center" vertical="center"/>
    </xf>
    <xf numFmtId="1" fontId="3" fillId="2" borderId="1" applyAlignment="1" applyProtection="1" pivotButton="0" quotePrefix="0" xfId="0">
      <alignment horizontal="center" vertical="center"/>
      <protection locked="0" hidden="0"/>
    </xf>
    <xf numFmtId="167" fontId="15" fillId="6" borderId="0" applyAlignment="1" pivotButton="0" quotePrefix="0" xfId="0">
      <alignment horizontal="center" vertical="center"/>
    </xf>
    <xf numFmtId="0" fontId="3" fillId="2" borderId="1" applyAlignment="1" applyProtection="1" pivotButton="0" quotePrefix="0" xfId="0">
      <alignment horizontal="center" vertical="center"/>
      <protection locked="0" hidden="0"/>
    </xf>
    <xf numFmtId="0" fontId="12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center"/>
    </xf>
    <xf numFmtId="2" fontId="11" fillId="0" borderId="1" applyAlignment="1" pivotButton="0" quotePrefix="0" xfId="0">
      <alignment horizontal="center" vertical="center"/>
    </xf>
    <xf numFmtId="2" fontId="12" fillId="0" borderId="1" applyAlignment="1" pivotButton="0" quotePrefix="0" xfId="0">
      <alignment horizontal="center" vertical="center"/>
    </xf>
    <xf numFmtId="1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12" fillId="0" borderId="1" applyAlignment="1" pivotButton="0" quotePrefix="0" xfId="0">
      <alignment vertical="center"/>
    </xf>
    <xf numFmtId="9" fontId="11" fillId="0" borderId="1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8" fillId="2" borderId="1" applyAlignment="1" applyProtection="1" pivotButton="0" quotePrefix="0" xfId="0">
      <alignment horizontal="center" vertical="center" wrapText="1"/>
      <protection locked="0" hidden="0"/>
    </xf>
    <xf numFmtId="0" fontId="3" fillId="2" borderId="1" applyAlignment="1" applyProtection="1" pivotButton="0" quotePrefix="0" xfId="0">
      <alignment vertical="center"/>
      <protection locked="0" hidden="0"/>
    </xf>
    <xf numFmtId="0" fontId="9" fillId="5" borderId="1" applyAlignment="1" pivotButton="0" quotePrefix="0" xfId="0">
      <alignment vertical="center"/>
    </xf>
    <xf numFmtId="2" fontId="9" fillId="5" borderId="1" applyAlignment="1" pivotButton="0" quotePrefix="0" xfId="0">
      <alignment vertical="center"/>
    </xf>
    <xf numFmtId="0" fontId="10" fillId="0" borderId="0" applyAlignment="1" pivotButton="0" quotePrefix="0" xfId="0">
      <alignment horizontal="center" wrapText="1"/>
    </xf>
    <xf numFmtId="164" fontId="11" fillId="0" borderId="1" applyAlignment="1" pivotButton="0" quotePrefix="0" xfId="0">
      <alignment horizontal="center" vertical="center"/>
    </xf>
    <xf numFmtId="1" fontId="12" fillId="0" borderId="1" applyAlignment="1" pivotButton="0" quotePrefix="0" xfId="0">
      <alignment horizontal="center" vertical="center"/>
    </xf>
    <xf numFmtId="165" fontId="11" fillId="0" borderId="1" applyAlignment="1" pivotButton="0" quotePrefix="0" xfId="0">
      <alignment horizontal="center" vertical="center"/>
    </xf>
    <xf numFmtId="166" fontId="13" fillId="0" borderId="1" applyAlignment="1" pivotButton="0" quotePrefix="0" xfId="0">
      <alignment horizontal="center" vertical="center"/>
    </xf>
    <xf numFmtId="1" fontId="9" fillId="5" borderId="1" applyAlignment="1" pivotButton="0" quotePrefix="0" xfId="0">
      <alignment vertical="center"/>
    </xf>
    <xf numFmtId="0" fontId="3" fillId="2" borderId="1" applyAlignment="1" applyProtection="1" pivotButton="0" quotePrefix="0" xfId="0">
      <alignment horizontal="left" vertical="center"/>
      <protection locked="0" hidden="0"/>
    </xf>
    <xf numFmtId="0" fontId="0" fillId="2" borderId="0" pivotButton="0" quotePrefix="0" xfId="0"/>
    <xf numFmtId="1" fontId="13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left" vertical="center"/>
    </xf>
    <xf numFmtId="164" fontId="12" fillId="0" borderId="1" applyAlignment="1" pivotButton="0" quotePrefix="0" xfId="0">
      <alignment horizontal="center" vertical="center"/>
    </xf>
    <xf numFmtId="165" fontId="1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2" pivotButton="0" quotePrefix="0" xfId="0"/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 wrapText="1"/>
    </xf>
    <xf numFmtId="0" fontId="18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Media de la clase por materia y trimestre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'Panel'!$B$23:$B$28</f>
            </numRef>
          </cat>
          <val>
            <numRef>
              <f>'Panel'!$C$23:$C$28</f>
            </numRef>
          </val>
        </ser>
        <ser>
          <idx val="1"/>
          <order val="1"/>
          <tx>
            <strRef>
              <f>'Panel'!D22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'Panel'!$B$23:$B$28</f>
            </numRef>
          </cat>
          <val>
            <numRef>
              <f>'Panel'!$D$23:$D$28</f>
            </numRef>
          </val>
        </ser>
        <ser>
          <idx val="2"/>
          <order val="2"/>
          <tx>
            <strRef>
              <f>'Panel'!E22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'Panel'!$B$23:$B$28</f>
            </numRef>
          </cat>
          <val>
            <numRef>
              <f>'Panel'!$E$23:$E$28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68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6" customWidth="1" min="8" max="8"/>
    <col width="3" customWidth="1" min="9" max="9"/>
    <col width="30" customWidth="1" min="10" max="10"/>
    <col width="18" customWidth="1" min="11" max="11"/>
    <col width="18" customWidth="1" min="12" max="12"/>
    <col width="3" customWidth="1" min="13" max="13"/>
  </cols>
  <sheetData>
    <row r="2" ht="34" customHeight="1">
      <c r="B2" s="1" t="inlineStr">
        <is>
          <t>Panel de la clase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Resumen automático del grupo: medias por trimestre, aprobados, suspensas, ranking y rendimiento por materia.</t>
        </is>
      </c>
    </row>
    <row r="4">
      <c r="J4" s="4" t="inlineStr">
        <is>
          <t>AJUSTES (celdas crema, editables)</t>
        </is>
      </c>
    </row>
    <row r="5" ht="28" customHeight="1">
      <c r="B5" s="5" t="inlineStr">
        <is>
          <t>ALUMNOS CON DATOS</t>
        </is>
      </c>
      <c r="C5" s="5" t="inlineStr">
        <is>
          <t>MEDIA CLASE 1.er TRIM.</t>
        </is>
      </c>
      <c r="E5" s="5" t="inlineStr">
        <is>
          <t>MEDIA CLASE 2.º TRIM.</t>
        </is>
      </c>
      <c r="G5" s="5" t="inlineStr">
        <is>
          <t>MEDIA CLASE 3.er TRIM.</t>
        </is>
      </c>
      <c r="J5" s="6" t="inlineStr">
        <is>
          <t>Nota mínima para aprobar (0-10)</t>
        </is>
      </c>
      <c r="L5" s="7" t="n">
        <v>5</v>
      </c>
    </row>
    <row r="6" ht="36" customHeight="1">
      <c r="B6" s="8">
        <f>SUMPRODUCT(--(LEN(Resultados!$B$8:$B$47)&gt;0))</f>
        <v/>
      </c>
      <c r="C6" s="9">
        <f>IFERROR(AVERAGE(Resultados!$C$8:$C$47),"-")</f>
        <v/>
      </c>
      <c r="E6" s="9">
        <f>IFERROR(AVERAGE(Resultados!$D$8:$D$47),"-")</f>
        <v/>
      </c>
      <c r="G6" s="9">
        <f>IFERROR(AVERAGE(Resultados!$E$8:$E$47),"-")</f>
        <v/>
      </c>
      <c r="J6" s="6" t="inlineStr">
        <is>
          <t>Máx. materias suspensas para «Revisar»</t>
        </is>
      </c>
      <c r="L6" s="10" t="n">
        <v>2</v>
      </c>
    </row>
    <row r="7">
      <c r="J7" s="6" t="inlineStr">
        <is>
          <t>Peso del 1.er trimestre (relativo)</t>
        </is>
      </c>
      <c r="L7" s="7" t="n">
        <v>1</v>
      </c>
    </row>
    <row r="8" ht="28" customHeight="1">
      <c r="B8" s="5" t="inlineStr">
        <is>
          <t>MEDIA FINAL DE LA CLASE</t>
        </is>
      </c>
      <c r="C8" s="5" t="inlineStr">
        <is>
          <t>% QUE APRUEBA TODO</t>
        </is>
      </c>
      <c r="E8" s="5" t="inlineStr">
        <is>
          <t>ALUMNOS CON SUSPENSAS</t>
        </is>
      </c>
      <c r="G8" s="5" t="inlineStr">
        <is>
          <t>MATERIAS SUSPENSAS (TOTAL)</t>
        </is>
      </c>
      <c r="J8" s="6" t="inlineStr">
        <is>
          <t>Peso del 2.º trimestre (relativo)</t>
        </is>
      </c>
      <c r="L8" s="7" t="n">
        <v>1</v>
      </c>
    </row>
    <row r="9" ht="36" customHeight="1">
      <c r="B9" s="9">
        <f>IFERROR(AVERAGE(Resultados!$L$8:$L$47),"-")</f>
        <v/>
      </c>
      <c r="C9" s="11">
        <f>IF(COUNT(Resultados!$P$8:$P$47)=0,"-",COUNTIF(Resultados!$P$8:$P$47,0)/COUNT(Resultados!$P$8:$P$47))</f>
        <v/>
      </c>
      <c r="E9" s="8">
        <f>COUNTIF(Resultados!$P$8:$P$47,"&gt;0")</f>
        <v/>
      </c>
      <c r="G9" s="8">
        <f>SUM(Resultados!$P$8:$P$47)</f>
        <v/>
      </c>
      <c r="J9" s="6" t="inlineStr">
        <is>
          <t>Peso del 3.er trimestre (relativo)</t>
        </is>
      </c>
      <c r="L9" s="7" t="n">
        <v>1</v>
      </c>
    </row>
    <row r="10">
      <c r="J10" s="6" t="inlineStr">
        <is>
          <t>Centro</t>
        </is>
      </c>
      <c r="L10" s="12" t="inlineStr">
        <is>
          <t>CEIP Los Almendros (ejemplo)</t>
        </is>
      </c>
    </row>
    <row r="11">
      <c r="B11" s="6" t="inlineStr">
        <is>
          <t>Mejor media de la clase:</t>
        </is>
      </c>
      <c r="C11" s="13">
        <f>IFERROR(B15&amp;" ("&amp;ROUND(F15,2)&amp;")","-")</f>
        <v/>
      </c>
      <c r="E11" s="14" t="inlineStr">
        <is>
          <t>Materia más floja:</t>
        </is>
      </c>
      <c r="F11" s="13">
        <f>IFERROR(INDEX(B23:B28,MATCH(MIN(F23:F28),F23:F28,0)),"-")</f>
        <v/>
      </c>
      <c r="J11" s="6" t="inlineStr">
        <is>
          <t>Curso escolar</t>
        </is>
      </c>
      <c r="L11" s="12" t="inlineStr">
        <is>
          <t>2025-2026</t>
        </is>
      </c>
    </row>
    <row r="12">
      <c r="J12" s="6" t="inlineStr">
        <is>
          <t>Grupo / clase</t>
        </is>
      </c>
      <c r="L12" s="12" t="inlineStr">
        <is>
          <t>5.º B Primaria</t>
        </is>
      </c>
    </row>
    <row r="13">
      <c r="B13" s="4" t="inlineStr">
        <is>
          <t>TOP 5 DE LA CLASE (por media final)</t>
        </is>
      </c>
      <c r="J13" s="6" t="inlineStr">
        <is>
          <t>Tutor/a</t>
        </is>
      </c>
      <c r="L13" s="12" t="inlineStr">
        <is>
          <t>Marta Gil Ramos (ficticia)</t>
        </is>
      </c>
    </row>
    <row r="14" ht="32" customHeight="1">
      <c r="B14" s="15" t="inlineStr">
        <is>
          <t>Alumno/a</t>
        </is>
      </c>
      <c r="C14" s="15" t="inlineStr">
        <is>
          <t>Media 1.er trim.</t>
        </is>
      </c>
      <c r="D14" s="15" t="inlineStr">
        <is>
          <t>Media 2.º trim.</t>
        </is>
      </c>
      <c r="E14" s="15" t="inlineStr">
        <is>
          <t>Media 3.er trim.</t>
        </is>
      </c>
      <c r="F14" s="15" t="inlineStr">
        <is>
          <t>Media final</t>
        </is>
      </c>
      <c r="G14" s="15" t="inlineStr">
        <is>
          <t>Puesto</t>
        </is>
      </c>
      <c r="H14" s="15" t="inlineStr">
        <is>
          <t>Calificación</t>
        </is>
      </c>
    </row>
    <row r="15">
      <c r="B15" s="16">
        <f>IFERROR(INDEX(Resultados!$B$8:$B$47,MATCH(LARGE(Resultados!$U$8:$U$47,ROWS(B$15:B15)),Resultados!$U$8:$U$47,0)),"")</f>
        <v/>
      </c>
      <c r="C15" s="17">
        <f>IFERROR(INDEX(Resultados!$C$8:$C$47,MATCH(LARGE(Resultados!$U$8:$U$47,ROWS(B$15:B15)),Resultados!$U$8:$U$47,0)),"")</f>
        <v/>
      </c>
      <c r="D15" s="17">
        <f>IFERROR(INDEX(Resultados!$D$8:$D$47,MATCH(LARGE(Resultados!$U$8:$U$47,ROWS(B$15:B15)),Resultados!$U$8:$U$47,0)),"")</f>
        <v/>
      </c>
      <c r="E15" s="17">
        <f>IFERROR(INDEX(Resultados!$E$8:$E$47,MATCH(LARGE(Resultados!$U$8:$U$47,ROWS(B$15:B15)),Resultados!$U$8:$U$47,0)),"")</f>
        <v/>
      </c>
      <c r="F15" s="18">
        <f>IFERROR(INDEX(Resultados!$L$8:$L$47,MATCH(LARGE(Resultados!$U$8:$U$47,ROWS(B$15:B15)),Resultados!$U$8:$U$47,0)),"")</f>
        <v/>
      </c>
      <c r="G15" s="19">
        <f>IFERROR(INDEX(Resultados!$R$8:$R$47,MATCH(LARGE(Resultados!$U$8:$U$47,ROWS(B$15:B15)),Resultados!$U$8:$U$47,0)),"")</f>
        <v/>
      </c>
      <c r="H15" s="20">
        <f>IFERROR(INDEX(Resultados!$T$8:$T$47,MATCH(LARGE(Resultados!$U$8:$U$47,ROWS(B$15:B15)),Resultados!$U$8:$U$47,0)),"")</f>
        <v/>
      </c>
      <c r="J15" s="4" t="inlineStr">
        <is>
          <t>ESCALA DE CALIFICACIONES (editable)</t>
        </is>
      </c>
    </row>
    <row r="16" ht="22" customHeight="1">
      <c r="B16" s="16">
        <f>IFERROR(INDEX(Resultados!$B$8:$B$47,MATCH(LARGE(Resultados!$U$8:$U$47,ROWS(B$15:B16)),Resultados!$U$8:$U$47,0)),"")</f>
        <v/>
      </c>
      <c r="C16" s="17">
        <f>IFERROR(INDEX(Resultados!$C$8:$C$47,MATCH(LARGE(Resultados!$U$8:$U$47,ROWS(B$15:B16)),Resultados!$U$8:$U$47,0)),"")</f>
        <v/>
      </c>
      <c r="D16" s="17">
        <f>IFERROR(INDEX(Resultados!$D$8:$D$47,MATCH(LARGE(Resultados!$U$8:$U$47,ROWS(B$15:B16)),Resultados!$U$8:$U$47,0)),"")</f>
        <v/>
      </c>
      <c r="E16" s="17">
        <f>IFERROR(INDEX(Resultados!$E$8:$E$47,MATCH(LARGE(Resultados!$U$8:$U$47,ROWS(B$15:B16)),Resultados!$U$8:$U$47,0)),"")</f>
        <v/>
      </c>
      <c r="F16" s="18">
        <f>IFERROR(INDEX(Resultados!$L$8:$L$47,MATCH(LARGE(Resultados!$U$8:$U$47,ROWS(B$15:B16)),Resultados!$U$8:$U$47,0)),"")</f>
        <v/>
      </c>
      <c r="G16" s="19">
        <f>IFERROR(INDEX(Resultados!$R$8:$R$47,MATCH(LARGE(Resultados!$U$8:$U$47,ROWS(B$15:B16)),Resultados!$U$8:$U$47,0)),"")</f>
        <v/>
      </c>
      <c r="H16" s="20">
        <f>IFERROR(INDEX(Resultados!$T$8:$T$47,MATCH(LARGE(Resultados!$U$8:$U$47,ROWS(B$15:B16)),Resultados!$U$8:$U$47,0)),"")</f>
        <v/>
      </c>
      <c r="J16" s="15" t="inlineStr">
        <is>
          <t>Nota desde (0-10)</t>
        </is>
      </c>
      <c r="K16" s="15" t="inlineStr">
        <is>
          <t>Calificación</t>
        </is>
      </c>
    </row>
    <row r="17">
      <c r="B17" s="16">
        <f>IFERROR(INDEX(Resultados!$B$8:$B$47,MATCH(LARGE(Resultados!$U$8:$U$47,ROWS(B$15:B17)),Resultados!$U$8:$U$47,0)),"")</f>
        <v/>
      </c>
      <c r="C17" s="17">
        <f>IFERROR(INDEX(Resultados!$C$8:$C$47,MATCH(LARGE(Resultados!$U$8:$U$47,ROWS(B$15:B17)),Resultados!$U$8:$U$47,0)),"")</f>
        <v/>
      </c>
      <c r="D17" s="17">
        <f>IFERROR(INDEX(Resultados!$D$8:$D$47,MATCH(LARGE(Resultados!$U$8:$U$47,ROWS(B$15:B17)),Resultados!$U$8:$U$47,0)),"")</f>
        <v/>
      </c>
      <c r="E17" s="17">
        <f>IFERROR(INDEX(Resultados!$E$8:$E$47,MATCH(LARGE(Resultados!$U$8:$U$47,ROWS(B$15:B17)),Resultados!$U$8:$U$47,0)),"")</f>
        <v/>
      </c>
      <c r="F17" s="18">
        <f>IFERROR(INDEX(Resultados!$L$8:$L$47,MATCH(LARGE(Resultados!$U$8:$U$47,ROWS(B$15:B17)),Resultados!$U$8:$U$47,0)),"")</f>
        <v/>
      </c>
      <c r="G17" s="19">
        <f>IFERROR(INDEX(Resultados!$R$8:$R$47,MATCH(LARGE(Resultados!$U$8:$U$47,ROWS(B$15:B17)),Resultados!$U$8:$U$47,0)),"")</f>
        <v/>
      </c>
      <c r="H17" s="20">
        <f>IFERROR(INDEX(Resultados!$T$8:$T$47,MATCH(LARGE(Resultados!$U$8:$U$47,ROWS(B$15:B17)),Resultados!$U$8:$U$47,0)),"")</f>
        <v/>
      </c>
      <c r="J17" s="7" t="n">
        <v>0</v>
      </c>
      <c r="K17" s="12" t="inlineStr">
        <is>
          <t>Insuficiente</t>
        </is>
      </c>
    </row>
    <row r="18">
      <c r="B18" s="16">
        <f>IFERROR(INDEX(Resultados!$B$8:$B$47,MATCH(LARGE(Resultados!$U$8:$U$47,ROWS(B$15:B18)),Resultados!$U$8:$U$47,0)),"")</f>
        <v/>
      </c>
      <c r="C18" s="17">
        <f>IFERROR(INDEX(Resultados!$C$8:$C$47,MATCH(LARGE(Resultados!$U$8:$U$47,ROWS(B$15:B18)),Resultados!$U$8:$U$47,0)),"")</f>
        <v/>
      </c>
      <c r="D18" s="17">
        <f>IFERROR(INDEX(Resultados!$D$8:$D$47,MATCH(LARGE(Resultados!$U$8:$U$47,ROWS(B$15:B18)),Resultados!$U$8:$U$47,0)),"")</f>
        <v/>
      </c>
      <c r="E18" s="17">
        <f>IFERROR(INDEX(Resultados!$E$8:$E$47,MATCH(LARGE(Resultados!$U$8:$U$47,ROWS(B$15:B18)),Resultados!$U$8:$U$47,0)),"")</f>
        <v/>
      </c>
      <c r="F18" s="18">
        <f>IFERROR(INDEX(Resultados!$L$8:$L$47,MATCH(LARGE(Resultados!$U$8:$U$47,ROWS(B$15:B18)),Resultados!$U$8:$U$47,0)),"")</f>
        <v/>
      </c>
      <c r="G18" s="19">
        <f>IFERROR(INDEX(Resultados!$R$8:$R$47,MATCH(LARGE(Resultados!$U$8:$U$47,ROWS(B$15:B18)),Resultados!$U$8:$U$47,0)),"")</f>
        <v/>
      </c>
      <c r="H18" s="20">
        <f>IFERROR(INDEX(Resultados!$T$8:$T$47,MATCH(LARGE(Resultados!$U$8:$U$47,ROWS(B$15:B18)),Resultados!$U$8:$U$47,0)),"")</f>
        <v/>
      </c>
      <c r="J18" s="7" t="n">
        <v>5</v>
      </c>
      <c r="K18" s="12" t="inlineStr">
        <is>
          <t>Suficiente</t>
        </is>
      </c>
    </row>
    <row r="19">
      <c r="B19" s="16">
        <f>IFERROR(INDEX(Resultados!$B$8:$B$47,MATCH(LARGE(Resultados!$U$8:$U$47,ROWS(B$15:B19)),Resultados!$U$8:$U$47,0)),"")</f>
        <v/>
      </c>
      <c r="C19" s="17">
        <f>IFERROR(INDEX(Resultados!$C$8:$C$47,MATCH(LARGE(Resultados!$U$8:$U$47,ROWS(B$15:B19)),Resultados!$U$8:$U$47,0)),"")</f>
        <v/>
      </c>
      <c r="D19" s="17">
        <f>IFERROR(INDEX(Resultados!$D$8:$D$47,MATCH(LARGE(Resultados!$U$8:$U$47,ROWS(B$15:B19)),Resultados!$U$8:$U$47,0)),"")</f>
        <v/>
      </c>
      <c r="E19" s="17">
        <f>IFERROR(INDEX(Resultados!$E$8:$E$47,MATCH(LARGE(Resultados!$U$8:$U$47,ROWS(B$15:B19)),Resultados!$U$8:$U$47,0)),"")</f>
        <v/>
      </c>
      <c r="F19" s="18">
        <f>IFERROR(INDEX(Resultados!$L$8:$L$47,MATCH(LARGE(Resultados!$U$8:$U$47,ROWS(B$15:B19)),Resultados!$U$8:$U$47,0)),"")</f>
        <v/>
      </c>
      <c r="G19" s="19">
        <f>IFERROR(INDEX(Resultados!$R$8:$R$47,MATCH(LARGE(Resultados!$U$8:$U$47,ROWS(B$15:B19)),Resultados!$U$8:$U$47,0)),"")</f>
        <v/>
      </c>
      <c r="H19" s="20">
        <f>IFERROR(INDEX(Resultados!$T$8:$T$47,MATCH(LARGE(Resultados!$U$8:$U$47,ROWS(B$15:B19)),Resultados!$U$8:$U$47,0)),"")</f>
        <v/>
      </c>
      <c r="J19" s="7" t="n">
        <v>6</v>
      </c>
      <c r="K19" s="12" t="inlineStr">
        <is>
          <t>Bien</t>
        </is>
      </c>
    </row>
    <row r="20">
      <c r="J20" s="7" t="n">
        <v>7</v>
      </c>
      <c r="K20" s="12" t="inlineStr">
        <is>
          <t>Notable</t>
        </is>
      </c>
    </row>
    <row r="21">
      <c r="B21" s="4" t="inlineStr">
        <is>
          <t>RENDIMIENTO POR MATERIA</t>
        </is>
      </c>
      <c r="J21" s="7" t="n">
        <v>9</v>
      </c>
      <c r="K21" s="12" t="inlineStr">
        <is>
          <t>Sobresaliente</t>
        </is>
      </c>
    </row>
    <row r="22" ht="32" customHeight="1">
      <c r="B22" s="15" t="inlineStr">
        <is>
          <t>Materia</t>
        </is>
      </c>
      <c r="C22" s="15" t="inlineStr">
        <is>
          <t>Media 1.er trim.</t>
        </is>
      </c>
      <c r="D22" s="15" t="inlineStr">
        <is>
          <t>Media 2.º trim.</t>
        </is>
      </c>
      <c r="E22" s="15" t="inlineStr">
        <is>
          <t>Media 3.er trim.</t>
        </is>
      </c>
      <c r="F22" s="15" t="inlineStr">
        <is>
          <t>Nota final</t>
        </is>
      </c>
      <c r="G22" s="15" t="inlineStr">
        <is>
          <t>Suspensos finales</t>
        </is>
      </c>
      <c r="H22" s="15" t="inlineStr">
        <is>
          <t>% que aprueba</t>
        </is>
      </c>
      <c r="J22" s="21" t="inlineStr">
        <is>
          <t>Ordena las filas de menor a mayor nota.</t>
        </is>
      </c>
    </row>
    <row r="23">
      <c r="B23" s="22">
        <f>Notas!C$7</f>
        <v/>
      </c>
      <c r="C23" s="17">
        <f>IFERROR(AVERAGE(Notas!C$8:C$47),"")</f>
        <v/>
      </c>
      <c r="D23" s="17">
        <f>IFERROR(AVERAGE(Notas!I$8:I$47),"")</f>
        <v/>
      </c>
      <c r="E23" s="17">
        <f>IFERROR(AVERAGE(Notas!O$8:O$47),"")</f>
        <v/>
      </c>
      <c r="F23" s="18">
        <f>IFERROR(AVERAGE(Resultados!$F$8:$F$47),"")</f>
        <v/>
      </c>
      <c r="G23" s="19">
        <f>COUNTIF(Resultados!$F$8:$F$47,"&lt;"&amp;$L$5)</f>
        <v/>
      </c>
      <c r="H23" s="23">
        <f>IF(COUNT(Resultados!$F$8:$F$47)=0,"",1-G23/COUNT(Resultados!$F$8:$F$47))</f>
        <v/>
      </c>
    </row>
    <row r="24">
      <c r="B24" s="22">
        <f>Notas!D$7</f>
        <v/>
      </c>
      <c r="C24" s="17">
        <f>IFERROR(AVERAGE(Notas!D$8:D$47),"")</f>
        <v/>
      </c>
      <c r="D24" s="17">
        <f>IFERROR(AVERAGE(Notas!J$8:J$47),"")</f>
        <v/>
      </c>
      <c r="E24" s="17">
        <f>IFERROR(AVERAGE(Notas!P$8:P$47),"")</f>
        <v/>
      </c>
      <c r="F24" s="18">
        <f>IFERROR(AVERAGE(Resultados!$G$8:$G$47),"")</f>
        <v/>
      </c>
      <c r="G24" s="19">
        <f>COUNTIF(Resultados!$G$8:$G$47,"&lt;"&amp;$L$5)</f>
        <v/>
      </c>
      <c r="H24" s="23">
        <f>IF(COUNT(Resultados!$G$8:$G$47)=0,"",1-G24/COUNT(Resultados!$G$8:$G$47))</f>
        <v/>
      </c>
    </row>
    <row r="25">
      <c r="B25" s="22">
        <f>Notas!E$7</f>
        <v/>
      </c>
      <c r="C25" s="17">
        <f>IFERROR(AVERAGE(Notas!E$8:E$47),"")</f>
        <v/>
      </c>
      <c r="D25" s="17">
        <f>IFERROR(AVERAGE(Notas!K$8:K$47),"")</f>
        <v/>
      </c>
      <c r="E25" s="17">
        <f>IFERROR(AVERAGE(Notas!Q$8:Q$47),"")</f>
        <v/>
      </c>
      <c r="F25" s="18">
        <f>IFERROR(AVERAGE(Resultados!$H$8:$H$47),"")</f>
        <v/>
      </c>
      <c r="G25" s="19">
        <f>COUNTIF(Resultados!$H$8:$H$47,"&lt;"&amp;$L$5)</f>
        <v/>
      </c>
      <c r="H25" s="23">
        <f>IF(COUNT(Resultados!$H$8:$H$47)=0,"",1-G25/COUNT(Resultados!$H$8:$H$47))</f>
        <v/>
      </c>
    </row>
    <row r="26">
      <c r="B26" s="22">
        <f>Notas!F$7</f>
        <v/>
      </c>
      <c r="C26" s="17">
        <f>IFERROR(AVERAGE(Notas!F$8:F$47),"")</f>
        <v/>
      </c>
      <c r="D26" s="17">
        <f>IFERROR(AVERAGE(Notas!L$8:L$47),"")</f>
        <v/>
      </c>
      <c r="E26" s="17">
        <f>IFERROR(AVERAGE(Notas!R$8:R$47),"")</f>
        <v/>
      </c>
      <c r="F26" s="18">
        <f>IFERROR(AVERAGE(Resultados!$I$8:$I$47),"")</f>
        <v/>
      </c>
      <c r="G26" s="19">
        <f>COUNTIF(Resultados!$I$8:$I$47,"&lt;"&amp;$L$5)</f>
        <v/>
      </c>
      <c r="H26" s="23">
        <f>IF(COUNT(Resultados!$I$8:$I$47)=0,"",1-G26/COUNT(Resultados!$I$8:$I$47))</f>
        <v/>
      </c>
    </row>
    <row r="27">
      <c r="B27" s="22">
        <f>Notas!G$7</f>
        <v/>
      </c>
      <c r="C27" s="17">
        <f>IFERROR(AVERAGE(Notas!G$8:G$47),"")</f>
        <v/>
      </c>
      <c r="D27" s="17">
        <f>IFERROR(AVERAGE(Notas!M$8:M$47),"")</f>
        <v/>
      </c>
      <c r="E27" s="17">
        <f>IFERROR(AVERAGE(Notas!S$8:S$47),"")</f>
        <v/>
      </c>
      <c r="F27" s="18">
        <f>IFERROR(AVERAGE(Resultados!$J$8:$J$47),"")</f>
        <v/>
      </c>
      <c r="G27" s="19">
        <f>COUNTIF(Resultados!$J$8:$J$47,"&lt;"&amp;$L$5)</f>
        <v/>
      </c>
      <c r="H27" s="23">
        <f>IF(COUNT(Resultados!$J$8:$J$47)=0,"",1-G27/COUNT(Resultados!$J$8:$J$47))</f>
        <v/>
      </c>
    </row>
    <row r="28">
      <c r="B28" s="22">
        <f>Notas!H$7</f>
        <v/>
      </c>
      <c r="C28" s="17">
        <f>IFERROR(AVERAGE(Notas!H$8:H$47),"")</f>
        <v/>
      </c>
      <c r="D28" s="17">
        <f>IFERROR(AVERAGE(Notas!N$8:N$47),"")</f>
        <v/>
      </c>
      <c r="E28" s="17">
        <f>IFERROR(AVERAGE(Notas!T$8:T$47),"")</f>
        <v/>
      </c>
      <c r="F28" s="18">
        <f>IFERROR(AVERAGE(Resultados!$K$8:$K$47),"")</f>
        <v/>
      </c>
      <c r="G28" s="19">
        <f>COUNTIF(Resultados!$K$8:$K$47,"&lt;"&amp;$L$5)</f>
        <v/>
      </c>
      <c r="H28" s="23">
        <f>IF(COUNT(Resultados!$K$8:$K$47)=0,"",1-G28/COUNT(Resultados!$K$8:$K$47))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5">
    <mergeCell ref="F11:G11"/>
    <mergeCell ref="C6:D6"/>
    <mergeCell ref="J5:K5"/>
    <mergeCell ref="J10:K10"/>
    <mergeCell ref="B3:L3"/>
    <mergeCell ref="C5:D5"/>
    <mergeCell ref="E5:F5"/>
    <mergeCell ref="G8:H8"/>
    <mergeCell ref="J13:K13"/>
    <mergeCell ref="E8:F8"/>
    <mergeCell ref="J9:K9"/>
    <mergeCell ref="J6:K6"/>
    <mergeCell ref="B2:L2"/>
    <mergeCell ref="G6:H6"/>
    <mergeCell ref="C9:D9"/>
    <mergeCell ref="E9:F9"/>
    <mergeCell ref="E6:F6"/>
    <mergeCell ref="J11:K11"/>
    <mergeCell ref="C11:D11"/>
    <mergeCell ref="J7:K7"/>
    <mergeCell ref="G5:H5"/>
    <mergeCell ref="C8:D8"/>
    <mergeCell ref="J12:K12"/>
    <mergeCell ref="G9:H9"/>
    <mergeCell ref="J8:K8"/>
  </mergeCells>
  <conditionalFormatting sqref="E9">
    <cfRule type="expression" priority="1" dxfId="0">
      <formula>$E$9&gt;0</formula>
    </cfRule>
  </conditionalFormatting>
  <conditionalFormatting sqref="F15:F19">
    <cfRule type="dataBar" priority="2">
      <dataBar>
        <cfvo type="num" val="0"/>
        <cfvo type="max"/>
        <color rgb="0034D399"/>
      </dataBar>
    </cfRule>
  </conditionalFormatting>
  <conditionalFormatting sqref="H23:H28">
    <cfRule type="dataBar" priority="3">
      <dataBar>
        <cfvo type="num" val="0"/>
        <cfvo type="max"/>
        <color rgb="0034D399"/>
      </dataBar>
    </cfRule>
  </conditionalFormatting>
  <conditionalFormatting sqref="C23:F28">
    <cfRule type="expression" priority="4" dxfId="1">
      <formula>AND(ISNUMBER(C23),C23&lt;$L$5)</formula>
    </cfRule>
  </conditionalFormatting>
  <conditionalFormatting sqref="G23:G28">
    <cfRule type="expression" priority="5" dxfId="0">
      <formula>G23&gt;0</formula>
    </cfRule>
  </conditionalFormatting>
  <dataValidations count="3">
    <dataValidation sqref="L5" showDropDown="0" showInputMessage="0" showErrorMessage="1" allowBlank="0" errorTitle="Nota mínima" error="Escribe un valor entre 0 y 10." type="decimal" operator="between">
      <formula1>0</formula1>
      <formula2>10</formula2>
    </dataValidation>
    <dataValidation sqref="L6" showDropDown="0" showInputMessage="0" showErrorMessage="1" allowBlank="0" errorTitle="Materias" error="Escribe un número entero entre 0 y 6." type="whole" operator="between">
      <formula1>0</formula1>
      <formula2>6</formula2>
    </dataValidation>
    <dataValidation sqref="L7:L9" showDropDown="0" showInputMessage="0" showErrorMessage="1" allowBlank="0" errorTitle="Peso" error="El peso debe ser un número entre 0 y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W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30" customWidth="1" min="21" max="21"/>
    <col width="30" customWidth="1" min="22" max="22"/>
    <col width="30" customWidth="1" min="23" max="23"/>
  </cols>
  <sheetData>
    <row r="2" ht="34" customHeight="1">
      <c r="B2" s="1" t="inlineStr">
        <is>
          <t>Notas por alumno, materia y trimestre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</row>
    <row r="3">
      <c r="B3" s="3" t="inlineStr">
        <is>
          <t>Escribe los nombres de las materias en la fila 7 (1.er trimestre) y las notas de 0 a 10. Deja vacío lo que aún no se haya evaluado.</t>
        </is>
      </c>
    </row>
    <row r="5">
      <c r="C5" s="24" t="inlineStr">
        <is>
          <t>1.er TRIMESTRE</t>
        </is>
      </c>
      <c r="I5" s="24" t="inlineStr">
        <is>
          <t>2.º TRIMESTRE</t>
        </is>
      </c>
      <c r="O5" s="24" t="inlineStr">
        <is>
          <t>3.er TRIMESTRE</t>
        </is>
      </c>
      <c r="U5" s="24" t="inlineStr">
        <is>
          <t>COMENTARIOS DEL TUTOR/A</t>
        </is>
      </c>
    </row>
    <row r="7" ht="36" customHeight="1">
      <c r="B7" s="15" t="inlineStr">
        <is>
          <t>Alumno/a</t>
        </is>
      </c>
      <c r="C7" s="25" t="inlineStr">
        <is>
          <t>Lengua</t>
        </is>
      </c>
      <c r="D7" s="25" t="inlineStr">
        <is>
          <t>Matemáticas</t>
        </is>
      </c>
      <c r="E7" s="25" t="inlineStr">
        <is>
          <t>Inglés</t>
        </is>
      </c>
      <c r="F7" s="25" t="inlineStr">
        <is>
          <t>C. del Medio</t>
        </is>
      </c>
      <c r="G7" s="25" t="inlineStr">
        <is>
          <t>Ed. Física</t>
        </is>
      </c>
      <c r="H7" s="25" t="inlineStr">
        <is>
          <t>Artística</t>
        </is>
      </c>
      <c r="I7" s="15">
        <f>C$7</f>
        <v/>
      </c>
      <c r="J7" s="15">
        <f>D$7</f>
        <v/>
      </c>
      <c r="K7" s="15">
        <f>E$7</f>
        <v/>
      </c>
      <c r="L7" s="15">
        <f>F$7</f>
        <v/>
      </c>
      <c r="M7" s="15">
        <f>G$7</f>
        <v/>
      </c>
      <c r="N7" s="15">
        <f>H$7</f>
        <v/>
      </c>
      <c r="O7" s="15">
        <f>C$7</f>
        <v/>
      </c>
      <c r="P7" s="15">
        <f>D$7</f>
        <v/>
      </c>
      <c r="Q7" s="15">
        <f>E$7</f>
        <v/>
      </c>
      <c r="R7" s="15">
        <f>F$7</f>
        <v/>
      </c>
      <c r="S7" s="15">
        <f>G$7</f>
        <v/>
      </c>
      <c r="T7" s="15">
        <f>H$7</f>
        <v/>
      </c>
      <c r="U7" s="15" t="inlineStr">
        <is>
          <t>Comentario 1.er trim.</t>
        </is>
      </c>
      <c r="V7" s="15" t="inlineStr">
        <is>
          <t>Comentario 2.º trim.</t>
        </is>
      </c>
      <c r="W7" s="15" t="inlineStr">
        <is>
          <t>Comentario 3.er trim.</t>
        </is>
      </c>
    </row>
    <row r="8">
      <c r="B8" s="26" t="inlineStr">
        <is>
          <t>Lucía Fernández Ortega</t>
        </is>
      </c>
      <c r="C8" s="7" t="n">
        <v>8.5</v>
      </c>
      <c r="D8" s="7" t="n">
        <v>8.5</v>
      </c>
      <c r="E8" s="7" t="n">
        <v>9.5</v>
      </c>
      <c r="F8" s="7" t="n">
        <v>8.5</v>
      </c>
      <c r="G8" s="7" t="n">
        <v>9.5</v>
      </c>
      <c r="H8" s="7" t="n">
        <v>9.5</v>
      </c>
      <c r="I8" s="7" t="n">
        <v>8.5</v>
      </c>
      <c r="J8" s="7" t="n">
        <v>8.5</v>
      </c>
      <c r="K8" s="7" t="n">
        <v>9</v>
      </c>
      <c r="L8" s="7" t="n">
        <v>9</v>
      </c>
      <c r="M8" s="7" t="n">
        <v>9</v>
      </c>
      <c r="N8" s="7" t="n">
        <v>9</v>
      </c>
      <c r="O8" s="7" t="n">
        <v>8.5</v>
      </c>
      <c r="P8" s="7" t="n">
        <v>9</v>
      </c>
      <c r="Q8" s="7" t="n">
        <v>9</v>
      </c>
      <c r="R8" s="7" t="n">
        <v>8</v>
      </c>
      <c r="S8" s="7" t="n">
        <v>10</v>
      </c>
      <c r="T8" s="7" t="n">
        <v>10</v>
      </c>
      <c r="U8" s="26" t="inlineStr">
        <is>
          <t>Muy buen comienzo de curso. Participa y entrega siempre las tareas.</t>
        </is>
      </c>
      <c r="V8" s="26" t="inlineStr">
        <is>
          <t>Mantiene el nivel. Puede ayudar a compañeros en matemáticas.</t>
        </is>
      </c>
      <c r="W8" s="26" t="inlineStr">
        <is>
          <t>Excelente trimestre. Se recomienda ampliar con lecturas.</t>
        </is>
      </c>
    </row>
    <row r="9">
      <c r="B9" s="26" t="inlineStr">
        <is>
          <t>Mateo Sánchez Vidal</t>
        </is>
      </c>
      <c r="C9" s="7" t="n">
        <v>8</v>
      </c>
      <c r="D9" s="7" t="n">
        <v>7.5</v>
      </c>
      <c r="E9" s="7" t="n">
        <v>7</v>
      </c>
      <c r="F9" s="7" t="n">
        <v>6.5</v>
      </c>
      <c r="G9" s="7" t="n">
        <v>8.5</v>
      </c>
      <c r="H9" s="7" t="n">
        <v>7.5</v>
      </c>
      <c r="I9" s="7" t="n">
        <v>7</v>
      </c>
      <c r="J9" s="7" t="n">
        <v>7</v>
      </c>
      <c r="K9" s="7" t="n">
        <v>7</v>
      </c>
      <c r="L9" s="7" t="n">
        <v>7.5</v>
      </c>
      <c r="M9" s="7" t="n">
        <v>8.5</v>
      </c>
      <c r="N9" s="7" t="n">
        <v>8.5</v>
      </c>
      <c r="O9" s="7" t="n">
        <v>8</v>
      </c>
      <c r="P9" s="7" t="n">
        <v>7.5</v>
      </c>
      <c r="Q9" s="7" t="n">
        <v>7.5</v>
      </c>
      <c r="R9" s="7" t="n">
        <v>8</v>
      </c>
      <c r="S9" s="7" t="n">
        <v>8.5</v>
      </c>
      <c r="T9" s="7" t="n">
        <v>8</v>
      </c>
      <c r="U9" s="26" t="n"/>
      <c r="V9" s="26" t="n"/>
      <c r="W9" s="26" t="n"/>
    </row>
    <row r="10">
      <c r="B10" s="26" t="inlineStr">
        <is>
          <t>Sofía Ramos Pardo</t>
        </is>
      </c>
      <c r="C10" s="7" t="n">
        <v>10</v>
      </c>
      <c r="D10" s="7" t="n">
        <v>9.5</v>
      </c>
      <c r="E10" s="7" t="n">
        <v>10</v>
      </c>
      <c r="F10" s="7" t="n">
        <v>9.5</v>
      </c>
      <c r="G10" s="7" t="n">
        <v>10</v>
      </c>
      <c r="H10" s="7" t="n">
        <v>9.5</v>
      </c>
      <c r="I10" s="7" t="n">
        <v>9</v>
      </c>
      <c r="J10" s="7" t="n">
        <v>8.5</v>
      </c>
      <c r="K10" s="7" t="n">
        <v>10</v>
      </c>
      <c r="L10" s="7" t="n">
        <v>9</v>
      </c>
      <c r="M10" s="7" t="n">
        <v>10</v>
      </c>
      <c r="N10" s="7" t="n">
        <v>10</v>
      </c>
      <c r="O10" s="7" t="n">
        <v>10</v>
      </c>
      <c r="P10" s="7" t="n">
        <v>9.5</v>
      </c>
      <c r="Q10" s="7" t="n">
        <v>8.5</v>
      </c>
      <c r="R10" s="7" t="n">
        <v>9</v>
      </c>
      <c r="S10" s="7" t="n">
        <v>10</v>
      </c>
      <c r="T10" s="7" t="n">
        <v>10</v>
      </c>
      <c r="U10" s="26" t="n"/>
      <c r="V10" s="26" t="n"/>
      <c r="W10" s="26" t="n"/>
    </row>
    <row r="11">
      <c r="B11" s="26" t="inlineStr">
        <is>
          <t>Hugo Navarro Gil</t>
        </is>
      </c>
      <c r="C11" s="7" t="n">
        <v>6</v>
      </c>
      <c r="D11" s="7" t="n">
        <v>4.5</v>
      </c>
      <c r="E11" s="7" t="n">
        <v>4.5</v>
      </c>
      <c r="F11" s="7" t="n">
        <v>5.5</v>
      </c>
      <c r="G11" s="7" t="n">
        <v>6.5</v>
      </c>
      <c r="H11" s="7" t="n">
        <v>5.5</v>
      </c>
      <c r="I11" s="7" t="n">
        <v>5</v>
      </c>
      <c r="J11" s="7" t="n">
        <v>5</v>
      </c>
      <c r="K11" s="7" t="n">
        <v>6.5</v>
      </c>
      <c r="L11" s="7" t="n">
        <v>6</v>
      </c>
      <c r="M11" s="7" t="n">
        <v>5.5</v>
      </c>
      <c r="N11" s="7" t="n">
        <v>5.5</v>
      </c>
      <c r="O11" s="7" t="n">
        <v>5</v>
      </c>
      <c r="P11" s="7" t="n">
        <v>4.5</v>
      </c>
      <c r="Q11" s="7" t="n">
        <v>6</v>
      </c>
      <c r="R11" s="7" t="n">
        <v>5</v>
      </c>
      <c r="S11" s="7" t="n">
        <v>6.5</v>
      </c>
      <c r="T11" s="7" t="n">
        <v>6.5</v>
      </c>
      <c r="U11" s="26" t="inlineStr">
        <is>
          <t>Debe organizar mejor el estudio de Matemáticas.</t>
        </is>
      </c>
      <c r="V11" s="26" t="inlineStr">
        <is>
          <t>Mejora, pero necesita repasar de forma regular.</t>
        </is>
      </c>
      <c r="W11" s="26" t="inlineStr">
        <is>
          <t>Buen progreso: ha aprobado casi todo con constancia.</t>
        </is>
      </c>
    </row>
    <row r="12">
      <c r="B12" s="26" t="inlineStr">
        <is>
          <t>Martina López Cano</t>
        </is>
      </c>
      <c r="C12" s="7" t="n">
        <v>7.5</v>
      </c>
      <c r="D12" s="7" t="n">
        <v>8</v>
      </c>
      <c r="E12" s="7" t="n">
        <v>7.5</v>
      </c>
      <c r="F12" s="7" t="n">
        <v>8</v>
      </c>
      <c r="G12" s="7" t="n">
        <v>8</v>
      </c>
      <c r="H12" s="7" t="n">
        <v>8.5</v>
      </c>
      <c r="I12" s="7" t="n">
        <v>7.5</v>
      </c>
      <c r="J12" s="7" t="n">
        <v>7.5</v>
      </c>
      <c r="K12" s="7" t="n">
        <v>9</v>
      </c>
      <c r="L12" s="7" t="n">
        <v>8.5</v>
      </c>
      <c r="M12" s="7" t="n">
        <v>8.5</v>
      </c>
      <c r="N12" s="7" t="n">
        <v>9.5</v>
      </c>
      <c r="O12" s="7" t="n">
        <v>8</v>
      </c>
      <c r="P12" s="7" t="n">
        <v>7.5</v>
      </c>
      <c r="Q12" s="7" t="n">
        <v>8.5</v>
      </c>
      <c r="R12" s="7" t="n">
        <v>8.5</v>
      </c>
      <c r="S12" s="7" t="n">
        <v>8.5</v>
      </c>
      <c r="T12" s="7" t="n">
        <v>9.5</v>
      </c>
      <c r="U12" s="26" t="n"/>
      <c r="V12" s="26" t="n"/>
      <c r="W12" s="26" t="n"/>
    </row>
    <row r="13">
      <c r="B13" s="26" t="inlineStr">
        <is>
          <t>Pablo Moreno Ibáñez</t>
        </is>
      </c>
      <c r="C13" s="7" t="n">
        <v>4</v>
      </c>
      <c r="D13" s="7" t="n">
        <v>3.5</v>
      </c>
      <c r="E13" s="7" t="n">
        <v>5</v>
      </c>
      <c r="F13" s="7" t="n">
        <v>4</v>
      </c>
      <c r="G13" s="7" t="n">
        <v>5</v>
      </c>
      <c r="H13" s="7" t="n">
        <v>4.5</v>
      </c>
      <c r="I13" s="7" t="n">
        <v>4</v>
      </c>
      <c r="J13" s="7" t="n">
        <v>4.5</v>
      </c>
      <c r="K13" s="7" t="n">
        <v>4.5</v>
      </c>
      <c r="L13" s="7" t="n">
        <v>5</v>
      </c>
      <c r="M13" s="7" t="n">
        <v>5.5</v>
      </c>
      <c r="N13" s="7" t="n">
        <v>5.5</v>
      </c>
      <c r="O13" s="7" t="n">
        <v>6</v>
      </c>
      <c r="P13" s="7" t="n">
        <v>4.5</v>
      </c>
      <c r="Q13" s="7" t="n">
        <v>5</v>
      </c>
      <c r="R13" s="7" t="n">
        <v>5.5</v>
      </c>
      <c r="S13" s="7" t="n">
        <v>5</v>
      </c>
      <c r="T13" s="7" t="n">
        <v>5</v>
      </c>
      <c r="U13" s="26" t="inlineStr">
        <is>
          <t>Faltan tareas por entregar. Hablar con la familia.</t>
        </is>
      </c>
      <c r="V13" s="26" t="inlineStr">
        <is>
          <t>Mejora leve. Conviene reforzar la lectura comprensiva.</t>
        </is>
      </c>
      <c r="W13" s="26" t="inlineStr">
        <is>
          <t>Sigue necesitando apoyo en Lengua y Matemáticas.</t>
        </is>
      </c>
    </row>
    <row r="14">
      <c r="B14" s="26" t="inlineStr">
        <is>
          <t>Valeria Torres Luna</t>
        </is>
      </c>
      <c r="C14" s="7" t="n">
        <v>7.5</v>
      </c>
      <c r="D14" s="7" t="n">
        <v>7</v>
      </c>
      <c r="E14" s="7" t="n">
        <v>6.5</v>
      </c>
      <c r="F14" s="7" t="n">
        <v>6.5</v>
      </c>
      <c r="G14" s="7" t="n">
        <v>8</v>
      </c>
      <c r="H14" s="7" t="n">
        <v>8</v>
      </c>
      <c r="I14" s="7" t="n">
        <v>7</v>
      </c>
      <c r="J14" s="7" t="n">
        <v>7.5</v>
      </c>
      <c r="K14" s="7" t="n">
        <v>8</v>
      </c>
      <c r="L14" s="7" t="n">
        <v>7</v>
      </c>
      <c r="M14" s="7" t="n">
        <v>8</v>
      </c>
      <c r="N14" s="7" t="n">
        <v>7</v>
      </c>
      <c r="O14" s="7" t="n">
        <v>6.5</v>
      </c>
      <c r="P14" s="7" t="n">
        <v>7.5</v>
      </c>
      <c r="Q14" s="7" t="n">
        <v>7</v>
      </c>
      <c r="R14" s="7" t="n">
        <v>7.5</v>
      </c>
      <c r="S14" s="7" t="n">
        <v>8</v>
      </c>
      <c r="T14" s="7" t="n">
        <v>8.5</v>
      </c>
      <c r="U14" s="26" t="n"/>
      <c r="V14" s="26" t="n"/>
      <c r="W14" s="26" t="n"/>
    </row>
    <row r="15">
      <c r="B15" s="26" t="inlineStr">
        <is>
          <t>Daniel Ortiz Serrano</t>
        </is>
      </c>
      <c r="C15" s="7" t="n">
        <v>6.5</v>
      </c>
      <c r="D15" s="7" t="n">
        <v>5.5</v>
      </c>
      <c r="E15" s="7" t="n">
        <v>5.5</v>
      </c>
      <c r="F15" s="7" t="n">
        <v>6.5</v>
      </c>
      <c r="G15" s="7" t="n">
        <v>6.5</v>
      </c>
      <c r="H15" s="7" t="n">
        <v>6.5</v>
      </c>
      <c r="I15" s="7" t="n">
        <v>6.5</v>
      </c>
      <c r="J15" s="7" t="n">
        <v>6.5</v>
      </c>
      <c r="K15" s="7" t="n">
        <v>6.5</v>
      </c>
      <c r="L15" s="7" t="n">
        <v>6</v>
      </c>
      <c r="M15" s="7" t="n">
        <v>8</v>
      </c>
      <c r="N15" s="7" t="n">
        <v>6.5</v>
      </c>
      <c r="O15" s="7" t="n">
        <v>6</v>
      </c>
      <c r="P15" s="7" t="n">
        <v>6</v>
      </c>
      <c r="Q15" s="7" t="n">
        <v>6.5</v>
      </c>
      <c r="R15" s="7" t="n">
        <v>6</v>
      </c>
      <c r="S15" s="7" t="n">
        <v>7</v>
      </c>
      <c r="T15" s="7" t="n">
        <v>7</v>
      </c>
      <c r="U15" s="26" t="n"/>
      <c r="V15" s="26" t="n"/>
      <c r="W15" s="26" t="n"/>
    </row>
    <row r="16">
      <c r="B16" s="26" t="inlineStr">
        <is>
          <t>Carla Delgado Rey</t>
        </is>
      </c>
      <c r="C16" s="7" t="n">
        <v>8.5</v>
      </c>
      <c r="D16" s="7" t="n">
        <v>7</v>
      </c>
      <c r="E16" s="7" t="n">
        <v>8</v>
      </c>
      <c r="F16" s="7" t="n">
        <v>8.5</v>
      </c>
      <c r="G16" s="7" t="n">
        <v>10</v>
      </c>
      <c r="H16" s="7" t="n">
        <v>9</v>
      </c>
      <c r="I16" s="7" t="n">
        <v>8.5</v>
      </c>
      <c r="J16" s="7" t="n">
        <v>8</v>
      </c>
      <c r="K16" s="7" t="n">
        <v>7.5</v>
      </c>
      <c r="L16" s="7" t="n">
        <v>7.5</v>
      </c>
      <c r="M16" s="7" t="n">
        <v>8.5</v>
      </c>
      <c r="N16" s="7" t="n">
        <v>9.5</v>
      </c>
      <c r="O16" s="7" t="n">
        <v>9</v>
      </c>
      <c r="P16" s="7" t="n">
        <v>8.5</v>
      </c>
      <c r="Q16" s="7" t="n">
        <v>7.5</v>
      </c>
      <c r="R16" s="7" t="n">
        <v>8.5</v>
      </c>
      <c r="S16" s="7" t="n">
        <v>9</v>
      </c>
      <c r="T16" s="7" t="n">
        <v>9.5</v>
      </c>
      <c r="U16" s="26" t="inlineStr">
        <is>
          <t>Trabajo constante y buena actitud.</t>
        </is>
      </c>
      <c r="V16" s="26" t="inlineStr">
        <is>
          <t>Gran evolución en Inglés.</t>
        </is>
      </c>
      <c r="W16" s="26" t="inlineStr">
        <is>
          <t>Muy buen cierre de curso.</t>
        </is>
      </c>
    </row>
    <row r="17">
      <c r="B17" s="26" t="inlineStr">
        <is>
          <t>Adrián Castro Mora</t>
        </is>
      </c>
      <c r="C17" s="7" t="n">
        <v>5.5</v>
      </c>
      <c r="D17" s="7" t="n">
        <v>6</v>
      </c>
      <c r="E17" s="7" t="n">
        <v>5</v>
      </c>
      <c r="F17" s="7" t="n">
        <v>6</v>
      </c>
      <c r="G17" s="7" t="n">
        <v>7</v>
      </c>
      <c r="H17" s="7" t="n">
        <v>7</v>
      </c>
      <c r="I17" s="7" t="n">
        <v>6.5</v>
      </c>
      <c r="J17" s="7" t="n">
        <v>6</v>
      </c>
      <c r="K17" s="7" t="n">
        <v>6.5</v>
      </c>
      <c r="L17" s="7" t="n">
        <v>6.5</v>
      </c>
      <c r="M17" s="7" t="n">
        <v>6.5</v>
      </c>
      <c r="N17" s="7" t="n">
        <v>7</v>
      </c>
      <c r="O17" s="7" t="n">
        <v>7</v>
      </c>
      <c r="P17" s="7" t="n">
        <v>6.5</v>
      </c>
      <c r="Q17" s="7" t="n">
        <v>6</v>
      </c>
      <c r="R17" s="7" t="n">
        <v>6.5</v>
      </c>
      <c r="S17" s="7" t="n">
        <v>7.5</v>
      </c>
      <c r="T17" s="7" t="n">
        <v>7</v>
      </c>
      <c r="U17" s="26" t="inlineStr">
        <is>
          <t>Aprobado justo; puede dar más de sí.</t>
        </is>
      </c>
      <c r="V17" s="26" t="inlineStr">
        <is>
          <t>Atención en clase mejorable.</t>
        </is>
      </c>
      <c r="W17" s="26" t="inlineStr">
        <is>
          <t>Ha mejorado la entrega de tareas.</t>
        </is>
      </c>
    </row>
    <row r="18">
      <c r="B18" s="26" t="inlineStr">
        <is>
          <t>Noa Herrera Soler</t>
        </is>
      </c>
      <c r="C18" s="7" t="n">
        <v>7.5</v>
      </c>
      <c r="D18" s="7" t="n">
        <v>6.5</v>
      </c>
      <c r="E18" s="7" t="n">
        <v>7</v>
      </c>
      <c r="F18" s="7" t="n">
        <v>7</v>
      </c>
      <c r="G18" s="7" t="n">
        <v>7</v>
      </c>
      <c r="H18" s="7" t="n">
        <v>8</v>
      </c>
      <c r="I18" s="7" t="n">
        <v>8</v>
      </c>
      <c r="J18" s="7" t="n">
        <v>7.5</v>
      </c>
      <c r="K18" s="7" t="n">
        <v>7.5</v>
      </c>
      <c r="L18" s="7" t="n">
        <v>7</v>
      </c>
      <c r="M18" s="7" t="n">
        <v>8.5</v>
      </c>
      <c r="N18" s="7" t="n">
        <v>8</v>
      </c>
      <c r="O18" s="7" t="n">
        <v>7.5</v>
      </c>
      <c r="P18" s="7" t="n">
        <v>7.5</v>
      </c>
      <c r="Q18" s="7" t="n">
        <v>6.5</v>
      </c>
      <c r="R18" s="7" t="n">
        <v>7.5</v>
      </c>
      <c r="S18" s="7" t="n">
        <v>7.5</v>
      </c>
      <c r="T18" s="7" t="n">
        <v>8</v>
      </c>
      <c r="U18" s="26" t="n"/>
      <c r="V18" s="26" t="n"/>
      <c r="W18" s="26" t="n"/>
    </row>
    <row r="19">
      <c r="B19" s="26" t="inlineStr">
        <is>
          <t>Izan Prieto Campos</t>
        </is>
      </c>
      <c r="C19" s="7" t="n">
        <v>4</v>
      </c>
      <c r="D19" s="7" t="n">
        <v>3</v>
      </c>
      <c r="E19" s="7" t="n">
        <v>4.5</v>
      </c>
      <c r="F19" s="7" t="n">
        <v>4</v>
      </c>
      <c r="G19" s="7" t="n">
        <v>5</v>
      </c>
      <c r="H19" s="7" t="n">
        <v>5.5</v>
      </c>
      <c r="I19" s="7" t="n">
        <v>4</v>
      </c>
      <c r="J19" s="7" t="n">
        <v>3</v>
      </c>
      <c r="K19" s="7" t="n">
        <v>4</v>
      </c>
      <c r="L19" s="7" t="n">
        <v>4.5</v>
      </c>
      <c r="M19" s="7" t="n">
        <v>4.5</v>
      </c>
      <c r="N19" s="7" t="n">
        <v>4.5</v>
      </c>
      <c r="O19" s="7" t="n">
        <v>5</v>
      </c>
      <c r="P19" s="7" t="n">
        <v>4.5</v>
      </c>
      <c r="Q19" s="7" t="n">
        <v>4.5</v>
      </c>
      <c r="R19" s="7" t="n">
        <v>5</v>
      </c>
      <c r="S19" s="7" t="n">
        <v>5</v>
      </c>
      <c r="T19" s="7" t="n">
        <v>5.5</v>
      </c>
      <c r="U19" s="26" t="inlineStr">
        <is>
          <t>Dificultades de atención. Se propone plan de refuerzo.</t>
        </is>
      </c>
      <c r="V19" s="26" t="inlineStr">
        <is>
          <t>Avances pequeños con el plan de refuerzo.</t>
        </is>
      </c>
      <c r="W19" s="26" t="inlineStr">
        <is>
          <t>Evolución positiva; mantener las rutinas de estudio.</t>
        </is>
      </c>
    </row>
    <row r="20">
      <c r="B20" s="26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26" t="n"/>
      <c r="V20" s="26" t="n"/>
      <c r="W20" s="26" t="n"/>
    </row>
    <row r="21">
      <c r="B21" s="26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26" t="n"/>
      <c r="V21" s="26" t="n"/>
      <c r="W21" s="26" t="n"/>
    </row>
    <row r="22">
      <c r="B22" s="26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26" t="n"/>
      <c r="V22" s="26" t="n"/>
      <c r="W22" s="26" t="n"/>
    </row>
    <row r="23">
      <c r="B23" s="26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26" t="n"/>
      <c r="V23" s="26" t="n"/>
      <c r="W23" s="26" t="n"/>
    </row>
    <row r="24">
      <c r="B24" s="26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26" t="n"/>
      <c r="V24" s="26" t="n"/>
      <c r="W24" s="26" t="n"/>
    </row>
    <row r="25">
      <c r="B25" s="26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26" t="n"/>
      <c r="V25" s="26" t="n"/>
      <c r="W25" s="26" t="n"/>
    </row>
    <row r="26">
      <c r="B26" s="26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26" t="n"/>
      <c r="V26" s="26" t="n"/>
      <c r="W26" s="26" t="n"/>
    </row>
    <row r="27">
      <c r="B27" s="26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26" t="n"/>
      <c r="V27" s="26" t="n"/>
      <c r="W27" s="26" t="n"/>
    </row>
    <row r="28">
      <c r="B28" s="26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26" t="n"/>
      <c r="V28" s="26" t="n"/>
      <c r="W28" s="26" t="n"/>
    </row>
    <row r="29">
      <c r="B29" s="26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26" t="n"/>
      <c r="V29" s="26" t="n"/>
      <c r="W29" s="26" t="n"/>
    </row>
    <row r="30">
      <c r="B30" s="26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26" t="n"/>
      <c r="V30" s="26" t="n"/>
      <c r="W30" s="26" t="n"/>
    </row>
    <row r="31">
      <c r="B31" s="26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26" t="n"/>
      <c r="V31" s="26" t="n"/>
      <c r="W31" s="26" t="n"/>
    </row>
    <row r="32">
      <c r="B32" s="26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26" t="n"/>
      <c r="V32" s="26" t="n"/>
      <c r="W32" s="26" t="n"/>
    </row>
    <row r="33">
      <c r="B33" s="26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26" t="n"/>
      <c r="V33" s="26" t="n"/>
      <c r="W33" s="26" t="n"/>
    </row>
    <row r="34">
      <c r="B34" s="26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26" t="n"/>
      <c r="V34" s="26" t="n"/>
      <c r="W34" s="26" t="n"/>
    </row>
    <row r="35">
      <c r="B35" s="26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26" t="n"/>
      <c r="V35" s="26" t="n"/>
      <c r="W35" s="26" t="n"/>
    </row>
    <row r="36">
      <c r="B36" s="26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26" t="n"/>
      <c r="V36" s="26" t="n"/>
      <c r="W36" s="26" t="n"/>
    </row>
    <row r="37">
      <c r="B37" s="26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26" t="n"/>
      <c r="V37" s="26" t="n"/>
      <c r="W37" s="26" t="n"/>
    </row>
    <row r="38">
      <c r="B38" s="26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26" t="n"/>
      <c r="V38" s="26" t="n"/>
      <c r="W38" s="26" t="n"/>
    </row>
    <row r="39">
      <c r="B39" s="26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26" t="n"/>
      <c r="V39" s="26" t="n"/>
      <c r="W39" s="26" t="n"/>
    </row>
    <row r="40">
      <c r="B40" s="26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26" t="n"/>
      <c r="V40" s="26" t="n"/>
      <c r="W40" s="26" t="n"/>
    </row>
    <row r="41">
      <c r="B41" s="26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26" t="n"/>
      <c r="V41" s="26" t="n"/>
      <c r="W41" s="26" t="n"/>
    </row>
    <row r="42">
      <c r="B42" s="26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26" t="n"/>
      <c r="V42" s="26" t="n"/>
      <c r="W42" s="26" t="n"/>
    </row>
    <row r="43">
      <c r="B43" s="26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26" t="n"/>
      <c r="V43" s="26" t="n"/>
      <c r="W43" s="26" t="n"/>
    </row>
    <row r="44">
      <c r="B44" s="26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U44" s="26" t="n"/>
      <c r="V44" s="26" t="n"/>
      <c r="W44" s="26" t="n"/>
    </row>
    <row r="45">
      <c r="B45" s="26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26" t="n"/>
      <c r="V45" s="26" t="n"/>
      <c r="W45" s="26" t="n"/>
    </row>
    <row r="46">
      <c r="B46" s="26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7" t="n"/>
      <c r="P46" s="7" t="n"/>
      <c r="Q46" s="7" t="n"/>
      <c r="R46" s="7" t="n"/>
      <c r="S46" s="7" t="n"/>
      <c r="T46" s="7" t="n"/>
      <c r="U46" s="26" t="n"/>
      <c r="V46" s="26" t="n"/>
      <c r="W46" s="26" t="n"/>
    </row>
    <row r="47">
      <c r="B47" s="26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26" t="n"/>
      <c r="V47" s="26" t="n"/>
      <c r="W47" s="26" t="n"/>
    </row>
    <row r="48">
      <c r="B48" s="27" t="inlineStr">
        <is>
          <t>Media de la clase</t>
        </is>
      </c>
      <c r="C48" s="28">
        <f>IFERROR(AVERAGE(C8:C47),"")</f>
        <v/>
      </c>
      <c r="D48" s="28">
        <f>IFERROR(AVERAGE(D8:D47),"")</f>
        <v/>
      </c>
      <c r="E48" s="28">
        <f>IFERROR(AVERAGE(E8:E47),"")</f>
        <v/>
      </c>
      <c r="F48" s="28">
        <f>IFERROR(AVERAGE(F8:F47),"")</f>
        <v/>
      </c>
      <c r="G48" s="28">
        <f>IFERROR(AVERAGE(G8:G47),"")</f>
        <v/>
      </c>
      <c r="H48" s="28">
        <f>IFERROR(AVERAGE(H8:H47),"")</f>
        <v/>
      </c>
      <c r="I48" s="28">
        <f>IFERROR(AVERAGE(I8:I47),"")</f>
        <v/>
      </c>
      <c r="J48" s="28">
        <f>IFERROR(AVERAGE(J8:J47),"")</f>
        <v/>
      </c>
      <c r="K48" s="28">
        <f>IFERROR(AVERAGE(K8:K47),"")</f>
        <v/>
      </c>
      <c r="L48" s="28">
        <f>IFERROR(AVERAGE(L8:L47),"")</f>
        <v/>
      </c>
      <c r="M48" s="28">
        <f>IFERROR(AVERAGE(M8:M47),"")</f>
        <v/>
      </c>
      <c r="N48" s="28">
        <f>IFERROR(AVERAGE(N8:N47),"")</f>
        <v/>
      </c>
      <c r="O48" s="28">
        <f>IFERROR(AVERAGE(O8:O47),"")</f>
        <v/>
      </c>
      <c r="P48" s="28">
        <f>IFERROR(AVERAGE(P8:P47),"")</f>
        <v/>
      </c>
      <c r="Q48" s="28">
        <f>IFERROR(AVERAGE(Q8:Q47),"")</f>
        <v/>
      </c>
      <c r="R48" s="28">
        <f>IFERROR(AVERAGE(R8:R47),"")</f>
        <v/>
      </c>
      <c r="S48" s="28">
        <f>IFERROR(AVERAGE(S8:S47),"")</f>
        <v/>
      </c>
      <c r="T48" s="28">
        <f>IFERROR(AVERAGE(T8:T47),"")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B2:W2"/>
    <mergeCell ref="B3:W3"/>
    <mergeCell ref="O5:T5"/>
    <mergeCell ref="U5:W5"/>
    <mergeCell ref="I5:N5"/>
    <mergeCell ref="C5:H5"/>
  </mergeCells>
  <conditionalFormatting sqref="C8:T47">
    <cfRule type="expression" priority="1" dxfId="1">
      <formula>AND(ISNUMBER(C8),C8&lt;Panel!$L$5)</formula>
    </cfRule>
  </conditionalFormatting>
  <dataValidations count="1">
    <dataValidation sqref="C8:T47" showDropDown="0" showInputMessage="0" showErrorMessage="1" allowBlank="1" errorTitle="Nota" error="Introduce una nota entre 0 y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U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20" customWidth="1" min="17" max="17"/>
    <col width="11" customWidth="1" min="18" max="18"/>
    <col width="11" customWidth="1" min="19" max="19"/>
    <col width="11" customWidth="1" min="20" max="20"/>
    <col hidden="1" width="12" customWidth="1" min="21" max="21"/>
  </cols>
  <sheetData>
    <row r="2" ht="34" customHeight="1">
      <c r="B2" s="1" t="inlineStr">
        <is>
          <t>Resultados: medias, nota final, suspensas y puesto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>
      <c r="B3" s="3" t="inlineStr">
        <is>
          <t>Todo se calcula solo a partir de «Notas» y de los ajustes del «Panel». No hay nada que rellenar aquí.</t>
        </is>
      </c>
    </row>
    <row r="5">
      <c r="C5" s="24" t="inlineStr">
        <is>
          <t>MEDIA POR TRIMESTRE</t>
        </is>
      </c>
      <c r="F5" s="24" t="inlineStr">
        <is>
          <t>NOTA FINAL POR MATERIA (ponderada)</t>
        </is>
      </c>
      <c r="M5" s="24" t="inlineStr">
        <is>
          <t>MATERIAS SUSPENSAS</t>
        </is>
      </c>
      <c r="Q5" s="24" t="inlineStr">
        <is>
          <t>RESULTADO</t>
        </is>
      </c>
    </row>
    <row r="7" ht="42" customHeight="1">
      <c r="B7" s="15" t="inlineStr">
        <is>
          <t>Alumno/a</t>
        </is>
      </c>
      <c r="C7" s="15" t="inlineStr">
        <is>
          <t>Media 1.er trim.</t>
        </is>
      </c>
      <c r="D7" s="15" t="inlineStr">
        <is>
          <t>Media 2.º trim.</t>
        </is>
      </c>
      <c r="E7" s="15" t="inlineStr">
        <is>
          <t>Media 3.er trim.</t>
        </is>
      </c>
      <c r="F7" s="15">
        <f>Notas!C$7</f>
        <v/>
      </c>
      <c r="G7" s="15">
        <f>Notas!D$7</f>
        <v/>
      </c>
      <c r="H7" s="15">
        <f>Notas!E$7</f>
        <v/>
      </c>
      <c r="I7" s="15">
        <f>Notas!F$7</f>
        <v/>
      </c>
      <c r="J7" s="15">
        <f>Notas!G$7</f>
        <v/>
      </c>
      <c r="K7" s="15">
        <f>Notas!H$7</f>
        <v/>
      </c>
      <c r="L7" s="15" t="inlineStr">
        <is>
          <t>Media final</t>
        </is>
      </c>
      <c r="M7" s="15" t="inlineStr">
        <is>
          <t>Susp. 1.er trim.</t>
        </is>
      </c>
      <c r="N7" s="15" t="inlineStr">
        <is>
          <t>Susp. 2.º trim.</t>
        </is>
      </c>
      <c r="O7" s="15" t="inlineStr">
        <is>
          <t>Susp. 3.er trim.</t>
        </is>
      </c>
      <c r="P7" s="15" t="inlineStr">
        <is>
          <t>Susp. finales</t>
        </is>
      </c>
      <c r="Q7" s="15" t="inlineStr">
        <is>
          <t>Resultado</t>
        </is>
      </c>
      <c r="R7" s="15" t="inlineStr">
        <is>
          <t>Puesto</t>
        </is>
      </c>
      <c r="S7" s="15" t="inlineStr">
        <is>
          <t>Evolución 1.º→3.º</t>
        </is>
      </c>
      <c r="T7" s="15" t="inlineStr">
        <is>
          <t>Calificación</t>
        </is>
      </c>
      <c r="U7" s="29" t="inlineStr">
        <is>
          <t>Orden (aux.)</t>
        </is>
      </c>
    </row>
    <row r="8">
      <c r="B8" s="16">
        <f>IF(Notas!B8="","",Notas!B8)</f>
        <v/>
      </c>
      <c r="C8" s="17">
        <f>IF(OR($B8="",COUNT(Notas!C8:H8)=0),"",AVERAGE(Notas!C8:H8))</f>
        <v/>
      </c>
      <c r="D8" s="17">
        <f>IF(OR($B8="",COUNT(Notas!I8:N8)=0),"",AVERAGE(Notas!I8:N8))</f>
        <v/>
      </c>
      <c r="E8" s="17">
        <f>IF(OR($B8="",COUNT(Notas!O8:T8)=0),"",AVERAGE(Notas!O8:T8))</f>
        <v/>
      </c>
      <c r="F8" s="30">
        <f>IF(OR($B8="",COUNT(Notas!C8,Notas!I8,Notas!O8)=0),"",(Panel!$L$7*Notas!C8+Panel!$L$8*Notas!I8+Panel!$L$9*Notas!O8)/(Panel!$L$7*ISNUMBER(Notas!C8)+Panel!$L$8*ISNUMBER(Notas!I8)+Panel!$L$9*ISNUMBER(Notas!O8)))</f>
        <v/>
      </c>
      <c r="G8" s="30">
        <f>IF(OR($B8="",COUNT(Notas!D8,Notas!J8,Notas!P8)=0),"",(Panel!$L$7*Notas!D8+Panel!$L$8*Notas!J8+Panel!$L$9*Notas!P8)/(Panel!$L$7*ISNUMBER(Notas!D8)+Panel!$L$8*ISNUMBER(Notas!J8)+Panel!$L$9*ISNUMBER(Notas!P8)))</f>
        <v/>
      </c>
      <c r="H8" s="30">
        <f>IF(OR($B8="",COUNT(Notas!E8,Notas!K8,Notas!Q8)=0),"",(Panel!$L$7*Notas!E8+Panel!$L$8*Notas!K8+Panel!$L$9*Notas!Q8)/(Panel!$L$7*ISNUMBER(Notas!E8)+Panel!$L$8*ISNUMBER(Notas!K8)+Panel!$L$9*ISNUMBER(Notas!Q8)))</f>
        <v/>
      </c>
      <c r="I8" s="30">
        <f>IF(OR($B8="",COUNT(Notas!F8,Notas!L8,Notas!R8)=0),"",(Panel!$L$7*Notas!F8+Panel!$L$8*Notas!L8+Panel!$L$9*Notas!R8)/(Panel!$L$7*ISNUMBER(Notas!F8)+Panel!$L$8*ISNUMBER(Notas!L8)+Panel!$L$9*ISNUMBER(Notas!R8)))</f>
        <v/>
      </c>
      <c r="J8" s="30">
        <f>IF(OR($B8="",COUNT(Notas!G8,Notas!M8,Notas!S8)=0),"",(Panel!$L$7*Notas!G8+Panel!$L$8*Notas!M8+Panel!$L$9*Notas!S8)/(Panel!$L$7*ISNUMBER(Notas!G8)+Panel!$L$8*ISNUMBER(Notas!M8)+Panel!$L$9*ISNUMBER(Notas!S8)))</f>
        <v/>
      </c>
      <c r="K8" s="30">
        <f>IF(OR($B8="",COUNT(Notas!H8,Notas!N8,Notas!T8)=0),"",(Panel!$L$7*Notas!H8+Panel!$L$8*Notas!N8+Panel!$L$9*Notas!T8)/(Panel!$L$7*ISNUMBER(Notas!H8)+Panel!$L$8*ISNUMBER(Notas!N8)+Panel!$L$9*ISNUMBER(Notas!T8)))</f>
        <v/>
      </c>
      <c r="L8" s="18">
        <f>IF(OR($B8="",COUNT(F8:K8)=0),"",AVERAGE(F8:K8))</f>
        <v/>
      </c>
      <c r="M8" s="19">
        <f>IF(OR($B8="",COUNT(Notas!C8:H8)=0),"",COUNTIF(Notas!C8:H8,"&lt;"&amp;Panel!$L$5))</f>
        <v/>
      </c>
      <c r="N8" s="19">
        <f>IF(OR($B8="",COUNT(Notas!I8:N8)=0),"",COUNTIF(Notas!I8:N8,"&lt;"&amp;Panel!$L$5))</f>
        <v/>
      </c>
      <c r="O8" s="19">
        <f>IF(OR($B8="",COUNT(Notas!O8:T8)=0),"",COUNTIF(Notas!O8:T8,"&lt;"&amp;Panel!$L$5))</f>
        <v/>
      </c>
      <c r="P8" s="31">
        <f>IF(OR($B8="",COUNT(F8:K8)=0),"",COUNTIF(F8:K8,"&lt;"&amp;Panel!$L$5))</f>
        <v/>
      </c>
      <c r="Q8" s="20">
        <f>IF(P8="","",IF(P8=0,"Aprueba todo",IF(P8&lt;=Panel!$L$6,"Revisar","Supera el límite")))</f>
        <v/>
      </c>
      <c r="R8" s="19">
        <f>IF(L8="","",RANK(L8,$L$8:$L$47))</f>
        <v/>
      </c>
      <c r="S8" s="32">
        <f>IF(OR(C8="",E8=""),"",E8-C8)</f>
        <v/>
      </c>
      <c r="T8" s="20">
        <f>IF(L8="","",VLOOKUP(L8,Panel!$J$17:$K$21,2,TRUE))</f>
        <v/>
      </c>
      <c r="U8" s="33">
        <f>IF(L8="","",L8+(1000-ROW())/10000000)</f>
        <v/>
      </c>
    </row>
    <row r="9">
      <c r="B9" s="16">
        <f>IF(Notas!B9="","",Notas!B9)</f>
        <v/>
      </c>
      <c r="C9" s="17">
        <f>IF(OR($B9="",COUNT(Notas!C9:H9)=0),"",AVERAGE(Notas!C9:H9))</f>
        <v/>
      </c>
      <c r="D9" s="17">
        <f>IF(OR($B9="",COUNT(Notas!I9:N9)=0),"",AVERAGE(Notas!I9:N9))</f>
        <v/>
      </c>
      <c r="E9" s="17">
        <f>IF(OR($B9="",COUNT(Notas!O9:T9)=0),"",AVERAGE(Notas!O9:T9))</f>
        <v/>
      </c>
      <c r="F9" s="30">
        <f>IF(OR($B9="",COUNT(Notas!C9,Notas!I9,Notas!O9)=0),"",(Panel!$L$7*Notas!C9+Panel!$L$8*Notas!I9+Panel!$L$9*Notas!O9)/(Panel!$L$7*ISNUMBER(Notas!C9)+Panel!$L$8*ISNUMBER(Notas!I9)+Panel!$L$9*ISNUMBER(Notas!O9)))</f>
        <v/>
      </c>
      <c r="G9" s="30">
        <f>IF(OR($B9="",COUNT(Notas!D9,Notas!J9,Notas!P9)=0),"",(Panel!$L$7*Notas!D9+Panel!$L$8*Notas!J9+Panel!$L$9*Notas!P9)/(Panel!$L$7*ISNUMBER(Notas!D9)+Panel!$L$8*ISNUMBER(Notas!J9)+Panel!$L$9*ISNUMBER(Notas!P9)))</f>
        <v/>
      </c>
      <c r="H9" s="30">
        <f>IF(OR($B9="",COUNT(Notas!E9,Notas!K9,Notas!Q9)=0),"",(Panel!$L$7*Notas!E9+Panel!$L$8*Notas!K9+Panel!$L$9*Notas!Q9)/(Panel!$L$7*ISNUMBER(Notas!E9)+Panel!$L$8*ISNUMBER(Notas!K9)+Panel!$L$9*ISNUMBER(Notas!Q9)))</f>
        <v/>
      </c>
      <c r="I9" s="30">
        <f>IF(OR($B9="",COUNT(Notas!F9,Notas!L9,Notas!R9)=0),"",(Panel!$L$7*Notas!F9+Panel!$L$8*Notas!L9+Panel!$L$9*Notas!R9)/(Panel!$L$7*ISNUMBER(Notas!F9)+Panel!$L$8*ISNUMBER(Notas!L9)+Panel!$L$9*ISNUMBER(Notas!R9)))</f>
        <v/>
      </c>
      <c r="J9" s="30">
        <f>IF(OR($B9="",COUNT(Notas!G9,Notas!M9,Notas!S9)=0),"",(Panel!$L$7*Notas!G9+Panel!$L$8*Notas!M9+Panel!$L$9*Notas!S9)/(Panel!$L$7*ISNUMBER(Notas!G9)+Panel!$L$8*ISNUMBER(Notas!M9)+Panel!$L$9*ISNUMBER(Notas!S9)))</f>
        <v/>
      </c>
      <c r="K9" s="30">
        <f>IF(OR($B9="",COUNT(Notas!H9,Notas!N9,Notas!T9)=0),"",(Panel!$L$7*Notas!H9+Panel!$L$8*Notas!N9+Panel!$L$9*Notas!T9)/(Panel!$L$7*ISNUMBER(Notas!H9)+Panel!$L$8*ISNUMBER(Notas!N9)+Panel!$L$9*ISNUMBER(Notas!T9)))</f>
        <v/>
      </c>
      <c r="L9" s="18">
        <f>IF(OR($B9="",COUNT(F9:K9)=0),"",AVERAGE(F9:K9))</f>
        <v/>
      </c>
      <c r="M9" s="19">
        <f>IF(OR($B9="",COUNT(Notas!C9:H9)=0),"",COUNTIF(Notas!C9:H9,"&lt;"&amp;Panel!$L$5))</f>
        <v/>
      </c>
      <c r="N9" s="19">
        <f>IF(OR($B9="",COUNT(Notas!I9:N9)=0),"",COUNTIF(Notas!I9:N9,"&lt;"&amp;Panel!$L$5))</f>
        <v/>
      </c>
      <c r="O9" s="19">
        <f>IF(OR($B9="",COUNT(Notas!O9:T9)=0),"",COUNTIF(Notas!O9:T9,"&lt;"&amp;Panel!$L$5))</f>
        <v/>
      </c>
      <c r="P9" s="31">
        <f>IF(OR($B9="",COUNT(F9:K9)=0),"",COUNTIF(F9:K9,"&lt;"&amp;Panel!$L$5))</f>
        <v/>
      </c>
      <c r="Q9" s="20">
        <f>IF(P9="","",IF(P9=0,"Aprueba todo",IF(P9&lt;=Panel!$L$6,"Revisar","Supera el límite")))</f>
        <v/>
      </c>
      <c r="R9" s="19">
        <f>IF(L9="","",RANK(L9,$L$8:$L$47))</f>
        <v/>
      </c>
      <c r="S9" s="32">
        <f>IF(OR(C9="",E9=""),"",E9-C9)</f>
        <v/>
      </c>
      <c r="T9" s="20">
        <f>IF(L9="","",VLOOKUP(L9,Panel!$J$17:$K$21,2,TRUE))</f>
        <v/>
      </c>
      <c r="U9" s="33">
        <f>IF(L9="","",L9+(1000-ROW())/10000000)</f>
        <v/>
      </c>
    </row>
    <row r="10">
      <c r="B10" s="16">
        <f>IF(Notas!B10="","",Notas!B10)</f>
        <v/>
      </c>
      <c r="C10" s="17">
        <f>IF(OR($B10="",COUNT(Notas!C10:H10)=0),"",AVERAGE(Notas!C10:H10))</f>
        <v/>
      </c>
      <c r="D10" s="17">
        <f>IF(OR($B10="",COUNT(Notas!I10:N10)=0),"",AVERAGE(Notas!I10:N10))</f>
        <v/>
      </c>
      <c r="E10" s="17">
        <f>IF(OR($B10="",COUNT(Notas!O10:T10)=0),"",AVERAGE(Notas!O10:T10))</f>
        <v/>
      </c>
      <c r="F10" s="30">
        <f>IF(OR($B10="",COUNT(Notas!C10,Notas!I10,Notas!O10)=0),"",(Panel!$L$7*Notas!C10+Panel!$L$8*Notas!I10+Panel!$L$9*Notas!O10)/(Panel!$L$7*ISNUMBER(Notas!C10)+Panel!$L$8*ISNUMBER(Notas!I10)+Panel!$L$9*ISNUMBER(Notas!O10)))</f>
        <v/>
      </c>
      <c r="G10" s="30">
        <f>IF(OR($B10="",COUNT(Notas!D10,Notas!J10,Notas!P10)=0),"",(Panel!$L$7*Notas!D10+Panel!$L$8*Notas!J10+Panel!$L$9*Notas!P10)/(Panel!$L$7*ISNUMBER(Notas!D10)+Panel!$L$8*ISNUMBER(Notas!J10)+Panel!$L$9*ISNUMBER(Notas!P10)))</f>
        <v/>
      </c>
      <c r="H10" s="30">
        <f>IF(OR($B10="",COUNT(Notas!E10,Notas!K10,Notas!Q10)=0),"",(Panel!$L$7*Notas!E10+Panel!$L$8*Notas!K10+Panel!$L$9*Notas!Q10)/(Panel!$L$7*ISNUMBER(Notas!E10)+Panel!$L$8*ISNUMBER(Notas!K10)+Panel!$L$9*ISNUMBER(Notas!Q10)))</f>
        <v/>
      </c>
      <c r="I10" s="30">
        <f>IF(OR($B10="",COUNT(Notas!F10,Notas!L10,Notas!R10)=0),"",(Panel!$L$7*Notas!F10+Panel!$L$8*Notas!L10+Panel!$L$9*Notas!R10)/(Panel!$L$7*ISNUMBER(Notas!F10)+Panel!$L$8*ISNUMBER(Notas!L10)+Panel!$L$9*ISNUMBER(Notas!R10)))</f>
        <v/>
      </c>
      <c r="J10" s="30">
        <f>IF(OR($B10="",COUNT(Notas!G10,Notas!M10,Notas!S10)=0),"",(Panel!$L$7*Notas!G10+Panel!$L$8*Notas!M10+Panel!$L$9*Notas!S10)/(Panel!$L$7*ISNUMBER(Notas!G10)+Panel!$L$8*ISNUMBER(Notas!M10)+Panel!$L$9*ISNUMBER(Notas!S10)))</f>
        <v/>
      </c>
      <c r="K10" s="30">
        <f>IF(OR($B10="",COUNT(Notas!H10,Notas!N10,Notas!T10)=0),"",(Panel!$L$7*Notas!H10+Panel!$L$8*Notas!N10+Panel!$L$9*Notas!T10)/(Panel!$L$7*ISNUMBER(Notas!H10)+Panel!$L$8*ISNUMBER(Notas!N10)+Panel!$L$9*ISNUMBER(Notas!T10)))</f>
        <v/>
      </c>
      <c r="L10" s="18">
        <f>IF(OR($B10="",COUNT(F10:K10)=0),"",AVERAGE(F10:K10))</f>
        <v/>
      </c>
      <c r="M10" s="19">
        <f>IF(OR($B10="",COUNT(Notas!C10:H10)=0),"",COUNTIF(Notas!C10:H10,"&lt;"&amp;Panel!$L$5))</f>
        <v/>
      </c>
      <c r="N10" s="19">
        <f>IF(OR($B10="",COUNT(Notas!I10:N10)=0),"",COUNTIF(Notas!I10:N10,"&lt;"&amp;Panel!$L$5))</f>
        <v/>
      </c>
      <c r="O10" s="19">
        <f>IF(OR($B10="",COUNT(Notas!O10:T10)=0),"",COUNTIF(Notas!O10:T10,"&lt;"&amp;Panel!$L$5))</f>
        <v/>
      </c>
      <c r="P10" s="31">
        <f>IF(OR($B10="",COUNT(F10:K10)=0),"",COUNTIF(F10:K10,"&lt;"&amp;Panel!$L$5))</f>
        <v/>
      </c>
      <c r="Q10" s="20">
        <f>IF(P10="","",IF(P10=0,"Aprueba todo",IF(P10&lt;=Panel!$L$6,"Revisar","Supera el límite")))</f>
        <v/>
      </c>
      <c r="R10" s="19">
        <f>IF(L10="","",RANK(L10,$L$8:$L$47))</f>
        <v/>
      </c>
      <c r="S10" s="32">
        <f>IF(OR(C10="",E10=""),"",E10-C10)</f>
        <v/>
      </c>
      <c r="T10" s="20">
        <f>IF(L10="","",VLOOKUP(L10,Panel!$J$17:$K$21,2,TRUE))</f>
        <v/>
      </c>
      <c r="U10" s="33">
        <f>IF(L10="","",L10+(1000-ROW())/10000000)</f>
        <v/>
      </c>
    </row>
    <row r="11">
      <c r="B11" s="16">
        <f>IF(Notas!B11="","",Notas!B11)</f>
        <v/>
      </c>
      <c r="C11" s="17">
        <f>IF(OR($B11="",COUNT(Notas!C11:H11)=0),"",AVERAGE(Notas!C11:H11))</f>
        <v/>
      </c>
      <c r="D11" s="17">
        <f>IF(OR($B11="",COUNT(Notas!I11:N11)=0),"",AVERAGE(Notas!I11:N11))</f>
        <v/>
      </c>
      <c r="E11" s="17">
        <f>IF(OR($B11="",COUNT(Notas!O11:T11)=0),"",AVERAGE(Notas!O11:T11))</f>
        <v/>
      </c>
      <c r="F11" s="30">
        <f>IF(OR($B11="",COUNT(Notas!C11,Notas!I11,Notas!O11)=0),"",(Panel!$L$7*Notas!C11+Panel!$L$8*Notas!I11+Panel!$L$9*Notas!O11)/(Panel!$L$7*ISNUMBER(Notas!C11)+Panel!$L$8*ISNUMBER(Notas!I11)+Panel!$L$9*ISNUMBER(Notas!O11)))</f>
        <v/>
      </c>
      <c r="G11" s="30">
        <f>IF(OR($B11="",COUNT(Notas!D11,Notas!J11,Notas!P11)=0),"",(Panel!$L$7*Notas!D11+Panel!$L$8*Notas!J11+Panel!$L$9*Notas!P11)/(Panel!$L$7*ISNUMBER(Notas!D11)+Panel!$L$8*ISNUMBER(Notas!J11)+Panel!$L$9*ISNUMBER(Notas!P11)))</f>
        <v/>
      </c>
      <c r="H11" s="30">
        <f>IF(OR($B11="",COUNT(Notas!E11,Notas!K11,Notas!Q11)=0),"",(Panel!$L$7*Notas!E11+Panel!$L$8*Notas!K11+Panel!$L$9*Notas!Q11)/(Panel!$L$7*ISNUMBER(Notas!E11)+Panel!$L$8*ISNUMBER(Notas!K11)+Panel!$L$9*ISNUMBER(Notas!Q11)))</f>
        <v/>
      </c>
      <c r="I11" s="30">
        <f>IF(OR($B11="",COUNT(Notas!F11,Notas!L11,Notas!R11)=0),"",(Panel!$L$7*Notas!F11+Panel!$L$8*Notas!L11+Panel!$L$9*Notas!R11)/(Panel!$L$7*ISNUMBER(Notas!F11)+Panel!$L$8*ISNUMBER(Notas!L11)+Panel!$L$9*ISNUMBER(Notas!R11)))</f>
        <v/>
      </c>
      <c r="J11" s="30">
        <f>IF(OR($B11="",COUNT(Notas!G11,Notas!M11,Notas!S11)=0),"",(Panel!$L$7*Notas!G11+Panel!$L$8*Notas!M11+Panel!$L$9*Notas!S11)/(Panel!$L$7*ISNUMBER(Notas!G11)+Panel!$L$8*ISNUMBER(Notas!M11)+Panel!$L$9*ISNUMBER(Notas!S11)))</f>
        <v/>
      </c>
      <c r="K11" s="30">
        <f>IF(OR($B11="",COUNT(Notas!H11,Notas!N11,Notas!T11)=0),"",(Panel!$L$7*Notas!H11+Panel!$L$8*Notas!N11+Panel!$L$9*Notas!T11)/(Panel!$L$7*ISNUMBER(Notas!H11)+Panel!$L$8*ISNUMBER(Notas!N11)+Panel!$L$9*ISNUMBER(Notas!T11)))</f>
        <v/>
      </c>
      <c r="L11" s="18">
        <f>IF(OR($B11="",COUNT(F11:K11)=0),"",AVERAGE(F11:K11))</f>
        <v/>
      </c>
      <c r="M11" s="19">
        <f>IF(OR($B11="",COUNT(Notas!C11:H11)=0),"",COUNTIF(Notas!C11:H11,"&lt;"&amp;Panel!$L$5))</f>
        <v/>
      </c>
      <c r="N11" s="19">
        <f>IF(OR($B11="",COUNT(Notas!I11:N11)=0),"",COUNTIF(Notas!I11:N11,"&lt;"&amp;Panel!$L$5))</f>
        <v/>
      </c>
      <c r="O11" s="19">
        <f>IF(OR($B11="",COUNT(Notas!O11:T11)=0),"",COUNTIF(Notas!O11:T11,"&lt;"&amp;Panel!$L$5))</f>
        <v/>
      </c>
      <c r="P11" s="31">
        <f>IF(OR($B11="",COUNT(F11:K11)=0),"",COUNTIF(F11:K11,"&lt;"&amp;Panel!$L$5))</f>
        <v/>
      </c>
      <c r="Q11" s="20">
        <f>IF(P11="","",IF(P11=0,"Aprueba todo",IF(P11&lt;=Panel!$L$6,"Revisar","Supera el límite")))</f>
        <v/>
      </c>
      <c r="R11" s="19">
        <f>IF(L11="","",RANK(L11,$L$8:$L$47))</f>
        <v/>
      </c>
      <c r="S11" s="32">
        <f>IF(OR(C11="",E11=""),"",E11-C11)</f>
        <v/>
      </c>
      <c r="T11" s="20">
        <f>IF(L11="","",VLOOKUP(L11,Panel!$J$17:$K$21,2,TRUE))</f>
        <v/>
      </c>
      <c r="U11" s="33">
        <f>IF(L11="","",L11+(1000-ROW())/10000000)</f>
        <v/>
      </c>
    </row>
    <row r="12">
      <c r="B12" s="16">
        <f>IF(Notas!B12="","",Notas!B12)</f>
        <v/>
      </c>
      <c r="C12" s="17">
        <f>IF(OR($B12="",COUNT(Notas!C12:H12)=0),"",AVERAGE(Notas!C12:H12))</f>
        <v/>
      </c>
      <c r="D12" s="17">
        <f>IF(OR($B12="",COUNT(Notas!I12:N12)=0),"",AVERAGE(Notas!I12:N12))</f>
        <v/>
      </c>
      <c r="E12" s="17">
        <f>IF(OR($B12="",COUNT(Notas!O12:T12)=0),"",AVERAGE(Notas!O12:T12))</f>
        <v/>
      </c>
      <c r="F12" s="30">
        <f>IF(OR($B12="",COUNT(Notas!C12,Notas!I12,Notas!O12)=0),"",(Panel!$L$7*Notas!C12+Panel!$L$8*Notas!I12+Panel!$L$9*Notas!O12)/(Panel!$L$7*ISNUMBER(Notas!C12)+Panel!$L$8*ISNUMBER(Notas!I12)+Panel!$L$9*ISNUMBER(Notas!O12)))</f>
        <v/>
      </c>
      <c r="G12" s="30">
        <f>IF(OR($B12="",COUNT(Notas!D12,Notas!J12,Notas!P12)=0),"",(Panel!$L$7*Notas!D12+Panel!$L$8*Notas!J12+Panel!$L$9*Notas!P12)/(Panel!$L$7*ISNUMBER(Notas!D12)+Panel!$L$8*ISNUMBER(Notas!J12)+Panel!$L$9*ISNUMBER(Notas!P12)))</f>
        <v/>
      </c>
      <c r="H12" s="30">
        <f>IF(OR($B12="",COUNT(Notas!E12,Notas!K12,Notas!Q12)=0),"",(Panel!$L$7*Notas!E12+Panel!$L$8*Notas!K12+Panel!$L$9*Notas!Q12)/(Panel!$L$7*ISNUMBER(Notas!E12)+Panel!$L$8*ISNUMBER(Notas!K12)+Panel!$L$9*ISNUMBER(Notas!Q12)))</f>
        <v/>
      </c>
      <c r="I12" s="30">
        <f>IF(OR($B12="",COUNT(Notas!F12,Notas!L12,Notas!R12)=0),"",(Panel!$L$7*Notas!F12+Panel!$L$8*Notas!L12+Panel!$L$9*Notas!R12)/(Panel!$L$7*ISNUMBER(Notas!F12)+Panel!$L$8*ISNUMBER(Notas!L12)+Panel!$L$9*ISNUMBER(Notas!R12)))</f>
        <v/>
      </c>
      <c r="J12" s="30">
        <f>IF(OR($B12="",COUNT(Notas!G12,Notas!M12,Notas!S12)=0),"",(Panel!$L$7*Notas!G12+Panel!$L$8*Notas!M12+Panel!$L$9*Notas!S12)/(Panel!$L$7*ISNUMBER(Notas!G12)+Panel!$L$8*ISNUMBER(Notas!M12)+Panel!$L$9*ISNUMBER(Notas!S12)))</f>
        <v/>
      </c>
      <c r="K12" s="30">
        <f>IF(OR($B12="",COUNT(Notas!H12,Notas!N12,Notas!T12)=0),"",(Panel!$L$7*Notas!H12+Panel!$L$8*Notas!N12+Panel!$L$9*Notas!T12)/(Panel!$L$7*ISNUMBER(Notas!H12)+Panel!$L$8*ISNUMBER(Notas!N12)+Panel!$L$9*ISNUMBER(Notas!T12)))</f>
        <v/>
      </c>
      <c r="L12" s="18">
        <f>IF(OR($B12="",COUNT(F12:K12)=0),"",AVERAGE(F12:K12))</f>
        <v/>
      </c>
      <c r="M12" s="19">
        <f>IF(OR($B12="",COUNT(Notas!C12:H12)=0),"",COUNTIF(Notas!C12:H12,"&lt;"&amp;Panel!$L$5))</f>
        <v/>
      </c>
      <c r="N12" s="19">
        <f>IF(OR($B12="",COUNT(Notas!I12:N12)=0),"",COUNTIF(Notas!I12:N12,"&lt;"&amp;Panel!$L$5))</f>
        <v/>
      </c>
      <c r="O12" s="19">
        <f>IF(OR($B12="",COUNT(Notas!O12:T12)=0),"",COUNTIF(Notas!O12:T12,"&lt;"&amp;Panel!$L$5))</f>
        <v/>
      </c>
      <c r="P12" s="31">
        <f>IF(OR($B12="",COUNT(F12:K12)=0),"",COUNTIF(F12:K12,"&lt;"&amp;Panel!$L$5))</f>
        <v/>
      </c>
      <c r="Q12" s="20">
        <f>IF(P12="","",IF(P12=0,"Aprueba todo",IF(P12&lt;=Panel!$L$6,"Revisar","Supera el límite")))</f>
        <v/>
      </c>
      <c r="R12" s="19">
        <f>IF(L12="","",RANK(L12,$L$8:$L$47))</f>
        <v/>
      </c>
      <c r="S12" s="32">
        <f>IF(OR(C12="",E12=""),"",E12-C12)</f>
        <v/>
      </c>
      <c r="T12" s="20">
        <f>IF(L12="","",VLOOKUP(L12,Panel!$J$17:$K$21,2,TRUE))</f>
        <v/>
      </c>
      <c r="U12" s="33">
        <f>IF(L12="","",L12+(1000-ROW())/10000000)</f>
        <v/>
      </c>
    </row>
    <row r="13">
      <c r="B13" s="16">
        <f>IF(Notas!B13="","",Notas!B13)</f>
        <v/>
      </c>
      <c r="C13" s="17">
        <f>IF(OR($B13="",COUNT(Notas!C13:H13)=0),"",AVERAGE(Notas!C13:H13))</f>
        <v/>
      </c>
      <c r="D13" s="17">
        <f>IF(OR($B13="",COUNT(Notas!I13:N13)=0),"",AVERAGE(Notas!I13:N13))</f>
        <v/>
      </c>
      <c r="E13" s="17">
        <f>IF(OR($B13="",COUNT(Notas!O13:T13)=0),"",AVERAGE(Notas!O13:T13))</f>
        <v/>
      </c>
      <c r="F13" s="30">
        <f>IF(OR($B13="",COUNT(Notas!C13,Notas!I13,Notas!O13)=0),"",(Panel!$L$7*Notas!C13+Panel!$L$8*Notas!I13+Panel!$L$9*Notas!O13)/(Panel!$L$7*ISNUMBER(Notas!C13)+Panel!$L$8*ISNUMBER(Notas!I13)+Panel!$L$9*ISNUMBER(Notas!O13)))</f>
        <v/>
      </c>
      <c r="G13" s="30">
        <f>IF(OR($B13="",COUNT(Notas!D13,Notas!J13,Notas!P13)=0),"",(Panel!$L$7*Notas!D13+Panel!$L$8*Notas!J13+Panel!$L$9*Notas!P13)/(Panel!$L$7*ISNUMBER(Notas!D13)+Panel!$L$8*ISNUMBER(Notas!J13)+Panel!$L$9*ISNUMBER(Notas!P13)))</f>
        <v/>
      </c>
      <c r="H13" s="30">
        <f>IF(OR($B13="",COUNT(Notas!E13,Notas!K13,Notas!Q13)=0),"",(Panel!$L$7*Notas!E13+Panel!$L$8*Notas!K13+Panel!$L$9*Notas!Q13)/(Panel!$L$7*ISNUMBER(Notas!E13)+Panel!$L$8*ISNUMBER(Notas!K13)+Panel!$L$9*ISNUMBER(Notas!Q13)))</f>
        <v/>
      </c>
      <c r="I13" s="30">
        <f>IF(OR($B13="",COUNT(Notas!F13,Notas!L13,Notas!R13)=0),"",(Panel!$L$7*Notas!F13+Panel!$L$8*Notas!L13+Panel!$L$9*Notas!R13)/(Panel!$L$7*ISNUMBER(Notas!F13)+Panel!$L$8*ISNUMBER(Notas!L13)+Panel!$L$9*ISNUMBER(Notas!R13)))</f>
        <v/>
      </c>
      <c r="J13" s="30">
        <f>IF(OR($B13="",COUNT(Notas!G13,Notas!M13,Notas!S13)=0),"",(Panel!$L$7*Notas!G13+Panel!$L$8*Notas!M13+Panel!$L$9*Notas!S13)/(Panel!$L$7*ISNUMBER(Notas!G13)+Panel!$L$8*ISNUMBER(Notas!M13)+Panel!$L$9*ISNUMBER(Notas!S13)))</f>
        <v/>
      </c>
      <c r="K13" s="30">
        <f>IF(OR($B13="",COUNT(Notas!H13,Notas!N13,Notas!T13)=0),"",(Panel!$L$7*Notas!H13+Panel!$L$8*Notas!N13+Panel!$L$9*Notas!T13)/(Panel!$L$7*ISNUMBER(Notas!H13)+Panel!$L$8*ISNUMBER(Notas!N13)+Panel!$L$9*ISNUMBER(Notas!T13)))</f>
        <v/>
      </c>
      <c r="L13" s="18">
        <f>IF(OR($B13="",COUNT(F13:K13)=0),"",AVERAGE(F13:K13))</f>
        <v/>
      </c>
      <c r="M13" s="19">
        <f>IF(OR($B13="",COUNT(Notas!C13:H13)=0),"",COUNTIF(Notas!C13:H13,"&lt;"&amp;Panel!$L$5))</f>
        <v/>
      </c>
      <c r="N13" s="19">
        <f>IF(OR($B13="",COUNT(Notas!I13:N13)=0),"",COUNTIF(Notas!I13:N13,"&lt;"&amp;Panel!$L$5))</f>
        <v/>
      </c>
      <c r="O13" s="19">
        <f>IF(OR($B13="",COUNT(Notas!O13:T13)=0),"",COUNTIF(Notas!O13:T13,"&lt;"&amp;Panel!$L$5))</f>
        <v/>
      </c>
      <c r="P13" s="31">
        <f>IF(OR($B13="",COUNT(F13:K13)=0),"",COUNTIF(F13:K13,"&lt;"&amp;Panel!$L$5))</f>
        <v/>
      </c>
      <c r="Q13" s="20">
        <f>IF(P13="","",IF(P13=0,"Aprueba todo",IF(P13&lt;=Panel!$L$6,"Revisar","Supera el límite")))</f>
        <v/>
      </c>
      <c r="R13" s="19">
        <f>IF(L13="","",RANK(L13,$L$8:$L$47))</f>
        <v/>
      </c>
      <c r="S13" s="32">
        <f>IF(OR(C13="",E13=""),"",E13-C13)</f>
        <v/>
      </c>
      <c r="T13" s="20">
        <f>IF(L13="","",VLOOKUP(L13,Panel!$J$17:$K$21,2,TRUE))</f>
        <v/>
      </c>
      <c r="U13" s="33">
        <f>IF(L13="","",L13+(1000-ROW())/10000000)</f>
        <v/>
      </c>
    </row>
    <row r="14">
      <c r="B14" s="16">
        <f>IF(Notas!B14="","",Notas!B14)</f>
        <v/>
      </c>
      <c r="C14" s="17">
        <f>IF(OR($B14="",COUNT(Notas!C14:H14)=0),"",AVERAGE(Notas!C14:H14))</f>
        <v/>
      </c>
      <c r="D14" s="17">
        <f>IF(OR($B14="",COUNT(Notas!I14:N14)=0),"",AVERAGE(Notas!I14:N14))</f>
        <v/>
      </c>
      <c r="E14" s="17">
        <f>IF(OR($B14="",COUNT(Notas!O14:T14)=0),"",AVERAGE(Notas!O14:T14))</f>
        <v/>
      </c>
      <c r="F14" s="30">
        <f>IF(OR($B14="",COUNT(Notas!C14,Notas!I14,Notas!O14)=0),"",(Panel!$L$7*Notas!C14+Panel!$L$8*Notas!I14+Panel!$L$9*Notas!O14)/(Panel!$L$7*ISNUMBER(Notas!C14)+Panel!$L$8*ISNUMBER(Notas!I14)+Panel!$L$9*ISNUMBER(Notas!O14)))</f>
        <v/>
      </c>
      <c r="G14" s="30">
        <f>IF(OR($B14="",COUNT(Notas!D14,Notas!J14,Notas!P14)=0),"",(Panel!$L$7*Notas!D14+Panel!$L$8*Notas!J14+Panel!$L$9*Notas!P14)/(Panel!$L$7*ISNUMBER(Notas!D14)+Panel!$L$8*ISNUMBER(Notas!J14)+Panel!$L$9*ISNUMBER(Notas!P14)))</f>
        <v/>
      </c>
      <c r="H14" s="30">
        <f>IF(OR($B14="",COUNT(Notas!E14,Notas!K14,Notas!Q14)=0),"",(Panel!$L$7*Notas!E14+Panel!$L$8*Notas!K14+Panel!$L$9*Notas!Q14)/(Panel!$L$7*ISNUMBER(Notas!E14)+Panel!$L$8*ISNUMBER(Notas!K14)+Panel!$L$9*ISNUMBER(Notas!Q14)))</f>
        <v/>
      </c>
      <c r="I14" s="30">
        <f>IF(OR($B14="",COUNT(Notas!F14,Notas!L14,Notas!R14)=0),"",(Panel!$L$7*Notas!F14+Panel!$L$8*Notas!L14+Panel!$L$9*Notas!R14)/(Panel!$L$7*ISNUMBER(Notas!F14)+Panel!$L$8*ISNUMBER(Notas!L14)+Panel!$L$9*ISNUMBER(Notas!R14)))</f>
        <v/>
      </c>
      <c r="J14" s="30">
        <f>IF(OR($B14="",COUNT(Notas!G14,Notas!M14,Notas!S14)=0),"",(Panel!$L$7*Notas!G14+Panel!$L$8*Notas!M14+Panel!$L$9*Notas!S14)/(Panel!$L$7*ISNUMBER(Notas!G14)+Panel!$L$8*ISNUMBER(Notas!M14)+Panel!$L$9*ISNUMBER(Notas!S14)))</f>
        <v/>
      </c>
      <c r="K14" s="30">
        <f>IF(OR($B14="",COUNT(Notas!H14,Notas!N14,Notas!T14)=0),"",(Panel!$L$7*Notas!H14+Panel!$L$8*Notas!N14+Panel!$L$9*Notas!T14)/(Panel!$L$7*ISNUMBER(Notas!H14)+Panel!$L$8*ISNUMBER(Notas!N14)+Panel!$L$9*ISNUMBER(Notas!T14)))</f>
        <v/>
      </c>
      <c r="L14" s="18">
        <f>IF(OR($B14="",COUNT(F14:K14)=0),"",AVERAGE(F14:K14))</f>
        <v/>
      </c>
      <c r="M14" s="19">
        <f>IF(OR($B14="",COUNT(Notas!C14:H14)=0),"",COUNTIF(Notas!C14:H14,"&lt;"&amp;Panel!$L$5))</f>
        <v/>
      </c>
      <c r="N14" s="19">
        <f>IF(OR($B14="",COUNT(Notas!I14:N14)=0),"",COUNTIF(Notas!I14:N14,"&lt;"&amp;Panel!$L$5))</f>
        <v/>
      </c>
      <c r="O14" s="19">
        <f>IF(OR($B14="",COUNT(Notas!O14:T14)=0),"",COUNTIF(Notas!O14:T14,"&lt;"&amp;Panel!$L$5))</f>
        <v/>
      </c>
      <c r="P14" s="31">
        <f>IF(OR($B14="",COUNT(F14:K14)=0),"",COUNTIF(F14:K14,"&lt;"&amp;Panel!$L$5))</f>
        <v/>
      </c>
      <c r="Q14" s="20">
        <f>IF(P14="","",IF(P14=0,"Aprueba todo",IF(P14&lt;=Panel!$L$6,"Revisar","Supera el límite")))</f>
        <v/>
      </c>
      <c r="R14" s="19">
        <f>IF(L14="","",RANK(L14,$L$8:$L$47))</f>
        <v/>
      </c>
      <c r="S14" s="32">
        <f>IF(OR(C14="",E14=""),"",E14-C14)</f>
        <v/>
      </c>
      <c r="T14" s="20">
        <f>IF(L14="","",VLOOKUP(L14,Panel!$J$17:$K$21,2,TRUE))</f>
        <v/>
      </c>
      <c r="U14" s="33">
        <f>IF(L14="","",L14+(1000-ROW())/10000000)</f>
        <v/>
      </c>
    </row>
    <row r="15">
      <c r="B15" s="16">
        <f>IF(Notas!B15="","",Notas!B15)</f>
        <v/>
      </c>
      <c r="C15" s="17">
        <f>IF(OR($B15="",COUNT(Notas!C15:H15)=0),"",AVERAGE(Notas!C15:H15))</f>
        <v/>
      </c>
      <c r="D15" s="17">
        <f>IF(OR($B15="",COUNT(Notas!I15:N15)=0),"",AVERAGE(Notas!I15:N15))</f>
        <v/>
      </c>
      <c r="E15" s="17">
        <f>IF(OR($B15="",COUNT(Notas!O15:T15)=0),"",AVERAGE(Notas!O15:T15))</f>
        <v/>
      </c>
      <c r="F15" s="30">
        <f>IF(OR($B15="",COUNT(Notas!C15,Notas!I15,Notas!O15)=0),"",(Panel!$L$7*Notas!C15+Panel!$L$8*Notas!I15+Panel!$L$9*Notas!O15)/(Panel!$L$7*ISNUMBER(Notas!C15)+Panel!$L$8*ISNUMBER(Notas!I15)+Panel!$L$9*ISNUMBER(Notas!O15)))</f>
        <v/>
      </c>
      <c r="G15" s="30">
        <f>IF(OR($B15="",COUNT(Notas!D15,Notas!J15,Notas!P15)=0),"",(Panel!$L$7*Notas!D15+Panel!$L$8*Notas!J15+Panel!$L$9*Notas!P15)/(Panel!$L$7*ISNUMBER(Notas!D15)+Panel!$L$8*ISNUMBER(Notas!J15)+Panel!$L$9*ISNUMBER(Notas!P15)))</f>
        <v/>
      </c>
      <c r="H15" s="30">
        <f>IF(OR($B15="",COUNT(Notas!E15,Notas!K15,Notas!Q15)=0),"",(Panel!$L$7*Notas!E15+Panel!$L$8*Notas!K15+Panel!$L$9*Notas!Q15)/(Panel!$L$7*ISNUMBER(Notas!E15)+Panel!$L$8*ISNUMBER(Notas!K15)+Panel!$L$9*ISNUMBER(Notas!Q15)))</f>
        <v/>
      </c>
      <c r="I15" s="30">
        <f>IF(OR($B15="",COUNT(Notas!F15,Notas!L15,Notas!R15)=0),"",(Panel!$L$7*Notas!F15+Panel!$L$8*Notas!L15+Panel!$L$9*Notas!R15)/(Panel!$L$7*ISNUMBER(Notas!F15)+Panel!$L$8*ISNUMBER(Notas!L15)+Panel!$L$9*ISNUMBER(Notas!R15)))</f>
        <v/>
      </c>
      <c r="J15" s="30">
        <f>IF(OR($B15="",COUNT(Notas!G15,Notas!M15,Notas!S15)=0),"",(Panel!$L$7*Notas!G15+Panel!$L$8*Notas!M15+Panel!$L$9*Notas!S15)/(Panel!$L$7*ISNUMBER(Notas!G15)+Panel!$L$8*ISNUMBER(Notas!M15)+Panel!$L$9*ISNUMBER(Notas!S15)))</f>
        <v/>
      </c>
      <c r="K15" s="30">
        <f>IF(OR($B15="",COUNT(Notas!H15,Notas!N15,Notas!T15)=0),"",(Panel!$L$7*Notas!H15+Panel!$L$8*Notas!N15+Panel!$L$9*Notas!T15)/(Panel!$L$7*ISNUMBER(Notas!H15)+Panel!$L$8*ISNUMBER(Notas!N15)+Panel!$L$9*ISNUMBER(Notas!T15)))</f>
        <v/>
      </c>
      <c r="L15" s="18">
        <f>IF(OR($B15="",COUNT(F15:K15)=0),"",AVERAGE(F15:K15))</f>
        <v/>
      </c>
      <c r="M15" s="19">
        <f>IF(OR($B15="",COUNT(Notas!C15:H15)=0),"",COUNTIF(Notas!C15:H15,"&lt;"&amp;Panel!$L$5))</f>
        <v/>
      </c>
      <c r="N15" s="19">
        <f>IF(OR($B15="",COUNT(Notas!I15:N15)=0),"",COUNTIF(Notas!I15:N15,"&lt;"&amp;Panel!$L$5))</f>
        <v/>
      </c>
      <c r="O15" s="19">
        <f>IF(OR($B15="",COUNT(Notas!O15:T15)=0),"",COUNTIF(Notas!O15:T15,"&lt;"&amp;Panel!$L$5))</f>
        <v/>
      </c>
      <c r="P15" s="31">
        <f>IF(OR($B15="",COUNT(F15:K15)=0),"",COUNTIF(F15:K15,"&lt;"&amp;Panel!$L$5))</f>
        <v/>
      </c>
      <c r="Q15" s="20">
        <f>IF(P15="","",IF(P15=0,"Aprueba todo",IF(P15&lt;=Panel!$L$6,"Revisar","Supera el límite")))</f>
        <v/>
      </c>
      <c r="R15" s="19">
        <f>IF(L15="","",RANK(L15,$L$8:$L$47))</f>
        <v/>
      </c>
      <c r="S15" s="32">
        <f>IF(OR(C15="",E15=""),"",E15-C15)</f>
        <v/>
      </c>
      <c r="T15" s="20">
        <f>IF(L15="","",VLOOKUP(L15,Panel!$J$17:$K$21,2,TRUE))</f>
        <v/>
      </c>
      <c r="U15" s="33">
        <f>IF(L15="","",L15+(1000-ROW())/10000000)</f>
        <v/>
      </c>
    </row>
    <row r="16">
      <c r="B16" s="16">
        <f>IF(Notas!B16="","",Notas!B16)</f>
        <v/>
      </c>
      <c r="C16" s="17">
        <f>IF(OR($B16="",COUNT(Notas!C16:H16)=0),"",AVERAGE(Notas!C16:H16))</f>
        <v/>
      </c>
      <c r="D16" s="17">
        <f>IF(OR($B16="",COUNT(Notas!I16:N16)=0),"",AVERAGE(Notas!I16:N16))</f>
        <v/>
      </c>
      <c r="E16" s="17">
        <f>IF(OR($B16="",COUNT(Notas!O16:T16)=0),"",AVERAGE(Notas!O16:T16))</f>
        <v/>
      </c>
      <c r="F16" s="30">
        <f>IF(OR($B16="",COUNT(Notas!C16,Notas!I16,Notas!O16)=0),"",(Panel!$L$7*Notas!C16+Panel!$L$8*Notas!I16+Panel!$L$9*Notas!O16)/(Panel!$L$7*ISNUMBER(Notas!C16)+Panel!$L$8*ISNUMBER(Notas!I16)+Panel!$L$9*ISNUMBER(Notas!O16)))</f>
        <v/>
      </c>
      <c r="G16" s="30">
        <f>IF(OR($B16="",COUNT(Notas!D16,Notas!J16,Notas!P16)=0),"",(Panel!$L$7*Notas!D16+Panel!$L$8*Notas!J16+Panel!$L$9*Notas!P16)/(Panel!$L$7*ISNUMBER(Notas!D16)+Panel!$L$8*ISNUMBER(Notas!J16)+Panel!$L$9*ISNUMBER(Notas!P16)))</f>
        <v/>
      </c>
      <c r="H16" s="30">
        <f>IF(OR($B16="",COUNT(Notas!E16,Notas!K16,Notas!Q16)=0),"",(Panel!$L$7*Notas!E16+Panel!$L$8*Notas!K16+Panel!$L$9*Notas!Q16)/(Panel!$L$7*ISNUMBER(Notas!E16)+Panel!$L$8*ISNUMBER(Notas!K16)+Panel!$L$9*ISNUMBER(Notas!Q16)))</f>
        <v/>
      </c>
      <c r="I16" s="30">
        <f>IF(OR($B16="",COUNT(Notas!F16,Notas!L16,Notas!R16)=0),"",(Panel!$L$7*Notas!F16+Panel!$L$8*Notas!L16+Panel!$L$9*Notas!R16)/(Panel!$L$7*ISNUMBER(Notas!F16)+Panel!$L$8*ISNUMBER(Notas!L16)+Panel!$L$9*ISNUMBER(Notas!R16)))</f>
        <v/>
      </c>
      <c r="J16" s="30">
        <f>IF(OR($B16="",COUNT(Notas!G16,Notas!M16,Notas!S16)=0),"",(Panel!$L$7*Notas!G16+Panel!$L$8*Notas!M16+Panel!$L$9*Notas!S16)/(Panel!$L$7*ISNUMBER(Notas!G16)+Panel!$L$8*ISNUMBER(Notas!M16)+Panel!$L$9*ISNUMBER(Notas!S16)))</f>
        <v/>
      </c>
      <c r="K16" s="30">
        <f>IF(OR($B16="",COUNT(Notas!H16,Notas!N16,Notas!T16)=0),"",(Panel!$L$7*Notas!H16+Panel!$L$8*Notas!N16+Panel!$L$9*Notas!T16)/(Panel!$L$7*ISNUMBER(Notas!H16)+Panel!$L$8*ISNUMBER(Notas!N16)+Panel!$L$9*ISNUMBER(Notas!T16)))</f>
        <v/>
      </c>
      <c r="L16" s="18">
        <f>IF(OR($B16="",COUNT(F16:K16)=0),"",AVERAGE(F16:K16))</f>
        <v/>
      </c>
      <c r="M16" s="19">
        <f>IF(OR($B16="",COUNT(Notas!C16:H16)=0),"",COUNTIF(Notas!C16:H16,"&lt;"&amp;Panel!$L$5))</f>
        <v/>
      </c>
      <c r="N16" s="19">
        <f>IF(OR($B16="",COUNT(Notas!I16:N16)=0),"",COUNTIF(Notas!I16:N16,"&lt;"&amp;Panel!$L$5))</f>
        <v/>
      </c>
      <c r="O16" s="19">
        <f>IF(OR($B16="",COUNT(Notas!O16:T16)=0),"",COUNTIF(Notas!O16:T16,"&lt;"&amp;Panel!$L$5))</f>
        <v/>
      </c>
      <c r="P16" s="31">
        <f>IF(OR($B16="",COUNT(F16:K16)=0),"",COUNTIF(F16:K16,"&lt;"&amp;Panel!$L$5))</f>
        <v/>
      </c>
      <c r="Q16" s="20">
        <f>IF(P16="","",IF(P16=0,"Aprueba todo",IF(P16&lt;=Panel!$L$6,"Revisar","Supera el límite")))</f>
        <v/>
      </c>
      <c r="R16" s="19">
        <f>IF(L16="","",RANK(L16,$L$8:$L$47))</f>
        <v/>
      </c>
      <c r="S16" s="32">
        <f>IF(OR(C16="",E16=""),"",E16-C16)</f>
        <v/>
      </c>
      <c r="T16" s="20">
        <f>IF(L16="","",VLOOKUP(L16,Panel!$J$17:$K$21,2,TRUE))</f>
        <v/>
      </c>
      <c r="U16" s="33">
        <f>IF(L16="","",L16+(1000-ROW())/10000000)</f>
        <v/>
      </c>
    </row>
    <row r="17">
      <c r="B17" s="16">
        <f>IF(Notas!B17="","",Notas!B17)</f>
        <v/>
      </c>
      <c r="C17" s="17">
        <f>IF(OR($B17="",COUNT(Notas!C17:H17)=0),"",AVERAGE(Notas!C17:H17))</f>
        <v/>
      </c>
      <c r="D17" s="17">
        <f>IF(OR($B17="",COUNT(Notas!I17:N17)=0),"",AVERAGE(Notas!I17:N17))</f>
        <v/>
      </c>
      <c r="E17" s="17">
        <f>IF(OR($B17="",COUNT(Notas!O17:T17)=0),"",AVERAGE(Notas!O17:T17))</f>
        <v/>
      </c>
      <c r="F17" s="30">
        <f>IF(OR($B17="",COUNT(Notas!C17,Notas!I17,Notas!O17)=0),"",(Panel!$L$7*Notas!C17+Panel!$L$8*Notas!I17+Panel!$L$9*Notas!O17)/(Panel!$L$7*ISNUMBER(Notas!C17)+Panel!$L$8*ISNUMBER(Notas!I17)+Panel!$L$9*ISNUMBER(Notas!O17)))</f>
        <v/>
      </c>
      <c r="G17" s="30">
        <f>IF(OR($B17="",COUNT(Notas!D17,Notas!J17,Notas!P17)=0),"",(Panel!$L$7*Notas!D17+Panel!$L$8*Notas!J17+Panel!$L$9*Notas!P17)/(Panel!$L$7*ISNUMBER(Notas!D17)+Panel!$L$8*ISNUMBER(Notas!J17)+Panel!$L$9*ISNUMBER(Notas!P17)))</f>
        <v/>
      </c>
      <c r="H17" s="30">
        <f>IF(OR($B17="",COUNT(Notas!E17,Notas!K17,Notas!Q17)=0),"",(Panel!$L$7*Notas!E17+Panel!$L$8*Notas!K17+Panel!$L$9*Notas!Q17)/(Panel!$L$7*ISNUMBER(Notas!E17)+Panel!$L$8*ISNUMBER(Notas!K17)+Panel!$L$9*ISNUMBER(Notas!Q17)))</f>
        <v/>
      </c>
      <c r="I17" s="30">
        <f>IF(OR($B17="",COUNT(Notas!F17,Notas!L17,Notas!R17)=0),"",(Panel!$L$7*Notas!F17+Panel!$L$8*Notas!L17+Panel!$L$9*Notas!R17)/(Panel!$L$7*ISNUMBER(Notas!F17)+Panel!$L$8*ISNUMBER(Notas!L17)+Panel!$L$9*ISNUMBER(Notas!R17)))</f>
        <v/>
      </c>
      <c r="J17" s="30">
        <f>IF(OR($B17="",COUNT(Notas!G17,Notas!M17,Notas!S17)=0),"",(Panel!$L$7*Notas!G17+Panel!$L$8*Notas!M17+Panel!$L$9*Notas!S17)/(Panel!$L$7*ISNUMBER(Notas!G17)+Panel!$L$8*ISNUMBER(Notas!M17)+Panel!$L$9*ISNUMBER(Notas!S17)))</f>
        <v/>
      </c>
      <c r="K17" s="30">
        <f>IF(OR($B17="",COUNT(Notas!H17,Notas!N17,Notas!T17)=0),"",(Panel!$L$7*Notas!H17+Panel!$L$8*Notas!N17+Panel!$L$9*Notas!T17)/(Panel!$L$7*ISNUMBER(Notas!H17)+Panel!$L$8*ISNUMBER(Notas!N17)+Panel!$L$9*ISNUMBER(Notas!T17)))</f>
        <v/>
      </c>
      <c r="L17" s="18">
        <f>IF(OR($B17="",COUNT(F17:K17)=0),"",AVERAGE(F17:K17))</f>
        <v/>
      </c>
      <c r="M17" s="19">
        <f>IF(OR($B17="",COUNT(Notas!C17:H17)=0),"",COUNTIF(Notas!C17:H17,"&lt;"&amp;Panel!$L$5))</f>
        <v/>
      </c>
      <c r="N17" s="19">
        <f>IF(OR($B17="",COUNT(Notas!I17:N17)=0),"",COUNTIF(Notas!I17:N17,"&lt;"&amp;Panel!$L$5))</f>
        <v/>
      </c>
      <c r="O17" s="19">
        <f>IF(OR($B17="",COUNT(Notas!O17:T17)=0),"",COUNTIF(Notas!O17:T17,"&lt;"&amp;Panel!$L$5))</f>
        <v/>
      </c>
      <c r="P17" s="31">
        <f>IF(OR($B17="",COUNT(F17:K17)=0),"",COUNTIF(F17:K17,"&lt;"&amp;Panel!$L$5))</f>
        <v/>
      </c>
      <c r="Q17" s="20">
        <f>IF(P17="","",IF(P17=0,"Aprueba todo",IF(P17&lt;=Panel!$L$6,"Revisar","Supera el límite")))</f>
        <v/>
      </c>
      <c r="R17" s="19">
        <f>IF(L17="","",RANK(L17,$L$8:$L$47))</f>
        <v/>
      </c>
      <c r="S17" s="32">
        <f>IF(OR(C17="",E17=""),"",E17-C17)</f>
        <v/>
      </c>
      <c r="T17" s="20">
        <f>IF(L17="","",VLOOKUP(L17,Panel!$J$17:$K$21,2,TRUE))</f>
        <v/>
      </c>
      <c r="U17" s="33">
        <f>IF(L17="","",L17+(1000-ROW())/10000000)</f>
        <v/>
      </c>
    </row>
    <row r="18">
      <c r="B18" s="16">
        <f>IF(Notas!B18="","",Notas!B18)</f>
        <v/>
      </c>
      <c r="C18" s="17">
        <f>IF(OR($B18="",COUNT(Notas!C18:H18)=0),"",AVERAGE(Notas!C18:H18))</f>
        <v/>
      </c>
      <c r="D18" s="17">
        <f>IF(OR($B18="",COUNT(Notas!I18:N18)=0),"",AVERAGE(Notas!I18:N18))</f>
        <v/>
      </c>
      <c r="E18" s="17">
        <f>IF(OR($B18="",COUNT(Notas!O18:T18)=0),"",AVERAGE(Notas!O18:T18))</f>
        <v/>
      </c>
      <c r="F18" s="30">
        <f>IF(OR($B18="",COUNT(Notas!C18,Notas!I18,Notas!O18)=0),"",(Panel!$L$7*Notas!C18+Panel!$L$8*Notas!I18+Panel!$L$9*Notas!O18)/(Panel!$L$7*ISNUMBER(Notas!C18)+Panel!$L$8*ISNUMBER(Notas!I18)+Panel!$L$9*ISNUMBER(Notas!O18)))</f>
        <v/>
      </c>
      <c r="G18" s="30">
        <f>IF(OR($B18="",COUNT(Notas!D18,Notas!J18,Notas!P18)=0),"",(Panel!$L$7*Notas!D18+Panel!$L$8*Notas!J18+Panel!$L$9*Notas!P18)/(Panel!$L$7*ISNUMBER(Notas!D18)+Panel!$L$8*ISNUMBER(Notas!J18)+Panel!$L$9*ISNUMBER(Notas!P18)))</f>
        <v/>
      </c>
      <c r="H18" s="30">
        <f>IF(OR($B18="",COUNT(Notas!E18,Notas!K18,Notas!Q18)=0),"",(Panel!$L$7*Notas!E18+Panel!$L$8*Notas!K18+Panel!$L$9*Notas!Q18)/(Panel!$L$7*ISNUMBER(Notas!E18)+Panel!$L$8*ISNUMBER(Notas!K18)+Panel!$L$9*ISNUMBER(Notas!Q18)))</f>
        <v/>
      </c>
      <c r="I18" s="30">
        <f>IF(OR($B18="",COUNT(Notas!F18,Notas!L18,Notas!R18)=0),"",(Panel!$L$7*Notas!F18+Panel!$L$8*Notas!L18+Panel!$L$9*Notas!R18)/(Panel!$L$7*ISNUMBER(Notas!F18)+Panel!$L$8*ISNUMBER(Notas!L18)+Panel!$L$9*ISNUMBER(Notas!R18)))</f>
        <v/>
      </c>
      <c r="J18" s="30">
        <f>IF(OR($B18="",COUNT(Notas!G18,Notas!M18,Notas!S18)=0),"",(Panel!$L$7*Notas!G18+Panel!$L$8*Notas!M18+Panel!$L$9*Notas!S18)/(Panel!$L$7*ISNUMBER(Notas!G18)+Panel!$L$8*ISNUMBER(Notas!M18)+Panel!$L$9*ISNUMBER(Notas!S18)))</f>
        <v/>
      </c>
      <c r="K18" s="30">
        <f>IF(OR($B18="",COUNT(Notas!H18,Notas!N18,Notas!T18)=0),"",(Panel!$L$7*Notas!H18+Panel!$L$8*Notas!N18+Panel!$L$9*Notas!T18)/(Panel!$L$7*ISNUMBER(Notas!H18)+Panel!$L$8*ISNUMBER(Notas!N18)+Panel!$L$9*ISNUMBER(Notas!T18)))</f>
        <v/>
      </c>
      <c r="L18" s="18">
        <f>IF(OR($B18="",COUNT(F18:K18)=0),"",AVERAGE(F18:K18))</f>
        <v/>
      </c>
      <c r="M18" s="19">
        <f>IF(OR($B18="",COUNT(Notas!C18:H18)=0),"",COUNTIF(Notas!C18:H18,"&lt;"&amp;Panel!$L$5))</f>
        <v/>
      </c>
      <c r="N18" s="19">
        <f>IF(OR($B18="",COUNT(Notas!I18:N18)=0),"",COUNTIF(Notas!I18:N18,"&lt;"&amp;Panel!$L$5))</f>
        <v/>
      </c>
      <c r="O18" s="19">
        <f>IF(OR($B18="",COUNT(Notas!O18:T18)=0),"",COUNTIF(Notas!O18:T18,"&lt;"&amp;Panel!$L$5))</f>
        <v/>
      </c>
      <c r="P18" s="31">
        <f>IF(OR($B18="",COUNT(F18:K18)=0),"",COUNTIF(F18:K18,"&lt;"&amp;Panel!$L$5))</f>
        <v/>
      </c>
      <c r="Q18" s="20">
        <f>IF(P18="","",IF(P18=0,"Aprueba todo",IF(P18&lt;=Panel!$L$6,"Revisar","Supera el límite")))</f>
        <v/>
      </c>
      <c r="R18" s="19">
        <f>IF(L18="","",RANK(L18,$L$8:$L$47))</f>
        <v/>
      </c>
      <c r="S18" s="32">
        <f>IF(OR(C18="",E18=""),"",E18-C18)</f>
        <v/>
      </c>
      <c r="T18" s="20">
        <f>IF(L18="","",VLOOKUP(L18,Panel!$J$17:$K$21,2,TRUE))</f>
        <v/>
      </c>
      <c r="U18" s="33">
        <f>IF(L18="","",L18+(1000-ROW())/10000000)</f>
        <v/>
      </c>
    </row>
    <row r="19">
      <c r="B19" s="16">
        <f>IF(Notas!B19="","",Notas!B19)</f>
        <v/>
      </c>
      <c r="C19" s="17">
        <f>IF(OR($B19="",COUNT(Notas!C19:H19)=0),"",AVERAGE(Notas!C19:H19))</f>
        <v/>
      </c>
      <c r="D19" s="17">
        <f>IF(OR($B19="",COUNT(Notas!I19:N19)=0),"",AVERAGE(Notas!I19:N19))</f>
        <v/>
      </c>
      <c r="E19" s="17">
        <f>IF(OR($B19="",COUNT(Notas!O19:T19)=0),"",AVERAGE(Notas!O19:T19))</f>
        <v/>
      </c>
      <c r="F19" s="30">
        <f>IF(OR($B19="",COUNT(Notas!C19,Notas!I19,Notas!O19)=0),"",(Panel!$L$7*Notas!C19+Panel!$L$8*Notas!I19+Panel!$L$9*Notas!O19)/(Panel!$L$7*ISNUMBER(Notas!C19)+Panel!$L$8*ISNUMBER(Notas!I19)+Panel!$L$9*ISNUMBER(Notas!O19)))</f>
        <v/>
      </c>
      <c r="G19" s="30">
        <f>IF(OR($B19="",COUNT(Notas!D19,Notas!J19,Notas!P19)=0),"",(Panel!$L$7*Notas!D19+Panel!$L$8*Notas!J19+Panel!$L$9*Notas!P19)/(Panel!$L$7*ISNUMBER(Notas!D19)+Panel!$L$8*ISNUMBER(Notas!J19)+Panel!$L$9*ISNUMBER(Notas!P19)))</f>
        <v/>
      </c>
      <c r="H19" s="30">
        <f>IF(OR($B19="",COUNT(Notas!E19,Notas!K19,Notas!Q19)=0),"",(Panel!$L$7*Notas!E19+Panel!$L$8*Notas!K19+Panel!$L$9*Notas!Q19)/(Panel!$L$7*ISNUMBER(Notas!E19)+Panel!$L$8*ISNUMBER(Notas!K19)+Panel!$L$9*ISNUMBER(Notas!Q19)))</f>
        <v/>
      </c>
      <c r="I19" s="30">
        <f>IF(OR($B19="",COUNT(Notas!F19,Notas!L19,Notas!R19)=0),"",(Panel!$L$7*Notas!F19+Panel!$L$8*Notas!L19+Panel!$L$9*Notas!R19)/(Panel!$L$7*ISNUMBER(Notas!F19)+Panel!$L$8*ISNUMBER(Notas!L19)+Panel!$L$9*ISNUMBER(Notas!R19)))</f>
        <v/>
      </c>
      <c r="J19" s="30">
        <f>IF(OR($B19="",COUNT(Notas!G19,Notas!M19,Notas!S19)=0),"",(Panel!$L$7*Notas!G19+Panel!$L$8*Notas!M19+Panel!$L$9*Notas!S19)/(Panel!$L$7*ISNUMBER(Notas!G19)+Panel!$L$8*ISNUMBER(Notas!M19)+Panel!$L$9*ISNUMBER(Notas!S19)))</f>
        <v/>
      </c>
      <c r="K19" s="30">
        <f>IF(OR($B19="",COUNT(Notas!H19,Notas!N19,Notas!T19)=0),"",(Panel!$L$7*Notas!H19+Panel!$L$8*Notas!N19+Panel!$L$9*Notas!T19)/(Panel!$L$7*ISNUMBER(Notas!H19)+Panel!$L$8*ISNUMBER(Notas!N19)+Panel!$L$9*ISNUMBER(Notas!T19)))</f>
        <v/>
      </c>
      <c r="L19" s="18">
        <f>IF(OR($B19="",COUNT(F19:K19)=0),"",AVERAGE(F19:K19))</f>
        <v/>
      </c>
      <c r="M19" s="19">
        <f>IF(OR($B19="",COUNT(Notas!C19:H19)=0),"",COUNTIF(Notas!C19:H19,"&lt;"&amp;Panel!$L$5))</f>
        <v/>
      </c>
      <c r="N19" s="19">
        <f>IF(OR($B19="",COUNT(Notas!I19:N19)=0),"",COUNTIF(Notas!I19:N19,"&lt;"&amp;Panel!$L$5))</f>
        <v/>
      </c>
      <c r="O19" s="19">
        <f>IF(OR($B19="",COUNT(Notas!O19:T19)=0),"",COUNTIF(Notas!O19:T19,"&lt;"&amp;Panel!$L$5))</f>
        <v/>
      </c>
      <c r="P19" s="31">
        <f>IF(OR($B19="",COUNT(F19:K19)=0),"",COUNTIF(F19:K19,"&lt;"&amp;Panel!$L$5))</f>
        <v/>
      </c>
      <c r="Q19" s="20">
        <f>IF(P19="","",IF(P19=0,"Aprueba todo",IF(P19&lt;=Panel!$L$6,"Revisar","Supera el límite")))</f>
        <v/>
      </c>
      <c r="R19" s="19">
        <f>IF(L19="","",RANK(L19,$L$8:$L$47))</f>
        <v/>
      </c>
      <c r="S19" s="32">
        <f>IF(OR(C19="",E19=""),"",E19-C19)</f>
        <v/>
      </c>
      <c r="T19" s="20">
        <f>IF(L19="","",VLOOKUP(L19,Panel!$J$17:$K$21,2,TRUE))</f>
        <v/>
      </c>
      <c r="U19" s="33">
        <f>IF(L19="","",L19+(1000-ROW())/10000000)</f>
        <v/>
      </c>
    </row>
    <row r="20">
      <c r="B20" s="16">
        <f>IF(Notas!B20="","",Notas!B20)</f>
        <v/>
      </c>
      <c r="C20" s="17">
        <f>IF(OR($B20="",COUNT(Notas!C20:H20)=0),"",AVERAGE(Notas!C20:H20))</f>
        <v/>
      </c>
      <c r="D20" s="17">
        <f>IF(OR($B20="",COUNT(Notas!I20:N20)=0),"",AVERAGE(Notas!I20:N20))</f>
        <v/>
      </c>
      <c r="E20" s="17">
        <f>IF(OR($B20="",COUNT(Notas!O20:T20)=0),"",AVERAGE(Notas!O20:T20))</f>
        <v/>
      </c>
      <c r="F20" s="30">
        <f>IF(OR($B20="",COUNT(Notas!C20,Notas!I20,Notas!O20)=0),"",(Panel!$L$7*Notas!C20+Panel!$L$8*Notas!I20+Panel!$L$9*Notas!O20)/(Panel!$L$7*ISNUMBER(Notas!C20)+Panel!$L$8*ISNUMBER(Notas!I20)+Panel!$L$9*ISNUMBER(Notas!O20)))</f>
        <v/>
      </c>
      <c r="G20" s="30">
        <f>IF(OR($B20="",COUNT(Notas!D20,Notas!J20,Notas!P20)=0),"",(Panel!$L$7*Notas!D20+Panel!$L$8*Notas!J20+Panel!$L$9*Notas!P20)/(Panel!$L$7*ISNUMBER(Notas!D20)+Panel!$L$8*ISNUMBER(Notas!J20)+Panel!$L$9*ISNUMBER(Notas!P20)))</f>
        <v/>
      </c>
      <c r="H20" s="30">
        <f>IF(OR($B20="",COUNT(Notas!E20,Notas!K20,Notas!Q20)=0),"",(Panel!$L$7*Notas!E20+Panel!$L$8*Notas!K20+Panel!$L$9*Notas!Q20)/(Panel!$L$7*ISNUMBER(Notas!E20)+Panel!$L$8*ISNUMBER(Notas!K20)+Panel!$L$9*ISNUMBER(Notas!Q20)))</f>
        <v/>
      </c>
      <c r="I20" s="30">
        <f>IF(OR($B20="",COUNT(Notas!F20,Notas!L20,Notas!R20)=0),"",(Panel!$L$7*Notas!F20+Panel!$L$8*Notas!L20+Panel!$L$9*Notas!R20)/(Panel!$L$7*ISNUMBER(Notas!F20)+Panel!$L$8*ISNUMBER(Notas!L20)+Panel!$L$9*ISNUMBER(Notas!R20)))</f>
        <v/>
      </c>
      <c r="J20" s="30">
        <f>IF(OR($B20="",COUNT(Notas!G20,Notas!M20,Notas!S20)=0),"",(Panel!$L$7*Notas!G20+Panel!$L$8*Notas!M20+Panel!$L$9*Notas!S20)/(Panel!$L$7*ISNUMBER(Notas!G20)+Panel!$L$8*ISNUMBER(Notas!M20)+Panel!$L$9*ISNUMBER(Notas!S20)))</f>
        <v/>
      </c>
      <c r="K20" s="30">
        <f>IF(OR($B20="",COUNT(Notas!H20,Notas!N20,Notas!T20)=0),"",(Panel!$L$7*Notas!H20+Panel!$L$8*Notas!N20+Panel!$L$9*Notas!T20)/(Panel!$L$7*ISNUMBER(Notas!H20)+Panel!$L$8*ISNUMBER(Notas!N20)+Panel!$L$9*ISNUMBER(Notas!T20)))</f>
        <v/>
      </c>
      <c r="L20" s="18">
        <f>IF(OR($B20="",COUNT(F20:K20)=0),"",AVERAGE(F20:K20))</f>
        <v/>
      </c>
      <c r="M20" s="19">
        <f>IF(OR($B20="",COUNT(Notas!C20:H20)=0),"",COUNTIF(Notas!C20:H20,"&lt;"&amp;Panel!$L$5))</f>
        <v/>
      </c>
      <c r="N20" s="19">
        <f>IF(OR($B20="",COUNT(Notas!I20:N20)=0),"",COUNTIF(Notas!I20:N20,"&lt;"&amp;Panel!$L$5))</f>
        <v/>
      </c>
      <c r="O20" s="19">
        <f>IF(OR($B20="",COUNT(Notas!O20:T20)=0),"",COUNTIF(Notas!O20:T20,"&lt;"&amp;Panel!$L$5))</f>
        <v/>
      </c>
      <c r="P20" s="31">
        <f>IF(OR($B20="",COUNT(F20:K20)=0),"",COUNTIF(F20:K20,"&lt;"&amp;Panel!$L$5))</f>
        <v/>
      </c>
      <c r="Q20" s="20">
        <f>IF(P20="","",IF(P20=0,"Aprueba todo",IF(P20&lt;=Panel!$L$6,"Revisar","Supera el límite")))</f>
        <v/>
      </c>
      <c r="R20" s="19">
        <f>IF(L20="","",RANK(L20,$L$8:$L$47))</f>
        <v/>
      </c>
      <c r="S20" s="32">
        <f>IF(OR(C20="",E20=""),"",E20-C20)</f>
        <v/>
      </c>
      <c r="T20" s="20">
        <f>IF(L20="","",VLOOKUP(L20,Panel!$J$17:$K$21,2,TRUE))</f>
        <v/>
      </c>
      <c r="U20" s="33">
        <f>IF(L20="","",L20+(1000-ROW())/10000000)</f>
        <v/>
      </c>
    </row>
    <row r="21">
      <c r="B21" s="16">
        <f>IF(Notas!B21="","",Notas!B21)</f>
        <v/>
      </c>
      <c r="C21" s="17">
        <f>IF(OR($B21="",COUNT(Notas!C21:H21)=0),"",AVERAGE(Notas!C21:H21))</f>
        <v/>
      </c>
      <c r="D21" s="17">
        <f>IF(OR($B21="",COUNT(Notas!I21:N21)=0),"",AVERAGE(Notas!I21:N21))</f>
        <v/>
      </c>
      <c r="E21" s="17">
        <f>IF(OR($B21="",COUNT(Notas!O21:T21)=0),"",AVERAGE(Notas!O21:T21))</f>
        <v/>
      </c>
      <c r="F21" s="30">
        <f>IF(OR($B21="",COUNT(Notas!C21,Notas!I21,Notas!O21)=0),"",(Panel!$L$7*Notas!C21+Panel!$L$8*Notas!I21+Panel!$L$9*Notas!O21)/(Panel!$L$7*ISNUMBER(Notas!C21)+Panel!$L$8*ISNUMBER(Notas!I21)+Panel!$L$9*ISNUMBER(Notas!O21)))</f>
        <v/>
      </c>
      <c r="G21" s="30">
        <f>IF(OR($B21="",COUNT(Notas!D21,Notas!J21,Notas!P21)=0),"",(Panel!$L$7*Notas!D21+Panel!$L$8*Notas!J21+Panel!$L$9*Notas!P21)/(Panel!$L$7*ISNUMBER(Notas!D21)+Panel!$L$8*ISNUMBER(Notas!J21)+Panel!$L$9*ISNUMBER(Notas!P21)))</f>
        <v/>
      </c>
      <c r="H21" s="30">
        <f>IF(OR($B21="",COUNT(Notas!E21,Notas!K21,Notas!Q21)=0),"",(Panel!$L$7*Notas!E21+Panel!$L$8*Notas!K21+Panel!$L$9*Notas!Q21)/(Panel!$L$7*ISNUMBER(Notas!E21)+Panel!$L$8*ISNUMBER(Notas!K21)+Panel!$L$9*ISNUMBER(Notas!Q21)))</f>
        <v/>
      </c>
      <c r="I21" s="30">
        <f>IF(OR($B21="",COUNT(Notas!F21,Notas!L21,Notas!R21)=0),"",(Panel!$L$7*Notas!F21+Panel!$L$8*Notas!L21+Panel!$L$9*Notas!R21)/(Panel!$L$7*ISNUMBER(Notas!F21)+Panel!$L$8*ISNUMBER(Notas!L21)+Panel!$L$9*ISNUMBER(Notas!R21)))</f>
        <v/>
      </c>
      <c r="J21" s="30">
        <f>IF(OR($B21="",COUNT(Notas!G21,Notas!M21,Notas!S21)=0),"",(Panel!$L$7*Notas!G21+Panel!$L$8*Notas!M21+Panel!$L$9*Notas!S21)/(Panel!$L$7*ISNUMBER(Notas!G21)+Panel!$L$8*ISNUMBER(Notas!M21)+Panel!$L$9*ISNUMBER(Notas!S21)))</f>
        <v/>
      </c>
      <c r="K21" s="30">
        <f>IF(OR($B21="",COUNT(Notas!H21,Notas!N21,Notas!T21)=0),"",(Panel!$L$7*Notas!H21+Panel!$L$8*Notas!N21+Panel!$L$9*Notas!T21)/(Panel!$L$7*ISNUMBER(Notas!H21)+Panel!$L$8*ISNUMBER(Notas!N21)+Panel!$L$9*ISNUMBER(Notas!T21)))</f>
        <v/>
      </c>
      <c r="L21" s="18">
        <f>IF(OR($B21="",COUNT(F21:K21)=0),"",AVERAGE(F21:K21))</f>
        <v/>
      </c>
      <c r="M21" s="19">
        <f>IF(OR($B21="",COUNT(Notas!C21:H21)=0),"",COUNTIF(Notas!C21:H21,"&lt;"&amp;Panel!$L$5))</f>
        <v/>
      </c>
      <c r="N21" s="19">
        <f>IF(OR($B21="",COUNT(Notas!I21:N21)=0),"",COUNTIF(Notas!I21:N21,"&lt;"&amp;Panel!$L$5))</f>
        <v/>
      </c>
      <c r="O21" s="19">
        <f>IF(OR($B21="",COUNT(Notas!O21:T21)=0),"",COUNTIF(Notas!O21:T21,"&lt;"&amp;Panel!$L$5))</f>
        <v/>
      </c>
      <c r="P21" s="31">
        <f>IF(OR($B21="",COUNT(F21:K21)=0),"",COUNTIF(F21:K21,"&lt;"&amp;Panel!$L$5))</f>
        <v/>
      </c>
      <c r="Q21" s="20">
        <f>IF(P21="","",IF(P21=0,"Aprueba todo",IF(P21&lt;=Panel!$L$6,"Revisar","Supera el límite")))</f>
        <v/>
      </c>
      <c r="R21" s="19">
        <f>IF(L21="","",RANK(L21,$L$8:$L$47))</f>
        <v/>
      </c>
      <c r="S21" s="32">
        <f>IF(OR(C21="",E21=""),"",E21-C21)</f>
        <v/>
      </c>
      <c r="T21" s="20">
        <f>IF(L21="","",VLOOKUP(L21,Panel!$J$17:$K$21,2,TRUE))</f>
        <v/>
      </c>
      <c r="U21" s="33">
        <f>IF(L21="","",L21+(1000-ROW())/10000000)</f>
        <v/>
      </c>
    </row>
    <row r="22">
      <c r="B22" s="16">
        <f>IF(Notas!B22="","",Notas!B22)</f>
        <v/>
      </c>
      <c r="C22" s="17">
        <f>IF(OR($B22="",COUNT(Notas!C22:H22)=0),"",AVERAGE(Notas!C22:H22))</f>
        <v/>
      </c>
      <c r="D22" s="17">
        <f>IF(OR($B22="",COUNT(Notas!I22:N22)=0),"",AVERAGE(Notas!I22:N22))</f>
        <v/>
      </c>
      <c r="E22" s="17">
        <f>IF(OR($B22="",COUNT(Notas!O22:T22)=0),"",AVERAGE(Notas!O22:T22))</f>
        <v/>
      </c>
      <c r="F22" s="30">
        <f>IF(OR($B22="",COUNT(Notas!C22,Notas!I22,Notas!O22)=0),"",(Panel!$L$7*Notas!C22+Panel!$L$8*Notas!I22+Panel!$L$9*Notas!O22)/(Panel!$L$7*ISNUMBER(Notas!C22)+Panel!$L$8*ISNUMBER(Notas!I22)+Panel!$L$9*ISNUMBER(Notas!O22)))</f>
        <v/>
      </c>
      <c r="G22" s="30">
        <f>IF(OR($B22="",COUNT(Notas!D22,Notas!J22,Notas!P22)=0),"",(Panel!$L$7*Notas!D22+Panel!$L$8*Notas!J22+Panel!$L$9*Notas!P22)/(Panel!$L$7*ISNUMBER(Notas!D22)+Panel!$L$8*ISNUMBER(Notas!J22)+Panel!$L$9*ISNUMBER(Notas!P22)))</f>
        <v/>
      </c>
      <c r="H22" s="30">
        <f>IF(OR($B22="",COUNT(Notas!E22,Notas!K22,Notas!Q22)=0),"",(Panel!$L$7*Notas!E22+Panel!$L$8*Notas!K22+Panel!$L$9*Notas!Q22)/(Panel!$L$7*ISNUMBER(Notas!E22)+Panel!$L$8*ISNUMBER(Notas!K22)+Panel!$L$9*ISNUMBER(Notas!Q22)))</f>
        <v/>
      </c>
      <c r="I22" s="30">
        <f>IF(OR($B22="",COUNT(Notas!F22,Notas!L22,Notas!R22)=0),"",(Panel!$L$7*Notas!F22+Panel!$L$8*Notas!L22+Panel!$L$9*Notas!R22)/(Panel!$L$7*ISNUMBER(Notas!F22)+Panel!$L$8*ISNUMBER(Notas!L22)+Panel!$L$9*ISNUMBER(Notas!R22)))</f>
        <v/>
      </c>
      <c r="J22" s="30">
        <f>IF(OR($B22="",COUNT(Notas!G22,Notas!M22,Notas!S22)=0),"",(Panel!$L$7*Notas!G22+Panel!$L$8*Notas!M22+Panel!$L$9*Notas!S22)/(Panel!$L$7*ISNUMBER(Notas!G22)+Panel!$L$8*ISNUMBER(Notas!M22)+Panel!$L$9*ISNUMBER(Notas!S22)))</f>
        <v/>
      </c>
      <c r="K22" s="30">
        <f>IF(OR($B22="",COUNT(Notas!H22,Notas!N22,Notas!T22)=0),"",(Panel!$L$7*Notas!H22+Panel!$L$8*Notas!N22+Panel!$L$9*Notas!T22)/(Panel!$L$7*ISNUMBER(Notas!H22)+Panel!$L$8*ISNUMBER(Notas!N22)+Panel!$L$9*ISNUMBER(Notas!T22)))</f>
        <v/>
      </c>
      <c r="L22" s="18">
        <f>IF(OR($B22="",COUNT(F22:K22)=0),"",AVERAGE(F22:K22))</f>
        <v/>
      </c>
      <c r="M22" s="19">
        <f>IF(OR($B22="",COUNT(Notas!C22:H22)=0),"",COUNTIF(Notas!C22:H22,"&lt;"&amp;Panel!$L$5))</f>
        <v/>
      </c>
      <c r="N22" s="19">
        <f>IF(OR($B22="",COUNT(Notas!I22:N22)=0),"",COUNTIF(Notas!I22:N22,"&lt;"&amp;Panel!$L$5))</f>
        <v/>
      </c>
      <c r="O22" s="19">
        <f>IF(OR($B22="",COUNT(Notas!O22:T22)=0),"",COUNTIF(Notas!O22:T22,"&lt;"&amp;Panel!$L$5))</f>
        <v/>
      </c>
      <c r="P22" s="31">
        <f>IF(OR($B22="",COUNT(F22:K22)=0),"",COUNTIF(F22:K22,"&lt;"&amp;Panel!$L$5))</f>
        <v/>
      </c>
      <c r="Q22" s="20">
        <f>IF(P22="","",IF(P22=0,"Aprueba todo",IF(P22&lt;=Panel!$L$6,"Revisar","Supera el límite")))</f>
        <v/>
      </c>
      <c r="R22" s="19">
        <f>IF(L22="","",RANK(L22,$L$8:$L$47))</f>
        <v/>
      </c>
      <c r="S22" s="32">
        <f>IF(OR(C22="",E22=""),"",E22-C22)</f>
        <v/>
      </c>
      <c r="T22" s="20">
        <f>IF(L22="","",VLOOKUP(L22,Panel!$J$17:$K$21,2,TRUE))</f>
        <v/>
      </c>
      <c r="U22" s="33">
        <f>IF(L22="","",L22+(1000-ROW())/10000000)</f>
        <v/>
      </c>
    </row>
    <row r="23">
      <c r="B23" s="16">
        <f>IF(Notas!B23="","",Notas!B23)</f>
        <v/>
      </c>
      <c r="C23" s="17">
        <f>IF(OR($B23="",COUNT(Notas!C23:H23)=0),"",AVERAGE(Notas!C23:H23))</f>
        <v/>
      </c>
      <c r="D23" s="17">
        <f>IF(OR($B23="",COUNT(Notas!I23:N23)=0),"",AVERAGE(Notas!I23:N23))</f>
        <v/>
      </c>
      <c r="E23" s="17">
        <f>IF(OR($B23="",COUNT(Notas!O23:T23)=0),"",AVERAGE(Notas!O23:T23))</f>
        <v/>
      </c>
      <c r="F23" s="30">
        <f>IF(OR($B23="",COUNT(Notas!C23,Notas!I23,Notas!O23)=0),"",(Panel!$L$7*Notas!C23+Panel!$L$8*Notas!I23+Panel!$L$9*Notas!O23)/(Panel!$L$7*ISNUMBER(Notas!C23)+Panel!$L$8*ISNUMBER(Notas!I23)+Panel!$L$9*ISNUMBER(Notas!O23)))</f>
        <v/>
      </c>
      <c r="G23" s="30">
        <f>IF(OR($B23="",COUNT(Notas!D23,Notas!J23,Notas!P23)=0),"",(Panel!$L$7*Notas!D23+Panel!$L$8*Notas!J23+Panel!$L$9*Notas!P23)/(Panel!$L$7*ISNUMBER(Notas!D23)+Panel!$L$8*ISNUMBER(Notas!J23)+Panel!$L$9*ISNUMBER(Notas!P23)))</f>
        <v/>
      </c>
      <c r="H23" s="30">
        <f>IF(OR($B23="",COUNT(Notas!E23,Notas!K23,Notas!Q23)=0),"",(Panel!$L$7*Notas!E23+Panel!$L$8*Notas!K23+Panel!$L$9*Notas!Q23)/(Panel!$L$7*ISNUMBER(Notas!E23)+Panel!$L$8*ISNUMBER(Notas!K23)+Panel!$L$9*ISNUMBER(Notas!Q23)))</f>
        <v/>
      </c>
      <c r="I23" s="30">
        <f>IF(OR($B23="",COUNT(Notas!F23,Notas!L23,Notas!R23)=0),"",(Panel!$L$7*Notas!F23+Panel!$L$8*Notas!L23+Panel!$L$9*Notas!R23)/(Panel!$L$7*ISNUMBER(Notas!F23)+Panel!$L$8*ISNUMBER(Notas!L23)+Panel!$L$9*ISNUMBER(Notas!R23)))</f>
        <v/>
      </c>
      <c r="J23" s="30">
        <f>IF(OR($B23="",COUNT(Notas!G23,Notas!M23,Notas!S23)=0),"",(Panel!$L$7*Notas!G23+Panel!$L$8*Notas!M23+Panel!$L$9*Notas!S23)/(Panel!$L$7*ISNUMBER(Notas!G23)+Panel!$L$8*ISNUMBER(Notas!M23)+Panel!$L$9*ISNUMBER(Notas!S23)))</f>
        <v/>
      </c>
      <c r="K23" s="30">
        <f>IF(OR($B23="",COUNT(Notas!H23,Notas!N23,Notas!T23)=0),"",(Panel!$L$7*Notas!H23+Panel!$L$8*Notas!N23+Panel!$L$9*Notas!T23)/(Panel!$L$7*ISNUMBER(Notas!H23)+Panel!$L$8*ISNUMBER(Notas!N23)+Panel!$L$9*ISNUMBER(Notas!T23)))</f>
        <v/>
      </c>
      <c r="L23" s="18">
        <f>IF(OR($B23="",COUNT(F23:K23)=0),"",AVERAGE(F23:K23))</f>
        <v/>
      </c>
      <c r="M23" s="19">
        <f>IF(OR($B23="",COUNT(Notas!C23:H23)=0),"",COUNTIF(Notas!C23:H23,"&lt;"&amp;Panel!$L$5))</f>
        <v/>
      </c>
      <c r="N23" s="19">
        <f>IF(OR($B23="",COUNT(Notas!I23:N23)=0),"",COUNTIF(Notas!I23:N23,"&lt;"&amp;Panel!$L$5))</f>
        <v/>
      </c>
      <c r="O23" s="19">
        <f>IF(OR($B23="",COUNT(Notas!O23:T23)=0),"",COUNTIF(Notas!O23:T23,"&lt;"&amp;Panel!$L$5))</f>
        <v/>
      </c>
      <c r="P23" s="31">
        <f>IF(OR($B23="",COUNT(F23:K23)=0),"",COUNTIF(F23:K23,"&lt;"&amp;Panel!$L$5))</f>
        <v/>
      </c>
      <c r="Q23" s="20">
        <f>IF(P23="","",IF(P23=0,"Aprueba todo",IF(P23&lt;=Panel!$L$6,"Revisar","Supera el límite")))</f>
        <v/>
      </c>
      <c r="R23" s="19">
        <f>IF(L23="","",RANK(L23,$L$8:$L$47))</f>
        <v/>
      </c>
      <c r="S23" s="32">
        <f>IF(OR(C23="",E23=""),"",E23-C23)</f>
        <v/>
      </c>
      <c r="T23" s="20">
        <f>IF(L23="","",VLOOKUP(L23,Panel!$J$17:$K$21,2,TRUE))</f>
        <v/>
      </c>
      <c r="U23" s="33">
        <f>IF(L23="","",L23+(1000-ROW())/10000000)</f>
        <v/>
      </c>
    </row>
    <row r="24">
      <c r="B24" s="16">
        <f>IF(Notas!B24="","",Notas!B24)</f>
        <v/>
      </c>
      <c r="C24" s="17">
        <f>IF(OR($B24="",COUNT(Notas!C24:H24)=0),"",AVERAGE(Notas!C24:H24))</f>
        <v/>
      </c>
      <c r="D24" s="17">
        <f>IF(OR($B24="",COUNT(Notas!I24:N24)=0),"",AVERAGE(Notas!I24:N24))</f>
        <v/>
      </c>
      <c r="E24" s="17">
        <f>IF(OR($B24="",COUNT(Notas!O24:T24)=0),"",AVERAGE(Notas!O24:T24))</f>
        <v/>
      </c>
      <c r="F24" s="30">
        <f>IF(OR($B24="",COUNT(Notas!C24,Notas!I24,Notas!O24)=0),"",(Panel!$L$7*Notas!C24+Panel!$L$8*Notas!I24+Panel!$L$9*Notas!O24)/(Panel!$L$7*ISNUMBER(Notas!C24)+Panel!$L$8*ISNUMBER(Notas!I24)+Panel!$L$9*ISNUMBER(Notas!O24)))</f>
        <v/>
      </c>
      <c r="G24" s="30">
        <f>IF(OR($B24="",COUNT(Notas!D24,Notas!J24,Notas!P24)=0),"",(Panel!$L$7*Notas!D24+Panel!$L$8*Notas!J24+Panel!$L$9*Notas!P24)/(Panel!$L$7*ISNUMBER(Notas!D24)+Panel!$L$8*ISNUMBER(Notas!J24)+Panel!$L$9*ISNUMBER(Notas!P24)))</f>
        <v/>
      </c>
      <c r="H24" s="30">
        <f>IF(OR($B24="",COUNT(Notas!E24,Notas!K24,Notas!Q24)=0),"",(Panel!$L$7*Notas!E24+Panel!$L$8*Notas!K24+Panel!$L$9*Notas!Q24)/(Panel!$L$7*ISNUMBER(Notas!E24)+Panel!$L$8*ISNUMBER(Notas!K24)+Panel!$L$9*ISNUMBER(Notas!Q24)))</f>
        <v/>
      </c>
      <c r="I24" s="30">
        <f>IF(OR($B24="",COUNT(Notas!F24,Notas!L24,Notas!R24)=0),"",(Panel!$L$7*Notas!F24+Panel!$L$8*Notas!L24+Panel!$L$9*Notas!R24)/(Panel!$L$7*ISNUMBER(Notas!F24)+Panel!$L$8*ISNUMBER(Notas!L24)+Panel!$L$9*ISNUMBER(Notas!R24)))</f>
        <v/>
      </c>
      <c r="J24" s="30">
        <f>IF(OR($B24="",COUNT(Notas!G24,Notas!M24,Notas!S24)=0),"",(Panel!$L$7*Notas!G24+Panel!$L$8*Notas!M24+Panel!$L$9*Notas!S24)/(Panel!$L$7*ISNUMBER(Notas!G24)+Panel!$L$8*ISNUMBER(Notas!M24)+Panel!$L$9*ISNUMBER(Notas!S24)))</f>
        <v/>
      </c>
      <c r="K24" s="30">
        <f>IF(OR($B24="",COUNT(Notas!H24,Notas!N24,Notas!T24)=0),"",(Panel!$L$7*Notas!H24+Panel!$L$8*Notas!N24+Panel!$L$9*Notas!T24)/(Panel!$L$7*ISNUMBER(Notas!H24)+Panel!$L$8*ISNUMBER(Notas!N24)+Panel!$L$9*ISNUMBER(Notas!T24)))</f>
        <v/>
      </c>
      <c r="L24" s="18">
        <f>IF(OR($B24="",COUNT(F24:K24)=0),"",AVERAGE(F24:K24))</f>
        <v/>
      </c>
      <c r="M24" s="19">
        <f>IF(OR($B24="",COUNT(Notas!C24:H24)=0),"",COUNTIF(Notas!C24:H24,"&lt;"&amp;Panel!$L$5))</f>
        <v/>
      </c>
      <c r="N24" s="19">
        <f>IF(OR($B24="",COUNT(Notas!I24:N24)=0),"",COUNTIF(Notas!I24:N24,"&lt;"&amp;Panel!$L$5))</f>
        <v/>
      </c>
      <c r="O24" s="19">
        <f>IF(OR($B24="",COUNT(Notas!O24:T24)=0),"",COUNTIF(Notas!O24:T24,"&lt;"&amp;Panel!$L$5))</f>
        <v/>
      </c>
      <c r="P24" s="31">
        <f>IF(OR($B24="",COUNT(F24:K24)=0),"",COUNTIF(F24:K24,"&lt;"&amp;Panel!$L$5))</f>
        <v/>
      </c>
      <c r="Q24" s="20">
        <f>IF(P24="","",IF(P24=0,"Aprueba todo",IF(P24&lt;=Panel!$L$6,"Revisar","Supera el límite")))</f>
        <v/>
      </c>
      <c r="R24" s="19">
        <f>IF(L24="","",RANK(L24,$L$8:$L$47))</f>
        <v/>
      </c>
      <c r="S24" s="32">
        <f>IF(OR(C24="",E24=""),"",E24-C24)</f>
        <v/>
      </c>
      <c r="T24" s="20">
        <f>IF(L24="","",VLOOKUP(L24,Panel!$J$17:$K$21,2,TRUE))</f>
        <v/>
      </c>
      <c r="U24" s="33">
        <f>IF(L24="","",L24+(1000-ROW())/10000000)</f>
        <v/>
      </c>
    </row>
    <row r="25">
      <c r="B25" s="16">
        <f>IF(Notas!B25="","",Notas!B25)</f>
        <v/>
      </c>
      <c r="C25" s="17">
        <f>IF(OR($B25="",COUNT(Notas!C25:H25)=0),"",AVERAGE(Notas!C25:H25))</f>
        <v/>
      </c>
      <c r="D25" s="17">
        <f>IF(OR($B25="",COUNT(Notas!I25:N25)=0),"",AVERAGE(Notas!I25:N25))</f>
        <v/>
      </c>
      <c r="E25" s="17">
        <f>IF(OR($B25="",COUNT(Notas!O25:T25)=0),"",AVERAGE(Notas!O25:T25))</f>
        <v/>
      </c>
      <c r="F25" s="30">
        <f>IF(OR($B25="",COUNT(Notas!C25,Notas!I25,Notas!O25)=0),"",(Panel!$L$7*Notas!C25+Panel!$L$8*Notas!I25+Panel!$L$9*Notas!O25)/(Panel!$L$7*ISNUMBER(Notas!C25)+Panel!$L$8*ISNUMBER(Notas!I25)+Panel!$L$9*ISNUMBER(Notas!O25)))</f>
        <v/>
      </c>
      <c r="G25" s="30">
        <f>IF(OR($B25="",COUNT(Notas!D25,Notas!J25,Notas!P25)=0),"",(Panel!$L$7*Notas!D25+Panel!$L$8*Notas!J25+Panel!$L$9*Notas!P25)/(Panel!$L$7*ISNUMBER(Notas!D25)+Panel!$L$8*ISNUMBER(Notas!J25)+Panel!$L$9*ISNUMBER(Notas!P25)))</f>
        <v/>
      </c>
      <c r="H25" s="30">
        <f>IF(OR($B25="",COUNT(Notas!E25,Notas!K25,Notas!Q25)=0),"",(Panel!$L$7*Notas!E25+Panel!$L$8*Notas!K25+Panel!$L$9*Notas!Q25)/(Panel!$L$7*ISNUMBER(Notas!E25)+Panel!$L$8*ISNUMBER(Notas!K25)+Panel!$L$9*ISNUMBER(Notas!Q25)))</f>
        <v/>
      </c>
      <c r="I25" s="30">
        <f>IF(OR($B25="",COUNT(Notas!F25,Notas!L25,Notas!R25)=0),"",(Panel!$L$7*Notas!F25+Panel!$L$8*Notas!L25+Panel!$L$9*Notas!R25)/(Panel!$L$7*ISNUMBER(Notas!F25)+Panel!$L$8*ISNUMBER(Notas!L25)+Panel!$L$9*ISNUMBER(Notas!R25)))</f>
        <v/>
      </c>
      <c r="J25" s="30">
        <f>IF(OR($B25="",COUNT(Notas!G25,Notas!M25,Notas!S25)=0),"",(Panel!$L$7*Notas!G25+Panel!$L$8*Notas!M25+Panel!$L$9*Notas!S25)/(Panel!$L$7*ISNUMBER(Notas!G25)+Panel!$L$8*ISNUMBER(Notas!M25)+Panel!$L$9*ISNUMBER(Notas!S25)))</f>
        <v/>
      </c>
      <c r="K25" s="30">
        <f>IF(OR($B25="",COUNT(Notas!H25,Notas!N25,Notas!T25)=0),"",(Panel!$L$7*Notas!H25+Panel!$L$8*Notas!N25+Panel!$L$9*Notas!T25)/(Panel!$L$7*ISNUMBER(Notas!H25)+Panel!$L$8*ISNUMBER(Notas!N25)+Panel!$L$9*ISNUMBER(Notas!T25)))</f>
        <v/>
      </c>
      <c r="L25" s="18">
        <f>IF(OR($B25="",COUNT(F25:K25)=0),"",AVERAGE(F25:K25))</f>
        <v/>
      </c>
      <c r="M25" s="19">
        <f>IF(OR($B25="",COUNT(Notas!C25:H25)=0),"",COUNTIF(Notas!C25:H25,"&lt;"&amp;Panel!$L$5))</f>
        <v/>
      </c>
      <c r="N25" s="19">
        <f>IF(OR($B25="",COUNT(Notas!I25:N25)=0),"",COUNTIF(Notas!I25:N25,"&lt;"&amp;Panel!$L$5))</f>
        <v/>
      </c>
      <c r="O25" s="19">
        <f>IF(OR($B25="",COUNT(Notas!O25:T25)=0),"",COUNTIF(Notas!O25:T25,"&lt;"&amp;Panel!$L$5))</f>
        <v/>
      </c>
      <c r="P25" s="31">
        <f>IF(OR($B25="",COUNT(F25:K25)=0),"",COUNTIF(F25:K25,"&lt;"&amp;Panel!$L$5))</f>
        <v/>
      </c>
      <c r="Q25" s="20">
        <f>IF(P25="","",IF(P25=0,"Aprueba todo",IF(P25&lt;=Panel!$L$6,"Revisar","Supera el límite")))</f>
        <v/>
      </c>
      <c r="R25" s="19">
        <f>IF(L25="","",RANK(L25,$L$8:$L$47))</f>
        <v/>
      </c>
      <c r="S25" s="32">
        <f>IF(OR(C25="",E25=""),"",E25-C25)</f>
        <v/>
      </c>
      <c r="T25" s="20">
        <f>IF(L25="","",VLOOKUP(L25,Panel!$J$17:$K$21,2,TRUE))</f>
        <v/>
      </c>
      <c r="U25" s="33">
        <f>IF(L25="","",L25+(1000-ROW())/10000000)</f>
        <v/>
      </c>
    </row>
    <row r="26">
      <c r="B26" s="16">
        <f>IF(Notas!B26="","",Notas!B26)</f>
        <v/>
      </c>
      <c r="C26" s="17">
        <f>IF(OR($B26="",COUNT(Notas!C26:H26)=0),"",AVERAGE(Notas!C26:H26))</f>
        <v/>
      </c>
      <c r="D26" s="17">
        <f>IF(OR($B26="",COUNT(Notas!I26:N26)=0),"",AVERAGE(Notas!I26:N26))</f>
        <v/>
      </c>
      <c r="E26" s="17">
        <f>IF(OR($B26="",COUNT(Notas!O26:T26)=0),"",AVERAGE(Notas!O26:T26))</f>
        <v/>
      </c>
      <c r="F26" s="30">
        <f>IF(OR($B26="",COUNT(Notas!C26,Notas!I26,Notas!O26)=0),"",(Panel!$L$7*Notas!C26+Panel!$L$8*Notas!I26+Panel!$L$9*Notas!O26)/(Panel!$L$7*ISNUMBER(Notas!C26)+Panel!$L$8*ISNUMBER(Notas!I26)+Panel!$L$9*ISNUMBER(Notas!O26)))</f>
        <v/>
      </c>
      <c r="G26" s="30">
        <f>IF(OR($B26="",COUNT(Notas!D26,Notas!J26,Notas!P26)=0),"",(Panel!$L$7*Notas!D26+Panel!$L$8*Notas!J26+Panel!$L$9*Notas!P26)/(Panel!$L$7*ISNUMBER(Notas!D26)+Panel!$L$8*ISNUMBER(Notas!J26)+Panel!$L$9*ISNUMBER(Notas!P26)))</f>
        <v/>
      </c>
      <c r="H26" s="30">
        <f>IF(OR($B26="",COUNT(Notas!E26,Notas!K26,Notas!Q26)=0),"",(Panel!$L$7*Notas!E26+Panel!$L$8*Notas!K26+Panel!$L$9*Notas!Q26)/(Panel!$L$7*ISNUMBER(Notas!E26)+Panel!$L$8*ISNUMBER(Notas!K26)+Panel!$L$9*ISNUMBER(Notas!Q26)))</f>
        <v/>
      </c>
      <c r="I26" s="30">
        <f>IF(OR($B26="",COUNT(Notas!F26,Notas!L26,Notas!R26)=0),"",(Panel!$L$7*Notas!F26+Panel!$L$8*Notas!L26+Panel!$L$9*Notas!R26)/(Panel!$L$7*ISNUMBER(Notas!F26)+Panel!$L$8*ISNUMBER(Notas!L26)+Panel!$L$9*ISNUMBER(Notas!R26)))</f>
        <v/>
      </c>
      <c r="J26" s="30">
        <f>IF(OR($B26="",COUNT(Notas!G26,Notas!M26,Notas!S26)=0),"",(Panel!$L$7*Notas!G26+Panel!$L$8*Notas!M26+Panel!$L$9*Notas!S26)/(Panel!$L$7*ISNUMBER(Notas!G26)+Panel!$L$8*ISNUMBER(Notas!M26)+Panel!$L$9*ISNUMBER(Notas!S26)))</f>
        <v/>
      </c>
      <c r="K26" s="30">
        <f>IF(OR($B26="",COUNT(Notas!H26,Notas!N26,Notas!T26)=0),"",(Panel!$L$7*Notas!H26+Panel!$L$8*Notas!N26+Panel!$L$9*Notas!T26)/(Panel!$L$7*ISNUMBER(Notas!H26)+Panel!$L$8*ISNUMBER(Notas!N26)+Panel!$L$9*ISNUMBER(Notas!T26)))</f>
        <v/>
      </c>
      <c r="L26" s="18">
        <f>IF(OR($B26="",COUNT(F26:K26)=0),"",AVERAGE(F26:K26))</f>
        <v/>
      </c>
      <c r="M26" s="19">
        <f>IF(OR($B26="",COUNT(Notas!C26:H26)=0),"",COUNTIF(Notas!C26:H26,"&lt;"&amp;Panel!$L$5))</f>
        <v/>
      </c>
      <c r="N26" s="19">
        <f>IF(OR($B26="",COUNT(Notas!I26:N26)=0),"",COUNTIF(Notas!I26:N26,"&lt;"&amp;Panel!$L$5))</f>
        <v/>
      </c>
      <c r="O26" s="19">
        <f>IF(OR($B26="",COUNT(Notas!O26:T26)=0),"",COUNTIF(Notas!O26:T26,"&lt;"&amp;Panel!$L$5))</f>
        <v/>
      </c>
      <c r="P26" s="31">
        <f>IF(OR($B26="",COUNT(F26:K26)=0),"",COUNTIF(F26:K26,"&lt;"&amp;Panel!$L$5))</f>
        <v/>
      </c>
      <c r="Q26" s="20">
        <f>IF(P26="","",IF(P26=0,"Aprueba todo",IF(P26&lt;=Panel!$L$6,"Revisar","Supera el límite")))</f>
        <v/>
      </c>
      <c r="R26" s="19">
        <f>IF(L26="","",RANK(L26,$L$8:$L$47))</f>
        <v/>
      </c>
      <c r="S26" s="32">
        <f>IF(OR(C26="",E26=""),"",E26-C26)</f>
        <v/>
      </c>
      <c r="T26" s="20">
        <f>IF(L26="","",VLOOKUP(L26,Panel!$J$17:$K$21,2,TRUE))</f>
        <v/>
      </c>
      <c r="U26" s="33">
        <f>IF(L26="","",L26+(1000-ROW())/10000000)</f>
        <v/>
      </c>
    </row>
    <row r="27">
      <c r="B27" s="16">
        <f>IF(Notas!B27="","",Notas!B27)</f>
        <v/>
      </c>
      <c r="C27" s="17">
        <f>IF(OR($B27="",COUNT(Notas!C27:H27)=0),"",AVERAGE(Notas!C27:H27))</f>
        <v/>
      </c>
      <c r="D27" s="17">
        <f>IF(OR($B27="",COUNT(Notas!I27:N27)=0),"",AVERAGE(Notas!I27:N27))</f>
        <v/>
      </c>
      <c r="E27" s="17">
        <f>IF(OR($B27="",COUNT(Notas!O27:T27)=0),"",AVERAGE(Notas!O27:T27))</f>
        <v/>
      </c>
      <c r="F27" s="30">
        <f>IF(OR($B27="",COUNT(Notas!C27,Notas!I27,Notas!O27)=0),"",(Panel!$L$7*Notas!C27+Panel!$L$8*Notas!I27+Panel!$L$9*Notas!O27)/(Panel!$L$7*ISNUMBER(Notas!C27)+Panel!$L$8*ISNUMBER(Notas!I27)+Panel!$L$9*ISNUMBER(Notas!O27)))</f>
        <v/>
      </c>
      <c r="G27" s="30">
        <f>IF(OR($B27="",COUNT(Notas!D27,Notas!J27,Notas!P27)=0),"",(Panel!$L$7*Notas!D27+Panel!$L$8*Notas!J27+Panel!$L$9*Notas!P27)/(Panel!$L$7*ISNUMBER(Notas!D27)+Panel!$L$8*ISNUMBER(Notas!J27)+Panel!$L$9*ISNUMBER(Notas!P27)))</f>
        <v/>
      </c>
      <c r="H27" s="30">
        <f>IF(OR($B27="",COUNT(Notas!E27,Notas!K27,Notas!Q27)=0),"",(Panel!$L$7*Notas!E27+Panel!$L$8*Notas!K27+Panel!$L$9*Notas!Q27)/(Panel!$L$7*ISNUMBER(Notas!E27)+Panel!$L$8*ISNUMBER(Notas!K27)+Panel!$L$9*ISNUMBER(Notas!Q27)))</f>
        <v/>
      </c>
      <c r="I27" s="30">
        <f>IF(OR($B27="",COUNT(Notas!F27,Notas!L27,Notas!R27)=0),"",(Panel!$L$7*Notas!F27+Panel!$L$8*Notas!L27+Panel!$L$9*Notas!R27)/(Panel!$L$7*ISNUMBER(Notas!F27)+Panel!$L$8*ISNUMBER(Notas!L27)+Panel!$L$9*ISNUMBER(Notas!R27)))</f>
        <v/>
      </c>
      <c r="J27" s="30">
        <f>IF(OR($B27="",COUNT(Notas!G27,Notas!M27,Notas!S27)=0),"",(Panel!$L$7*Notas!G27+Panel!$L$8*Notas!M27+Panel!$L$9*Notas!S27)/(Panel!$L$7*ISNUMBER(Notas!G27)+Panel!$L$8*ISNUMBER(Notas!M27)+Panel!$L$9*ISNUMBER(Notas!S27)))</f>
        <v/>
      </c>
      <c r="K27" s="30">
        <f>IF(OR($B27="",COUNT(Notas!H27,Notas!N27,Notas!T27)=0),"",(Panel!$L$7*Notas!H27+Panel!$L$8*Notas!N27+Panel!$L$9*Notas!T27)/(Panel!$L$7*ISNUMBER(Notas!H27)+Panel!$L$8*ISNUMBER(Notas!N27)+Panel!$L$9*ISNUMBER(Notas!T27)))</f>
        <v/>
      </c>
      <c r="L27" s="18">
        <f>IF(OR($B27="",COUNT(F27:K27)=0),"",AVERAGE(F27:K27))</f>
        <v/>
      </c>
      <c r="M27" s="19">
        <f>IF(OR($B27="",COUNT(Notas!C27:H27)=0),"",COUNTIF(Notas!C27:H27,"&lt;"&amp;Panel!$L$5))</f>
        <v/>
      </c>
      <c r="N27" s="19">
        <f>IF(OR($B27="",COUNT(Notas!I27:N27)=0),"",COUNTIF(Notas!I27:N27,"&lt;"&amp;Panel!$L$5))</f>
        <v/>
      </c>
      <c r="O27" s="19">
        <f>IF(OR($B27="",COUNT(Notas!O27:T27)=0),"",COUNTIF(Notas!O27:T27,"&lt;"&amp;Panel!$L$5))</f>
        <v/>
      </c>
      <c r="P27" s="31">
        <f>IF(OR($B27="",COUNT(F27:K27)=0),"",COUNTIF(F27:K27,"&lt;"&amp;Panel!$L$5))</f>
        <v/>
      </c>
      <c r="Q27" s="20">
        <f>IF(P27="","",IF(P27=0,"Aprueba todo",IF(P27&lt;=Panel!$L$6,"Revisar","Supera el límite")))</f>
        <v/>
      </c>
      <c r="R27" s="19">
        <f>IF(L27="","",RANK(L27,$L$8:$L$47))</f>
        <v/>
      </c>
      <c r="S27" s="32">
        <f>IF(OR(C27="",E27=""),"",E27-C27)</f>
        <v/>
      </c>
      <c r="T27" s="20">
        <f>IF(L27="","",VLOOKUP(L27,Panel!$J$17:$K$21,2,TRUE))</f>
        <v/>
      </c>
      <c r="U27" s="33">
        <f>IF(L27="","",L27+(1000-ROW())/10000000)</f>
        <v/>
      </c>
    </row>
    <row r="28">
      <c r="B28" s="16">
        <f>IF(Notas!B28="","",Notas!B28)</f>
        <v/>
      </c>
      <c r="C28" s="17">
        <f>IF(OR($B28="",COUNT(Notas!C28:H28)=0),"",AVERAGE(Notas!C28:H28))</f>
        <v/>
      </c>
      <c r="D28" s="17">
        <f>IF(OR($B28="",COUNT(Notas!I28:N28)=0),"",AVERAGE(Notas!I28:N28))</f>
        <v/>
      </c>
      <c r="E28" s="17">
        <f>IF(OR($B28="",COUNT(Notas!O28:T28)=0),"",AVERAGE(Notas!O28:T28))</f>
        <v/>
      </c>
      <c r="F28" s="30">
        <f>IF(OR($B28="",COUNT(Notas!C28,Notas!I28,Notas!O28)=0),"",(Panel!$L$7*Notas!C28+Panel!$L$8*Notas!I28+Panel!$L$9*Notas!O28)/(Panel!$L$7*ISNUMBER(Notas!C28)+Panel!$L$8*ISNUMBER(Notas!I28)+Panel!$L$9*ISNUMBER(Notas!O28)))</f>
        <v/>
      </c>
      <c r="G28" s="30">
        <f>IF(OR($B28="",COUNT(Notas!D28,Notas!J28,Notas!P28)=0),"",(Panel!$L$7*Notas!D28+Panel!$L$8*Notas!J28+Panel!$L$9*Notas!P28)/(Panel!$L$7*ISNUMBER(Notas!D28)+Panel!$L$8*ISNUMBER(Notas!J28)+Panel!$L$9*ISNUMBER(Notas!P28)))</f>
        <v/>
      </c>
      <c r="H28" s="30">
        <f>IF(OR($B28="",COUNT(Notas!E28,Notas!K28,Notas!Q28)=0),"",(Panel!$L$7*Notas!E28+Panel!$L$8*Notas!K28+Panel!$L$9*Notas!Q28)/(Panel!$L$7*ISNUMBER(Notas!E28)+Panel!$L$8*ISNUMBER(Notas!K28)+Panel!$L$9*ISNUMBER(Notas!Q28)))</f>
        <v/>
      </c>
      <c r="I28" s="30">
        <f>IF(OR($B28="",COUNT(Notas!F28,Notas!L28,Notas!R28)=0),"",(Panel!$L$7*Notas!F28+Panel!$L$8*Notas!L28+Panel!$L$9*Notas!R28)/(Panel!$L$7*ISNUMBER(Notas!F28)+Panel!$L$8*ISNUMBER(Notas!L28)+Panel!$L$9*ISNUMBER(Notas!R28)))</f>
        <v/>
      </c>
      <c r="J28" s="30">
        <f>IF(OR($B28="",COUNT(Notas!G28,Notas!M28,Notas!S28)=0),"",(Panel!$L$7*Notas!G28+Panel!$L$8*Notas!M28+Panel!$L$9*Notas!S28)/(Panel!$L$7*ISNUMBER(Notas!G28)+Panel!$L$8*ISNUMBER(Notas!M28)+Panel!$L$9*ISNUMBER(Notas!S28)))</f>
        <v/>
      </c>
      <c r="K28" s="30">
        <f>IF(OR($B28="",COUNT(Notas!H28,Notas!N28,Notas!T28)=0),"",(Panel!$L$7*Notas!H28+Panel!$L$8*Notas!N28+Panel!$L$9*Notas!T28)/(Panel!$L$7*ISNUMBER(Notas!H28)+Panel!$L$8*ISNUMBER(Notas!N28)+Panel!$L$9*ISNUMBER(Notas!T28)))</f>
        <v/>
      </c>
      <c r="L28" s="18">
        <f>IF(OR($B28="",COUNT(F28:K28)=0),"",AVERAGE(F28:K28))</f>
        <v/>
      </c>
      <c r="M28" s="19">
        <f>IF(OR($B28="",COUNT(Notas!C28:H28)=0),"",COUNTIF(Notas!C28:H28,"&lt;"&amp;Panel!$L$5))</f>
        <v/>
      </c>
      <c r="N28" s="19">
        <f>IF(OR($B28="",COUNT(Notas!I28:N28)=0),"",COUNTIF(Notas!I28:N28,"&lt;"&amp;Panel!$L$5))</f>
        <v/>
      </c>
      <c r="O28" s="19">
        <f>IF(OR($B28="",COUNT(Notas!O28:T28)=0),"",COUNTIF(Notas!O28:T28,"&lt;"&amp;Panel!$L$5))</f>
        <v/>
      </c>
      <c r="P28" s="31">
        <f>IF(OR($B28="",COUNT(F28:K28)=0),"",COUNTIF(F28:K28,"&lt;"&amp;Panel!$L$5))</f>
        <v/>
      </c>
      <c r="Q28" s="20">
        <f>IF(P28="","",IF(P28=0,"Aprueba todo",IF(P28&lt;=Panel!$L$6,"Revisar","Supera el límite")))</f>
        <v/>
      </c>
      <c r="R28" s="19">
        <f>IF(L28="","",RANK(L28,$L$8:$L$47))</f>
        <v/>
      </c>
      <c r="S28" s="32">
        <f>IF(OR(C28="",E28=""),"",E28-C28)</f>
        <v/>
      </c>
      <c r="T28" s="20">
        <f>IF(L28="","",VLOOKUP(L28,Panel!$J$17:$K$21,2,TRUE))</f>
        <v/>
      </c>
      <c r="U28" s="33">
        <f>IF(L28="","",L28+(1000-ROW())/10000000)</f>
        <v/>
      </c>
    </row>
    <row r="29">
      <c r="B29" s="16">
        <f>IF(Notas!B29="","",Notas!B29)</f>
        <v/>
      </c>
      <c r="C29" s="17">
        <f>IF(OR($B29="",COUNT(Notas!C29:H29)=0),"",AVERAGE(Notas!C29:H29))</f>
        <v/>
      </c>
      <c r="D29" s="17">
        <f>IF(OR($B29="",COUNT(Notas!I29:N29)=0),"",AVERAGE(Notas!I29:N29))</f>
        <v/>
      </c>
      <c r="E29" s="17">
        <f>IF(OR($B29="",COUNT(Notas!O29:T29)=0),"",AVERAGE(Notas!O29:T29))</f>
        <v/>
      </c>
      <c r="F29" s="30">
        <f>IF(OR($B29="",COUNT(Notas!C29,Notas!I29,Notas!O29)=0),"",(Panel!$L$7*Notas!C29+Panel!$L$8*Notas!I29+Panel!$L$9*Notas!O29)/(Panel!$L$7*ISNUMBER(Notas!C29)+Panel!$L$8*ISNUMBER(Notas!I29)+Panel!$L$9*ISNUMBER(Notas!O29)))</f>
        <v/>
      </c>
      <c r="G29" s="30">
        <f>IF(OR($B29="",COUNT(Notas!D29,Notas!J29,Notas!P29)=0),"",(Panel!$L$7*Notas!D29+Panel!$L$8*Notas!J29+Panel!$L$9*Notas!P29)/(Panel!$L$7*ISNUMBER(Notas!D29)+Panel!$L$8*ISNUMBER(Notas!J29)+Panel!$L$9*ISNUMBER(Notas!P29)))</f>
        <v/>
      </c>
      <c r="H29" s="30">
        <f>IF(OR($B29="",COUNT(Notas!E29,Notas!K29,Notas!Q29)=0),"",(Panel!$L$7*Notas!E29+Panel!$L$8*Notas!K29+Panel!$L$9*Notas!Q29)/(Panel!$L$7*ISNUMBER(Notas!E29)+Panel!$L$8*ISNUMBER(Notas!K29)+Panel!$L$9*ISNUMBER(Notas!Q29)))</f>
        <v/>
      </c>
      <c r="I29" s="30">
        <f>IF(OR($B29="",COUNT(Notas!F29,Notas!L29,Notas!R29)=0),"",(Panel!$L$7*Notas!F29+Panel!$L$8*Notas!L29+Panel!$L$9*Notas!R29)/(Panel!$L$7*ISNUMBER(Notas!F29)+Panel!$L$8*ISNUMBER(Notas!L29)+Panel!$L$9*ISNUMBER(Notas!R29)))</f>
        <v/>
      </c>
      <c r="J29" s="30">
        <f>IF(OR($B29="",COUNT(Notas!G29,Notas!M29,Notas!S29)=0),"",(Panel!$L$7*Notas!G29+Panel!$L$8*Notas!M29+Panel!$L$9*Notas!S29)/(Panel!$L$7*ISNUMBER(Notas!G29)+Panel!$L$8*ISNUMBER(Notas!M29)+Panel!$L$9*ISNUMBER(Notas!S29)))</f>
        <v/>
      </c>
      <c r="K29" s="30">
        <f>IF(OR($B29="",COUNT(Notas!H29,Notas!N29,Notas!T29)=0),"",(Panel!$L$7*Notas!H29+Panel!$L$8*Notas!N29+Panel!$L$9*Notas!T29)/(Panel!$L$7*ISNUMBER(Notas!H29)+Panel!$L$8*ISNUMBER(Notas!N29)+Panel!$L$9*ISNUMBER(Notas!T29)))</f>
        <v/>
      </c>
      <c r="L29" s="18">
        <f>IF(OR($B29="",COUNT(F29:K29)=0),"",AVERAGE(F29:K29))</f>
        <v/>
      </c>
      <c r="M29" s="19">
        <f>IF(OR($B29="",COUNT(Notas!C29:H29)=0),"",COUNTIF(Notas!C29:H29,"&lt;"&amp;Panel!$L$5))</f>
        <v/>
      </c>
      <c r="N29" s="19">
        <f>IF(OR($B29="",COUNT(Notas!I29:N29)=0),"",COUNTIF(Notas!I29:N29,"&lt;"&amp;Panel!$L$5))</f>
        <v/>
      </c>
      <c r="O29" s="19">
        <f>IF(OR($B29="",COUNT(Notas!O29:T29)=0),"",COUNTIF(Notas!O29:T29,"&lt;"&amp;Panel!$L$5))</f>
        <v/>
      </c>
      <c r="P29" s="31">
        <f>IF(OR($B29="",COUNT(F29:K29)=0),"",COUNTIF(F29:K29,"&lt;"&amp;Panel!$L$5))</f>
        <v/>
      </c>
      <c r="Q29" s="20">
        <f>IF(P29="","",IF(P29=0,"Aprueba todo",IF(P29&lt;=Panel!$L$6,"Revisar","Supera el límite")))</f>
        <v/>
      </c>
      <c r="R29" s="19">
        <f>IF(L29="","",RANK(L29,$L$8:$L$47))</f>
        <v/>
      </c>
      <c r="S29" s="32">
        <f>IF(OR(C29="",E29=""),"",E29-C29)</f>
        <v/>
      </c>
      <c r="T29" s="20">
        <f>IF(L29="","",VLOOKUP(L29,Panel!$J$17:$K$21,2,TRUE))</f>
        <v/>
      </c>
      <c r="U29" s="33">
        <f>IF(L29="","",L29+(1000-ROW())/10000000)</f>
        <v/>
      </c>
    </row>
    <row r="30">
      <c r="B30" s="16">
        <f>IF(Notas!B30="","",Notas!B30)</f>
        <v/>
      </c>
      <c r="C30" s="17">
        <f>IF(OR($B30="",COUNT(Notas!C30:H30)=0),"",AVERAGE(Notas!C30:H30))</f>
        <v/>
      </c>
      <c r="D30" s="17">
        <f>IF(OR($B30="",COUNT(Notas!I30:N30)=0),"",AVERAGE(Notas!I30:N30))</f>
        <v/>
      </c>
      <c r="E30" s="17">
        <f>IF(OR($B30="",COUNT(Notas!O30:T30)=0),"",AVERAGE(Notas!O30:T30))</f>
        <v/>
      </c>
      <c r="F30" s="30">
        <f>IF(OR($B30="",COUNT(Notas!C30,Notas!I30,Notas!O30)=0),"",(Panel!$L$7*Notas!C30+Panel!$L$8*Notas!I30+Panel!$L$9*Notas!O30)/(Panel!$L$7*ISNUMBER(Notas!C30)+Panel!$L$8*ISNUMBER(Notas!I30)+Panel!$L$9*ISNUMBER(Notas!O30)))</f>
        <v/>
      </c>
      <c r="G30" s="30">
        <f>IF(OR($B30="",COUNT(Notas!D30,Notas!J30,Notas!P30)=0),"",(Panel!$L$7*Notas!D30+Panel!$L$8*Notas!J30+Panel!$L$9*Notas!P30)/(Panel!$L$7*ISNUMBER(Notas!D30)+Panel!$L$8*ISNUMBER(Notas!J30)+Panel!$L$9*ISNUMBER(Notas!P30)))</f>
        <v/>
      </c>
      <c r="H30" s="30">
        <f>IF(OR($B30="",COUNT(Notas!E30,Notas!K30,Notas!Q30)=0),"",(Panel!$L$7*Notas!E30+Panel!$L$8*Notas!K30+Panel!$L$9*Notas!Q30)/(Panel!$L$7*ISNUMBER(Notas!E30)+Panel!$L$8*ISNUMBER(Notas!K30)+Panel!$L$9*ISNUMBER(Notas!Q30)))</f>
        <v/>
      </c>
      <c r="I30" s="30">
        <f>IF(OR($B30="",COUNT(Notas!F30,Notas!L30,Notas!R30)=0),"",(Panel!$L$7*Notas!F30+Panel!$L$8*Notas!L30+Panel!$L$9*Notas!R30)/(Panel!$L$7*ISNUMBER(Notas!F30)+Panel!$L$8*ISNUMBER(Notas!L30)+Panel!$L$9*ISNUMBER(Notas!R30)))</f>
        <v/>
      </c>
      <c r="J30" s="30">
        <f>IF(OR($B30="",COUNT(Notas!G30,Notas!M30,Notas!S30)=0),"",(Panel!$L$7*Notas!G30+Panel!$L$8*Notas!M30+Panel!$L$9*Notas!S30)/(Panel!$L$7*ISNUMBER(Notas!G30)+Panel!$L$8*ISNUMBER(Notas!M30)+Panel!$L$9*ISNUMBER(Notas!S30)))</f>
        <v/>
      </c>
      <c r="K30" s="30">
        <f>IF(OR($B30="",COUNT(Notas!H30,Notas!N30,Notas!T30)=0),"",(Panel!$L$7*Notas!H30+Panel!$L$8*Notas!N30+Panel!$L$9*Notas!T30)/(Panel!$L$7*ISNUMBER(Notas!H30)+Panel!$L$8*ISNUMBER(Notas!N30)+Panel!$L$9*ISNUMBER(Notas!T30)))</f>
        <v/>
      </c>
      <c r="L30" s="18">
        <f>IF(OR($B30="",COUNT(F30:K30)=0),"",AVERAGE(F30:K30))</f>
        <v/>
      </c>
      <c r="M30" s="19">
        <f>IF(OR($B30="",COUNT(Notas!C30:H30)=0),"",COUNTIF(Notas!C30:H30,"&lt;"&amp;Panel!$L$5))</f>
        <v/>
      </c>
      <c r="N30" s="19">
        <f>IF(OR($B30="",COUNT(Notas!I30:N30)=0),"",COUNTIF(Notas!I30:N30,"&lt;"&amp;Panel!$L$5))</f>
        <v/>
      </c>
      <c r="O30" s="19">
        <f>IF(OR($B30="",COUNT(Notas!O30:T30)=0),"",COUNTIF(Notas!O30:T30,"&lt;"&amp;Panel!$L$5))</f>
        <v/>
      </c>
      <c r="P30" s="31">
        <f>IF(OR($B30="",COUNT(F30:K30)=0),"",COUNTIF(F30:K30,"&lt;"&amp;Panel!$L$5))</f>
        <v/>
      </c>
      <c r="Q30" s="20">
        <f>IF(P30="","",IF(P30=0,"Aprueba todo",IF(P30&lt;=Panel!$L$6,"Revisar","Supera el límite")))</f>
        <v/>
      </c>
      <c r="R30" s="19">
        <f>IF(L30="","",RANK(L30,$L$8:$L$47))</f>
        <v/>
      </c>
      <c r="S30" s="32">
        <f>IF(OR(C30="",E30=""),"",E30-C30)</f>
        <v/>
      </c>
      <c r="T30" s="20">
        <f>IF(L30="","",VLOOKUP(L30,Panel!$J$17:$K$21,2,TRUE))</f>
        <v/>
      </c>
      <c r="U30" s="33">
        <f>IF(L30="","",L30+(1000-ROW())/10000000)</f>
        <v/>
      </c>
    </row>
    <row r="31">
      <c r="B31" s="16">
        <f>IF(Notas!B31="","",Notas!B31)</f>
        <v/>
      </c>
      <c r="C31" s="17">
        <f>IF(OR($B31="",COUNT(Notas!C31:H31)=0),"",AVERAGE(Notas!C31:H31))</f>
        <v/>
      </c>
      <c r="D31" s="17">
        <f>IF(OR($B31="",COUNT(Notas!I31:N31)=0),"",AVERAGE(Notas!I31:N31))</f>
        <v/>
      </c>
      <c r="E31" s="17">
        <f>IF(OR($B31="",COUNT(Notas!O31:T31)=0),"",AVERAGE(Notas!O31:T31))</f>
        <v/>
      </c>
      <c r="F31" s="30">
        <f>IF(OR($B31="",COUNT(Notas!C31,Notas!I31,Notas!O31)=0),"",(Panel!$L$7*Notas!C31+Panel!$L$8*Notas!I31+Panel!$L$9*Notas!O31)/(Panel!$L$7*ISNUMBER(Notas!C31)+Panel!$L$8*ISNUMBER(Notas!I31)+Panel!$L$9*ISNUMBER(Notas!O31)))</f>
        <v/>
      </c>
      <c r="G31" s="30">
        <f>IF(OR($B31="",COUNT(Notas!D31,Notas!J31,Notas!P31)=0),"",(Panel!$L$7*Notas!D31+Panel!$L$8*Notas!J31+Panel!$L$9*Notas!P31)/(Panel!$L$7*ISNUMBER(Notas!D31)+Panel!$L$8*ISNUMBER(Notas!J31)+Panel!$L$9*ISNUMBER(Notas!P31)))</f>
        <v/>
      </c>
      <c r="H31" s="30">
        <f>IF(OR($B31="",COUNT(Notas!E31,Notas!K31,Notas!Q31)=0),"",(Panel!$L$7*Notas!E31+Panel!$L$8*Notas!K31+Panel!$L$9*Notas!Q31)/(Panel!$L$7*ISNUMBER(Notas!E31)+Panel!$L$8*ISNUMBER(Notas!K31)+Panel!$L$9*ISNUMBER(Notas!Q31)))</f>
        <v/>
      </c>
      <c r="I31" s="30">
        <f>IF(OR($B31="",COUNT(Notas!F31,Notas!L31,Notas!R31)=0),"",(Panel!$L$7*Notas!F31+Panel!$L$8*Notas!L31+Panel!$L$9*Notas!R31)/(Panel!$L$7*ISNUMBER(Notas!F31)+Panel!$L$8*ISNUMBER(Notas!L31)+Panel!$L$9*ISNUMBER(Notas!R31)))</f>
        <v/>
      </c>
      <c r="J31" s="30">
        <f>IF(OR($B31="",COUNT(Notas!G31,Notas!M31,Notas!S31)=0),"",(Panel!$L$7*Notas!G31+Panel!$L$8*Notas!M31+Panel!$L$9*Notas!S31)/(Panel!$L$7*ISNUMBER(Notas!G31)+Panel!$L$8*ISNUMBER(Notas!M31)+Panel!$L$9*ISNUMBER(Notas!S31)))</f>
        <v/>
      </c>
      <c r="K31" s="30">
        <f>IF(OR($B31="",COUNT(Notas!H31,Notas!N31,Notas!T31)=0),"",(Panel!$L$7*Notas!H31+Panel!$L$8*Notas!N31+Panel!$L$9*Notas!T31)/(Panel!$L$7*ISNUMBER(Notas!H31)+Panel!$L$8*ISNUMBER(Notas!N31)+Panel!$L$9*ISNUMBER(Notas!T31)))</f>
        <v/>
      </c>
      <c r="L31" s="18">
        <f>IF(OR($B31="",COUNT(F31:K31)=0),"",AVERAGE(F31:K31))</f>
        <v/>
      </c>
      <c r="M31" s="19">
        <f>IF(OR($B31="",COUNT(Notas!C31:H31)=0),"",COUNTIF(Notas!C31:H31,"&lt;"&amp;Panel!$L$5))</f>
        <v/>
      </c>
      <c r="N31" s="19">
        <f>IF(OR($B31="",COUNT(Notas!I31:N31)=0),"",COUNTIF(Notas!I31:N31,"&lt;"&amp;Panel!$L$5))</f>
        <v/>
      </c>
      <c r="O31" s="19">
        <f>IF(OR($B31="",COUNT(Notas!O31:T31)=0),"",COUNTIF(Notas!O31:T31,"&lt;"&amp;Panel!$L$5))</f>
        <v/>
      </c>
      <c r="P31" s="31">
        <f>IF(OR($B31="",COUNT(F31:K31)=0),"",COUNTIF(F31:K31,"&lt;"&amp;Panel!$L$5))</f>
        <v/>
      </c>
      <c r="Q31" s="20">
        <f>IF(P31="","",IF(P31=0,"Aprueba todo",IF(P31&lt;=Panel!$L$6,"Revisar","Supera el límite")))</f>
        <v/>
      </c>
      <c r="R31" s="19">
        <f>IF(L31="","",RANK(L31,$L$8:$L$47))</f>
        <v/>
      </c>
      <c r="S31" s="32">
        <f>IF(OR(C31="",E31=""),"",E31-C31)</f>
        <v/>
      </c>
      <c r="T31" s="20">
        <f>IF(L31="","",VLOOKUP(L31,Panel!$J$17:$K$21,2,TRUE))</f>
        <v/>
      </c>
      <c r="U31" s="33">
        <f>IF(L31="","",L31+(1000-ROW())/10000000)</f>
        <v/>
      </c>
    </row>
    <row r="32">
      <c r="B32" s="16">
        <f>IF(Notas!B32="","",Notas!B32)</f>
        <v/>
      </c>
      <c r="C32" s="17">
        <f>IF(OR($B32="",COUNT(Notas!C32:H32)=0),"",AVERAGE(Notas!C32:H32))</f>
        <v/>
      </c>
      <c r="D32" s="17">
        <f>IF(OR($B32="",COUNT(Notas!I32:N32)=0),"",AVERAGE(Notas!I32:N32))</f>
        <v/>
      </c>
      <c r="E32" s="17">
        <f>IF(OR($B32="",COUNT(Notas!O32:T32)=0),"",AVERAGE(Notas!O32:T32))</f>
        <v/>
      </c>
      <c r="F32" s="30">
        <f>IF(OR($B32="",COUNT(Notas!C32,Notas!I32,Notas!O32)=0),"",(Panel!$L$7*Notas!C32+Panel!$L$8*Notas!I32+Panel!$L$9*Notas!O32)/(Panel!$L$7*ISNUMBER(Notas!C32)+Panel!$L$8*ISNUMBER(Notas!I32)+Panel!$L$9*ISNUMBER(Notas!O32)))</f>
        <v/>
      </c>
      <c r="G32" s="30">
        <f>IF(OR($B32="",COUNT(Notas!D32,Notas!J32,Notas!P32)=0),"",(Panel!$L$7*Notas!D32+Panel!$L$8*Notas!J32+Panel!$L$9*Notas!P32)/(Panel!$L$7*ISNUMBER(Notas!D32)+Panel!$L$8*ISNUMBER(Notas!J32)+Panel!$L$9*ISNUMBER(Notas!P32)))</f>
        <v/>
      </c>
      <c r="H32" s="30">
        <f>IF(OR($B32="",COUNT(Notas!E32,Notas!K32,Notas!Q32)=0),"",(Panel!$L$7*Notas!E32+Panel!$L$8*Notas!K32+Panel!$L$9*Notas!Q32)/(Panel!$L$7*ISNUMBER(Notas!E32)+Panel!$L$8*ISNUMBER(Notas!K32)+Panel!$L$9*ISNUMBER(Notas!Q32)))</f>
        <v/>
      </c>
      <c r="I32" s="30">
        <f>IF(OR($B32="",COUNT(Notas!F32,Notas!L32,Notas!R32)=0),"",(Panel!$L$7*Notas!F32+Panel!$L$8*Notas!L32+Panel!$L$9*Notas!R32)/(Panel!$L$7*ISNUMBER(Notas!F32)+Panel!$L$8*ISNUMBER(Notas!L32)+Panel!$L$9*ISNUMBER(Notas!R32)))</f>
        <v/>
      </c>
      <c r="J32" s="30">
        <f>IF(OR($B32="",COUNT(Notas!G32,Notas!M32,Notas!S32)=0),"",(Panel!$L$7*Notas!G32+Panel!$L$8*Notas!M32+Panel!$L$9*Notas!S32)/(Panel!$L$7*ISNUMBER(Notas!G32)+Panel!$L$8*ISNUMBER(Notas!M32)+Panel!$L$9*ISNUMBER(Notas!S32)))</f>
        <v/>
      </c>
      <c r="K32" s="30">
        <f>IF(OR($B32="",COUNT(Notas!H32,Notas!N32,Notas!T32)=0),"",(Panel!$L$7*Notas!H32+Panel!$L$8*Notas!N32+Panel!$L$9*Notas!T32)/(Panel!$L$7*ISNUMBER(Notas!H32)+Panel!$L$8*ISNUMBER(Notas!N32)+Panel!$L$9*ISNUMBER(Notas!T32)))</f>
        <v/>
      </c>
      <c r="L32" s="18">
        <f>IF(OR($B32="",COUNT(F32:K32)=0),"",AVERAGE(F32:K32))</f>
        <v/>
      </c>
      <c r="M32" s="19">
        <f>IF(OR($B32="",COUNT(Notas!C32:H32)=0),"",COUNTIF(Notas!C32:H32,"&lt;"&amp;Panel!$L$5))</f>
        <v/>
      </c>
      <c r="N32" s="19">
        <f>IF(OR($B32="",COUNT(Notas!I32:N32)=0),"",COUNTIF(Notas!I32:N32,"&lt;"&amp;Panel!$L$5))</f>
        <v/>
      </c>
      <c r="O32" s="19">
        <f>IF(OR($B32="",COUNT(Notas!O32:T32)=0),"",COUNTIF(Notas!O32:T32,"&lt;"&amp;Panel!$L$5))</f>
        <v/>
      </c>
      <c r="P32" s="31">
        <f>IF(OR($B32="",COUNT(F32:K32)=0),"",COUNTIF(F32:K32,"&lt;"&amp;Panel!$L$5))</f>
        <v/>
      </c>
      <c r="Q32" s="20">
        <f>IF(P32="","",IF(P32=0,"Aprueba todo",IF(P32&lt;=Panel!$L$6,"Revisar","Supera el límite")))</f>
        <v/>
      </c>
      <c r="R32" s="19">
        <f>IF(L32="","",RANK(L32,$L$8:$L$47))</f>
        <v/>
      </c>
      <c r="S32" s="32">
        <f>IF(OR(C32="",E32=""),"",E32-C32)</f>
        <v/>
      </c>
      <c r="T32" s="20">
        <f>IF(L32="","",VLOOKUP(L32,Panel!$J$17:$K$21,2,TRUE))</f>
        <v/>
      </c>
      <c r="U32" s="33">
        <f>IF(L32="","",L32+(1000-ROW())/10000000)</f>
        <v/>
      </c>
    </row>
    <row r="33">
      <c r="B33" s="16">
        <f>IF(Notas!B33="","",Notas!B33)</f>
        <v/>
      </c>
      <c r="C33" s="17">
        <f>IF(OR($B33="",COUNT(Notas!C33:H33)=0),"",AVERAGE(Notas!C33:H33))</f>
        <v/>
      </c>
      <c r="D33" s="17">
        <f>IF(OR($B33="",COUNT(Notas!I33:N33)=0),"",AVERAGE(Notas!I33:N33))</f>
        <v/>
      </c>
      <c r="E33" s="17">
        <f>IF(OR($B33="",COUNT(Notas!O33:T33)=0),"",AVERAGE(Notas!O33:T33))</f>
        <v/>
      </c>
      <c r="F33" s="30">
        <f>IF(OR($B33="",COUNT(Notas!C33,Notas!I33,Notas!O33)=0),"",(Panel!$L$7*Notas!C33+Panel!$L$8*Notas!I33+Panel!$L$9*Notas!O33)/(Panel!$L$7*ISNUMBER(Notas!C33)+Panel!$L$8*ISNUMBER(Notas!I33)+Panel!$L$9*ISNUMBER(Notas!O33)))</f>
        <v/>
      </c>
      <c r="G33" s="30">
        <f>IF(OR($B33="",COUNT(Notas!D33,Notas!J33,Notas!P33)=0),"",(Panel!$L$7*Notas!D33+Panel!$L$8*Notas!J33+Panel!$L$9*Notas!P33)/(Panel!$L$7*ISNUMBER(Notas!D33)+Panel!$L$8*ISNUMBER(Notas!J33)+Panel!$L$9*ISNUMBER(Notas!P33)))</f>
        <v/>
      </c>
      <c r="H33" s="30">
        <f>IF(OR($B33="",COUNT(Notas!E33,Notas!K33,Notas!Q33)=0),"",(Panel!$L$7*Notas!E33+Panel!$L$8*Notas!K33+Panel!$L$9*Notas!Q33)/(Panel!$L$7*ISNUMBER(Notas!E33)+Panel!$L$8*ISNUMBER(Notas!K33)+Panel!$L$9*ISNUMBER(Notas!Q33)))</f>
        <v/>
      </c>
      <c r="I33" s="30">
        <f>IF(OR($B33="",COUNT(Notas!F33,Notas!L33,Notas!R33)=0),"",(Panel!$L$7*Notas!F33+Panel!$L$8*Notas!L33+Panel!$L$9*Notas!R33)/(Panel!$L$7*ISNUMBER(Notas!F33)+Panel!$L$8*ISNUMBER(Notas!L33)+Panel!$L$9*ISNUMBER(Notas!R33)))</f>
        <v/>
      </c>
      <c r="J33" s="30">
        <f>IF(OR($B33="",COUNT(Notas!G33,Notas!M33,Notas!S33)=0),"",(Panel!$L$7*Notas!G33+Panel!$L$8*Notas!M33+Panel!$L$9*Notas!S33)/(Panel!$L$7*ISNUMBER(Notas!G33)+Panel!$L$8*ISNUMBER(Notas!M33)+Panel!$L$9*ISNUMBER(Notas!S33)))</f>
        <v/>
      </c>
      <c r="K33" s="30">
        <f>IF(OR($B33="",COUNT(Notas!H33,Notas!N33,Notas!T33)=0),"",(Panel!$L$7*Notas!H33+Panel!$L$8*Notas!N33+Panel!$L$9*Notas!T33)/(Panel!$L$7*ISNUMBER(Notas!H33)+Panel!$L$8*ISNUMBER(Notas!N33)+Panel!$L$9*ISNUMBER(Notas!T33)))</f>
        <v/>
      </c>
      <c r="L33" s="18">
        <f>IF(OR($B33="",COUNT(F33:K33)=0),"",AVERAGE(F33:K33))</f>
        <v/>
      </c>
      <c r="M33" s="19">
        <f>IF(OR($B33="",COUNT(Notas!C33:H33)=0),"",COUNTIF(Notas!C33:H33,"&lt;"&amp;Panel!$L$5))</f>
        <v/>
      </c>
      <c r="N33" s="19">
        <f>IF(OR($B33="",COUNT(Notas!I33:N33)=0),"",COUNTIF(Notas!I33:N33,"&lt;"&amp;Panel!$L$5))</f>
        <v/>
      </c>
      <c r="O33" s="19">
        <f>IF(OR($B33="",COUNT(Notas!O33:T33)=0),"",COUNTIF(Notas!O33:T33,"&lt;"&amp;Panel!$L$5))</f>
        <v/>
      </c>
      <c r="P33" s="31">
        <f>IF(OR($B33="",COUNT(F33:K33)=0),"",COUNTIF(F33:K33,"&lt;"&amp;Panel!$L$5))</f>
        <v/>
      </c>
      <c r="Q33" s="20">
        <f>IF(P33="","",IF(P33=0,"Aprueba todo",IF(P33&lt;=Panel!$L$6,"Revisar","Supera el límite")))</f>
        <v/>
      </c>
      <c r="R33" s="19">
        <f>IF(L33="","",RANK(L33,$L$8:$L$47))</f>
        <v/>
      </c>
      <c r="S33" s="32">
        <f>IF(OR(C33="",E33=""),"",E33-C33)</f>
        <v/>
      </c>
      <c r="T33" s="20">
        <f>IF(L33="","",VLOOKUP(L33,Panel!$J$17:$K$21,2,TRUE))</f>
        <v/>
      </c>
      <c r="U33" s="33">
        <f>IF(L33="","",L33+(1000-ROW())/10000000)</f>
        <v/>
      </c>
    </row>
    <row r="34">
      <c r="B34" s="16">
        <f>IF(Notas!B34="","",Notas!B34)</f>
        <v/>
      </c>
      <c r="C34" s="17">
        <f>IF(OR($B34="",COUNT(Notas!C34:H34)=0),"",AVERAGE(Notas!C34:H34))</f>
        <v/>
      </c>
      <c r="D34" s="17">
        <f>IF(OR($B34="",COUNT(Notas!I34:N34)=0),"",AVERAGE(Notas!I34:N34))</f>
        <v/>
      </c>
      <c r="E34" s="17">
        <f>IF(OR($B34="",COUNT(Notas!O34:T34)=0),"",AVERAGE(Notas!O34:T34))</f>
        <v/>
      </c>
      <c r="F34" s="30">
        <f>IF(OR($B34="",COUNT(Notas!C34,Notas!I34,Notas!O34)=0),"",(Panel!$L$7*Notas!C34+Panel!$L$8*Notas!I34+Panel!$L$9*Notas!O34)/(Panel!$L$7*ISNUMBER(Notas!C34)+Panel!$L$8*ISNUMBER(Notas!I34)+Panel!$L$9*ISNUMBER(Notas!O34)))</f>
        <v/>
      </c>
      <c r="G34" s="30">
        <f>IF(OR($B34="",COUNT(Notas!D34,Notas!J34,Notas!P34)=0),"",(Panel!$L$7*Notas!D34+Panel!$L$8*Notas!J34+Panel!$L$9*Notas!P34)/(Panel!$L$7*ISNUMBER(Notas!D34)+Panel!$L$8*ISNUMBER(Notas!J34)+Panel!$L$9*ISNUMBER(Notas!P34)))</f>
        <v/>
      </c>
      <c r="H34" s="30">
        <f>IF(OR($B34="",COUNT(Notas!E34,Notas!K34,Notas!Q34)=0),"",(Panel!$L$7*Notas!E34+Panel!$L$8*Notas!K34+Panel!$L$9*Notas!Q34)/(Panel!$L$7*ISNUMBER(Notas!E34)+Panel!$L$8*ISNUMBER(Notas!K34)+Panel!$L$9*ISNUMBER(Notas!Q34)))</f>
        <v/>
      </c>
      <c r="I34" s="30">
        <f>IF(OR($B34="",COUNT(Notas!F34,Notas!L34,Notas!R34)=0),"",(Panel!$L$7*Notas!F34+Panel!$L$8*Notas!L34+Panel!$L$9*Notas!R34)/(Panel!$L$7*ISNUMBER(Notas!F34)+Panel!$L$8*ISNUMBER(Notas!L34)+Panel!$L$9*ISNUMBER(Notas!R34)))</f>
        <v/>
      </c>
      <c r="J34" s="30">
        <f>IF(OR($B34="",COUNT(Notas!G34,Notas!M34,Notas!S34)=0),"",(Panel!$L$7*Notas!G34+Panel!$L$8*Notas!M34+Panel!$L$9*Notas!S34)/(Panel!$L$7*ISNUMBER(Notas!G34)+Panel!$L$8*ISNUMBER(Notas!M34)+Panel!$L$9*ISNUMBER(Notas!S34)))</f>
        <v/>
      </c>
      <c r="K34" s="30">
        <f>IF(OR($B34="",COUNT(Notas!H34,Notas!N34,Notas!T34)=0),"",(Panel!$L$7*Notas!H34+Panel!$L$8*Notas!N34+Panel!$L$9*Notas!T34)/(Panel!$L$7*ISNUMBER(Notas!H34)+Panel!$L$8*ISNUMBER(Notas!N34)+Panel!$L$9*ISNUMBER(Notas!T34)))</f>
        <v/>
      </c>
      <c r="L34" s="18">
        <f>IF(OR($B34="",COUNT(F34:K34)=0),"",AVERAGE(F34:K34))</f>
        <v/>
      </c>
      <c r="M34" s="19">
        <f>IF(OR($B34="",COUNT(Notas!C34:H34)=0),"",COUNTIF(Notas!C34:H34,"&lt;"&amp;Panel!$L$5))</f>
        <v/>
      </c>
      <c r="N34" s="19">
        <f>IF(OR($B34="",COUNT(Notas!I34:N34)=0),"",COUNTIF(Notas!I34:N34,"&lt;"&amp;Panel!$L$5))</f>
        <v/>
      </c>
      <c r="O34" s="19">
        <f>IF(OR($B34="",COUNT(Notas!O34:T34)=0),"",COUNTIF(Notas!O34:T34,"&lt;"&amp;Panel!$L$5))</f>
        <v/>
      </c>
      <c r="P34" s="31">
        <f>IF(OR($B34="",COUNT(F34:K34)=0),"",COUNTIF(F34:K34,"&lt;"&amp;Panel!$L$5))</f>
        <v/>
      </c>
      <c r="Q34" s="20">
        <f>IF(P34="","",IF(P34=0,"Aprueba todo",IF(P34&lt;=Panel!$L$6,"Revisar","Supera el límite")))</f>
        <v/>
      </c>
      <c r="R34" s="19">
        <f>IF(L34="","",RANK(L34,$L$8:$L$47))</f>
        <v/>
      </c>
      <c r="S34" s="32">
        <f>IF(OR(C34="",E34=""),"",E34-C34)</f>
        <v/>
      </c>
      <c r="T34" s="20">
        <f>IF(L34="","",VLOOKUP(L34,Panel!$J$17:$K$21,2,TRUE))</f>
        <v/>
      </c>
      <c r="U34" s="33">
        <f>IF(L34="","",L34+(1000-ROW())/10000000)</f>
        <v/>
      </c>
    </row>
    <row r="35">
      <c r="B35" s="16">
        <f>IF(Notas!B35="","",Notas!B35)</f>
        <v/>
      </c>
      <c r="C35" s="17">
        <f>IF(OR($B35="",COUNT(Notas!C35:H35)=0),"",AVERAGE(Notas!C35:H35))</f>
        <v/>
      </c>
      <c r="D35" s="17">
        <f>IF(OR($B35="",COUNT(Notas!I35:N35)=0),"",AVERAGE(Notas!I35:N35))</f>
        <v/>
      </c>
      <c r="E35" s="17">
        <f>IF(OR($B35="",COUNT(Notas!O35:T35)=0),"",AVERAGE(Notas!O35:T35))</f>
        <v/>
      </c>
      <c r="F35" s="30">
        <f>IF(OR($B35="",COUNT(Notas!C35,Notas!I35,Notas!O35)=0),"",(Panel!$L$7*Notas!C35+Panel!$L$8*Notas!I35+Panel!$L$9*Notas!O35)/(Panel!$L$7*ISNUMBER(Notas!C35)+Panel!$L$8*ISNUMBER(Notas!I35)+Panel!$L$9*ISNUMBER(Notas!O35)))</f>
        <v/>
      </c>
      <c r="G35" s="30">
        <f>IF(OR($B35="",COUNT(Notas!D35,Notas!J35,Notas!P35)=0),"",(Panel!$L$7*Notas!D35+Panel!$L$8*Notas!J35+Panel!$L$9*Notas!P35)/(Panel!$L$7*ISNUMBER(Notas!D35)+Panel!$L$8*ISNUMBER(Notas!J35)+Panel!$L$9*ISNUMBER(Notas!P35)))</f>
        <v/>
      </c>
      <c r="H35" s="30">
        <f>IF(OR($B35="",COUNT(Notas!E35,Notas!K35,Notas!Q35)=0),"",(Panel!$L$7*Notas!E35+Panel!$L$8*Notas!K35+Panel!$L$9*Notas!Q35)/(Panel!$L$7*ISNUMBER(Notas!E35)+Panel!$L$8*ISNUMBER(Notas!K35)+Panel!$L$9*ISNUMBER(Notas!Q35)))</f>
        <v/>
      </c>
      <c r="I35" s="30">
        <f>IF(OR($B35="",COUNT(Notas!F35,Notas!L35,Notas!R35)=0),"",(Panel!$L$7*Notas!F35+Panel!$L$8*Notas!L35+Panel!$L$9*Notas!R35)/(Panel!$L$7*ISNUMBER(Notas!F35)+Panel!$L$8*ISNUMBER(Notas!L35)+Panel!$L$9*ISNUMBER(Notas!R35)))</f>
        <v/>
      </c>
      <c r="J35" s="30">
        <f>IF(OR($B35="",COUNT(Notas!G35,Notas!M35,Notas!S35)=0),"",(Panel!$L$7*Notas!G35+Panel!$L$8*Notas!M35+Panel!$L$9*Notas!S35)/(Panel!$L$7*ISNUMBER(Notas!G35)+Panel!$L$8*ISNUMBER(Notas!M35)+Panel!$L$9*ISNUMBER(Notas!S35)))</f>
        <v/>
      </c>
      <c r="K35" s="30">
        <f>IF(OR($B35="",COUNT(Notas!H35,Notas!N35,Notas!T35)=0),"",(Panel!$L$7*Notas!H35+Panel!$L$8*Notas!N35+Panel!$L$9*Notas!T35)/(Panel!$L$7*ISNUMBER(Notas!H35)+Panel!$L$8*ISNUMBER(Notas!N35)+Panel!$L$9*ISNUMBER(Notas!T35)))</f>
        <v/>
      </c>
      <c r="L35" s="18">
        <f>IF(OR($B35="",COUNT(F35:K35)=0),"",AVERAGE(F35:K35))</f>
        <v/>
      </c>
      <c r="M35" s="19">
        <f>IF(OR($B35="",COUNT(Notas!C35:H35)=0),"",COUNTIF(Notas!C35:H35,"&lt;"&amp;Panel!$L$5))</f>
        <v/>
      </c>
      <c r="N35" s="19">
        <f>IF(OR($B35="",COUNT(Notas!I35:N35)=0),"",COUNTIF(Notas!I35:N35,"&lt;"&amp;Panel!$L$5))</f>
        <v/>
      </c>
      <c r="O35" s="19">
        <f>IF(OR($B35="",COUNT(Notas!O35:T35)=0),"",COUNTIF(Notas!O35:T35,"&lt;"&amp;Panel!$L$5))</f>
        <v/>
      </c>
      <c r="P35" s="31">
        <f>IF(OR($B35="",COUNT(F35:K35)=0),"",COUNTIF(F35:K35,"&lt;"&amp;Panel!$L$5))</f>
        <v/>
      </c>
      <c r="Q35" s="20">
        <f>IF(P35="","",IF(P35=0,"Aprueba todo",IF(P35&lt;=Panel!$L$6,"Revisar","Supera el límite")))</f>
        <v/>
      </c>
      <c r="R35" s="19">
        <f>IF(L35="","",RANK(L35,$L$8:$L$47))</f>
        <v/>
      </c>
      <c r="S35" s="32">
        <f>IF(OR(C35="",E35=""),"",E35-C35)</f>
        <v/>
      </c>
      <c r="T35" s="20">
        <f>IF(L35="","",VLOOKUP(L35,Panel!$J$17:$K$21,2,TRUE))</f>
        <v/>
      </c>
      <c r="U35" s="33">
        <f>IF(L35="","",L35+(1000-ROW())/10000000)</f>
        <v/>
      </c>
    </row>
    <row r="36">
      <c r="B36" s="16">
        <f>IF(Notas!B36="","",Notas!B36)</f>
        <v/>
      </c>
      <c r="C36" s="17">
        <f>IF(OR($B36="",COUNT(Notas!C36:H36)=0),"",AVERAGE(Notas!C36:H36))</f>
        <v/>
      </c>
      <c r="D36" s="17">
        <f>IF(OR($B36="",COUNT(Notas!I36:N36)=0),"",AVERAGE(Notas!I36:N36))</f>
        <v/>
      </c>
      <c r="E36" s="17">
        <f>IF(OR($B36="",COUNT(Notas!O36:T36)=0),"",AVERAGE(Notas!O36:T36))</f>
        <v/>
      </c>
      <c r="F36" s="30">
        <f>IF(OR($B36="",COUNT(Notas!C36,Notas!I36,Notas!O36)=0),"",(Panel!$L$7*Notas!C36+Panel!$L$8*Notas!I36+Panel!$L$9*Notas!O36)/(Panel!$L$7*ISNUMBER(Notas!C36)+Panel!$L$8*ISNUMBER(Notas!I36)+Panel!$L$9*ISNUMBER(Notas!O36)))</f>
        <v/>
      </c>
      <c r="G36" s="30">
        <f>IF(OR($B36="",COUNT(Notas!D36,Notas!J36,Notas!P36)=0),"",(Panel!$L$7*Notas!D36+Panel!$L$8*Notas!J36+Panel!$L$9*Notas!P36)/(Panel!$L$7*ISNUMBER(Notas!D36)+Panel!$L$8*ISNUMBER(Notas!J36)+Panel!$L$9*ISNUMBER(Notas!P36)))</f>
        <v/>
      </c>
      <c r="H36" s="30">
        <f>IF(OR($B36="",COUNT(Notas!E36,Notas!K36,Notas!Q36)=0),"",(Panel!$L$7*Notas!E36+Panel!$L$8*Notas!K36+Panel!$L$9*Notas!Q36)/(Panel!$L$7*ISNUMBER(Notas!E36)+Panel!$L$8*ISNUMBER(Notas!K36)+Panel!$L$9*ISNUMBER(Notas!Q36)))</f>
        <v/>
      </c>
      <c r="I36" s="30">
        <f>IF(OR($B36="",COUNT(Notas!F36,Notas!L36,Notas!R36)=0),"",(Panel!$L$7*Notas!F36+Panel!$L$8*Notas!L36+Panel!$L$9*Notas!R36)/(Panel!$L$7*ISNUMBER(Notas!F36)+Panel!$L$8*ISNUMBER(Notas!L36)+Panel!$L$9*ISNUMBER(Notas!R36)))</f>
        <v/>
      </c>
      <c r="J36" s="30">
        <f>IF(OR($B36="",COUNT(Notas!G36,Notas!M36,Notas!S36)=0),"",(Panel!$L$7*Notas!G36+Panel!$L$8*Notas!M36+Panel!$L$9*Notas!S36)/(Panel!$L$7*ISNUMBER(Notas!G36)+Panel!$L$8*ISNUMBER(Notas!M36)+Panel!$L$9*ISNUMBER(Notas!S36)))</f>
        <v/>
      </c>
      <c r="K36" s="30">
        <f>IF(OR($B36="",COUNT(Notas!H36,Notas!N36,Notas!T36)=0),"",(Panel!$L$7*Notas!H36+Panel!$L$8*Notas!N36+Panel!$L$9*Notas!T36)/(Panel!$L$7*ISNUMBER(Notas!H36)+Panel!$L$8*ISNUMBER(Notas!N36)+Panel!$L$9*ISNUMBER(Notas!T36)))</f>
        <v/>
      </c>
      <c r="L36" s="18">
        <f>IF(OR($B36="",COUNT(F36:K36)=0),"",AVERAGE(F36:K36))</f>
        <v/>
      </c>
      <c r="M36" s="19">
        <f>IF(OR($B36="",COUNT(Notas!C36:H36)=0),"",COUNTIF(Notas!C36:H36,"&lt;"&amp;Panel!$L$5))</f>
        <v/>
      </c>
      <c r="N36" s="19">
        <f>IF(OR($B36="",COUNT(Notas!I36:N36)=0),"",COUNTIF(Notas!I36:N36,"&lt;"&amp;Panel!$L$5))</f>
        <v/>
      </c>
      <c r="O36" s="19">
        <f>IF(OR($B36="",COUNT(Notas!O36:T36)=0),"",COUNTIF(Notas!O36:T36,"&lt;"&amp;Panel!$L$5))</f>
        <v/>
      </c>
      <c r="P36" s="31">
        <f>IF(OR($B36="",COUNT(F36:K36)=0),"",COUNTIF(F36:K36,"&lt;"&amp;Panel!$L$5))</f>
        <v/>
      </c>
      <c r="Q36" s="20">
        <f>IF(P36="","",IF(P36=0,"Aprueba todo",IF(P36&lt;=Panel!$L$6,"Revisar","Supera el límite")))</f>
        <v/>
      </c>
      <c r="R36" s="19">
        <f>IF(L36="","",RANK(L36,$L$8:$L$47))</f>
        <v/>
      </c>
      <c r="S36" s="32">
        <f>IF(OR(C36="",E36=""),"",E36-C36)</f>
        <v/>
      </c>
      <c r="T36" s="20">
        <f>IF(L36="","",VLOOKUP(L36,Panel!$J$17:$K$21,2,TRUE))</f>
        <v/>
      </c>
      <c r="U36" s="33">
        <f>IF(L36="","",L36+(1000-ROW())/10000000)</f>
        <v/>
      </c>
    </row>
    <row r="37">
      <c r="B37" s="16">
        <f>IF(Notas!B37="","",Notas!B37)</f>
        <v/>
      </c>
      <c r="C37" s="17">
        <f>IF(OR($B37="",COUNT(Notas!C37:H37)=0),"",AVERAGE(Notas!C37:H37))</f>
        <v/>
      </c>
      <c r="D37" s="17">
        <f>IF(OR($B37="",COUNT(Notas!I37:N37)=0),"",AVERAGE(Notas!I37:N37))</f>
        <v/>
      </c>
      <c r="E37" s="17">
        <f>IF(OR($B37="",COUNT(Notas!O37:T37)=0),"",AVERAGE(Notas!O37:T37))</f>
        <v/>
      </c>
      <c r="F37" s="30">
        <f>IF(OR($B37="",COUNT(Notas!C37,Notas!I37,Notas!O37)=0),"",(Panel!$L$7*Notas!C37+Panel!$L$8*Notas!I37+Panel!$L$9*Notas!O37)/(Panel!$L$7*ISNUMBER(Notas!C37)+Panel!$L$8*ISNUMBER(Notas!I37)+Panel!$L$9*ISNUMBER(Notas!O37)))</f>
        <v/>
      </c>
      <c r="G37" s="30">
        <f>IF(OR($B37="",COUNT(Notas!D37,Notas!J37,Notas!P37)=0),"",(Panel!$L$7*Notas!D37+Panel!$L$8*Notas!J37+Panel!$L$9*Notas!P37)/(Panel!$L$7*ISNUMBER(Notas!D37)+Panel!$L$8*ISNUMBER(Notas!J37)+Panel!$L$9*ISNUMBER(Notas!P37)))</f>
        <v/>
      </c>
      <c r="H37" s="30">
        <f>IF(OR($B37="",COUNT(Notas!E37,Notas!K37,Notas!Q37)=0),"",(Panel!$L$7*Notas!E37+Panel!$L$8*Notas!K37+Panel!$L$9*Notas!Q37)/(Panel!$L$7*ISNUMBER(Notas!E37)+Panel!$L$8*ISNUMBER(Notas!K37)+Panel!$L$9*ISNUMBER(Notas!Q37)))</f>
        <v/>
      </c>
      <c r="I37" s="30">
        <f>IF(OR($B37="",COUNT(Notas!F37,Notas!L37,Notas!R37)=0),"",(Panel!$L$7*Notas!F37+Panel!$L$8*Notas!L37+Panel!$L$9*Notas!R37)/(Panel!$L$7*ISNUMBER(Notas!F37)+Panel!$L$8*ISNUMBER(Notas!L37)+Panel!$L$9*ISNUMBER(Notas!R37)))</f>
        <v/>
      </c>
      <c r="J37" s="30">
        <f>IF(OR($B37="",COUNT(Notas!G37,Notas!M37,Notas!S37)=0),"",(Panel!$L$7*Notas!G37+Panel!$L$8*Notas!M37+Panel!$L$9*Notas!S37)/(Panel!$L$7*ISNUMBER(Notas!G37)+Panel!$L$8*ISNUMBER(Notas!M37)+Panel!$L$9*ISNUMBER(Notas!S37)))</f>
        <v/>
      </c>
      <c r="K37" s="30">
        <f>IF(OR($B37="",COUNT(Notas!H37,Notas!N37,Notas!T37)=0),"",(Panel!$L$7*Notas!H37+Panel!$L$8*Notas!N37+Panel!$L$9*Notas!T37)/(Panel!$L$7*ISNUMBER(Notas!H37)+Panel!$L$8*ISNUMBER(Notas!N37)+Panel!$L$9*ISNUMBER(Notas!T37)))</f>
        <v/>
      </c>
      <c r="L37" s="18">
        <f>IF(OR($B37="",COUNT(F37:K37)=0),"",AVERAGE(F37:K37))</f>
        <v/>
      </c>
      <c r="M37" s="19">
        <f>IF(OR($B37="",COUNT(Notas!C37:H37)=0),"",COUNTIF(Notas!C37:H37,"&lt;"&amp;Panel!$L$5))</f>
        <v/>
      </c>
      <c r="N37" s="19">
        <f>IF(OR($B37="",COUNT(Notas!I37:N37)=0),"",COUNTIF(Notas!I37:N37,"&lt;"&amp;Panel!$L$5))</f>
        <v/>
      </c>
      <c r="O37" s="19">
        <f>IF(OR($B37="",COUNT(Notas!O37:T37)=0),"",COUNTIF(Notas!O37:T37,"&lt;"&amp;Panel!$L$5))</f>
        <v/>
      </c>
      <c r="P37" s="31">
        <f>IF(OR($B37="",COUNT(F37:K37)=0),"",COUNTIF(F37:K37,"&lt;"&amp;Panel!$L$5))</f>
        <v/>
      </c>
      <c r="Q37" s="20">
        <f>IF(P37="","",IF(P37=0,"Aprueba todo",IF(P37&lt;=Panel!$L$6,"Revisar","Supera el límite")))</f>
        <v/>
      </c>
      <c r="R37" s="19">
        <f>IF(L37="","",RANK(L37,$L$8:$L$47))</f>
        <v/>
      </c>
      <c r="S37" s="32">
        <f>IF(OR(C37="",E37=""),"",E37-C37)</f>
        <v/>
      </c>
      <c r="T37" s="20">
        <f>IF(L37="","",VLOOKUP(L37,Panel!$J$17:$K$21,2,TRUE))</f>
        <v/>
      </c>
      <c r="U37" s="33">
        <f>IF(L37="","",L37+(1000-ROW())/10000000)</f>
        <v/>
      </c>
    </row>
    <row r="38">
      <c r="B38" s="16">
        <f>IF(Notas!B38="","",Notas!B38)</f>
        <v/>
      </c>
      <c r="C38" s="17">
        <f>IF(OR($B38="",COUNT(Notas!C38:H38)=0),"",AVERAGE(Notas!C38:H38))</f>
        <v/>
      </c>
      <c r="D38" s="17">
        <f>IF(OR($B38="",COUNT(Notas!I38:N38)=0),"",AVERAGE(Notas!I38:N38))</f>
        <v/>
      </c>
      <c r="E38" s="17">
        <f>IF(OR($B38="",COUNT(Notas!O38:T38)=0),"",AVERAGE(Notas!O38:T38))</f>
        <v/>
      </c>
      <c r="F38" s="30">
        <f>IF(OR($B38="",COUNT(Notas!C38,Notas!I38,Notas!O38)=0),"",(Panel!$L$7*Notas!C38+Panel!$L$8*Notas!I38+Panel!$L$9*Notas!O38)/(Panel!$L$7*ISNUMBER(Notas!C38)+Panel!$L$8*ISNUMBER(Notas!I38)+Panel!$L$9*ISNUMBER(Notas!O38)))</f>
        <v/>
      </c>
      <c r="G38" s="30">
        <f>IF(OR($B38="",COUNT(Notas!D38,Notas!J38,Notas!P38)=0),"",(Panel!$L$7*Notas!D38+Panel!$L$8*Notas!J38+Panel!$L$9*Notas!P38)/(Panel!$L$7*ISNUMBER(Notas!D38)+Panel!$L$8*ISNUMBER(Notas!J38)+Panel!$L$9*ISNUMBER(Notas!P38)))</f>
        <v/>
      </c>
      <c r="H38" s="30">
        <f>IF(OR($B38="",COUNT(Notas!E38,Notas!K38,Notas!Q38)=0),"",(Panel!$L$7*Notas!E38+Panel!$L$8*Notas!K38+Panel!$L$9*Notas!Q38)/(Panel!$L$7*ISNUMBER(Notas!E38)+Panel!$L$8*ISNUMBER(Notas!K38)+Panel!$L$9*ISNUMBER(Notas!Q38)))</f>
        <v/>
      </c>
      <c r="I38" s="30">
        <f>IF(OR($B38="",COUNT(Notas!F38,Notas!L38,Notas!R38)=0),"",(Panel!$L$7*Notas!F38+Panel!$L$8*Notas!L38+Panel!$L$9*Notas!R38)/(Panel!$L$7*ISNUMBER(Notas!F38)+Panel!$L$8*ISNUMBER(Notas!L38)+Panel!$L$9*ISNUMBER(Notas!R38)))</f>
        <v/>
      </c>
      <c r="J38" s="30">
        <f>IF(OR($B38="",COUNT(Notas!G38,Notas!M38,Notas!S38)=0),"",(Panel!$L$7*Notas!G38+Panel!$L$8*Notas!M38+Panel!$L$9*Notas!S38)/(Panel!$L$7*ISNUMBER(Notas!G38)+Panel!$L$8*ISNUMBER(Notas!M38)+Panel!$L$9*ISNUMBER(Notas!S38)))</f>
        <v/>
      </c>
      <c r="K38" s="30">
        <f>IF(OR($B38="",COUNT(Notas!H38,Notas!N38,Notas!T38)=0),"",(Panel!$L$7*Notas!H38+Panel!$L$8*Notas!N38+Panel!$L$9*Notas!T38)/(Panel!$L$7*ISNUMBER(Notas!H38)+Panel!$L$8*ISNUMBER(Notas!N38)+Panel!$L$9*ISNUMBER(Notas!T38)))</f>
        <v/>
      </c>
      <c r="L38" s="18">
        <f>IF(OR($B38="",COUNT(F38:K38)=0),"",AVERAGE(F38:K38))</f>
        <v/>
      </c>
      <c r="M38" s="19">
        <f>IF(OR($B38="",COUNT(Notas!C38:H38)=0),"",COUNTIF(Notas!C38:H38,"&lt;"&amp;Panel!$L$5))</f>
        <v/>
      </c>
      <c r="N38" s="19">
        <f>IF(OR($B38="",COUNT(Notas!I38:N38)=0),"",COUNTIF(Notas!I38:N38,"&lt;"&amp;Panel!$L$5))</f>
        <v/>
      </c>
      <c r="O38" s="19">
        <f>IF(OR($B38="",COUNT(Notas!O38:T38)=0),"",COUNTIF(Notas!O38:T38,"&lt;"&amp;Panel!$L$5))</f>
        <v/>
      </c>
      <c r="P38" s="31">
        <f>IF(OR($B38="",COUNT(F38:K38)=0),"",COUNTIF(F38:K38,"&lt;"&amp;Panel!$L$5))</f>
        <v/>
      </c>
      <c r="Q38" s="20">
        <f>IF(P38="","",IF(P38=0,"Aprueba todo",IF(P38&lt;=Panel!$L$6,"Revisar","Supera el límite")))</f>
        <v/>
      </c>
      <c r="R38" s="19">
        <f>IF(L38="","",RANK(L38,$L$8:$L$47))</f>
        <v/>
      </c>
      <c r="S38" s="32">
        <f>IF(OR(C38="",E38=""),"",E38-C38)</f>
        <v/>
      </c>
      <c r="T38" s="20">
        <f>IF(L38="","",VLOOKUP(L38,Panel!$J$17:$K$21,2,TRUE))</f>
        <v/>
      </c>
      <c r="U38" s="33">
        <f>IF(L38="","",L38+(1000-ROW())/10000000)</f>
        <v/>
      </c>
    </row>
    <row r="39">
      <c r="B39" s="16">
        <f>IF(Notas!B39="","",Notas!B39)</f>
        <v/>
      </c>
      <c r="C39" s="17">
        <f>IF(OR($B39="",COUNT(Notas!C39:H39)=0),"",AVERAGE(Notas!C39:H39))</f>
        <v/>
      </c>
      <c r="D39" s="17">
        <f>IF(OR($B39="",COUNT(Notas!I39:N39)=0),"",AVERAGE(Notas!I39:N39))</f>
        <v/>
      </c>
      <c r="E39" s="17">
        <f>IF(OR($B39="",COUNT(Notas!O39:T39)=0),"",AVERAGE(Notas!O39:T39))</f>
        <v/>
      </c>
      <c r="F39" s="30">
        <f>IF(OR($B39="",COUNT(Notas!C39,Notas!I39,Notas!O39)=0),"",(Panel!$L$7*Notas!C39+Panel!$L$8*Notas!I39+Panel!$L$9*Notas!O39)/(Panel!$L$7*ISNUMBER(Notas!C39)+Panel!$L$8*ISNUMBER(Notas!I39)+Panel!$L$9*ISNUMBER(Notas!O39)))</f>
        <v/>
      </c>
      <c r="G39" s="30">
        <f>IF(OR($B39="",COUNT(Notas!D39,Notas!J39,Notas!P39)=0),"",(Panel!$L$7*Notas!D39+Panel!$L$8*Notas!J39+Panel!$L$9*Notas!P39)/(Panel!$L$7*ISNUMBER(Notas!D39)+Panel!$L$8*ISNUMBER(Notas!J39)+Panel!$L$9*ISNUMBER(Notas!P39)))</f>
        <v/>
      </c>
      <c r="H39" s="30">
        <f>IF(OR($B39="",COUNT(Notas!E39,Notas!K39,Notas!Q39)=0),"",(Panel!$L$7*Notas!E39+Panel!$L$8*Notas!K39+Panel!$L$9*Notas!Q39)/(Panel!$L$7*ISNUMBER(Notas!E39)+Panel!$L$8*ISNUMBER(Notas!K39)+Panel!$L$9*ISNUMBER(Notas!Q39)))</f>
        <v/>
      </c>
      <c r="I39" s="30">
        <f>IF(OR($B39="",COUNT(Notas!F39,Notas!L39,Notas!R39)=0),"",(Panel!$L$7*Notas!F39+Panel!$L$8*Notas!L39+Panel!$L$9*Notas!R39)/(Panel!$L$7*ISNUMBER(Notas!F39)+Panel!$L$8*ISNUMBER(Notas!L39)+Panel!$L$9*ISNUMBER(Notas!R39)))</f>
        <v/>
      </c>
      <c r="J39" s="30">
        <f>IF(OR($B39="",COUNT(Notas!G39,Notas!M39,Notas!S39)=0),"",(Panel!$L$7*Notas!G39+Panel!$L$8*Notas!M39+Panel!$L$9*Notas!S39)/(Panel!$L$7*ISNUMBER(Notas!G39)+Panel!$L$8*ISNUMBER(Notas!M39)+Panel!$L$9*ISNUMBER(Notas!S39)))</f>
        <v/>
      </c>
      <c r="K39" s="30">
        <f>IF(OR($B39="",COUNT(Notas!H39,Notas!N39,Notas!T39)=0),"",(Panel!$L$7*Notas!H39+Panel!$L$8*Notas!N39+Panel!$L$9*Notas!T39)/(Panel!$L$7*ISNUMBER(Notas!H39)+Panel!$L$8*ISNUMBER(Notas!N39)+Panel!$L$9*ISNUMBER(Notas!T39)))</f>
        <v/>
      </c>
      <c r="L39" s="18">
        <f>IF(OR($B39="",COUNT(F39:K39)=0),"",AVERAGE(F39:K39))</f>
        <v/>
      </c>
      <c r="M39" s="19">
        <f>IF(OR($B39="",COUNT(Notas!C39:H39)=0),"",COUNTIF(Notas!C39:H39,"&lt;"&amp;Panel!$L$5))</f>
        <v/>
      </c>
      <c r="N39" s="19">
        <f>IF(OR($B39="",COUNT(Notas!I39:N39)=0),"",COUNTIF(Notas!I39:N39,"&lt;"&amp;Panel!$L$5))</f>
        <v/>
      </c>
      <c r="O39" s="19">
        <f>IF(OR($B39="",COUNT(Notas!O39:T39)=0),"",COUNTIF(Notas!O39:T39,"&lt;"&amp;Panel!$L$5))</f>
        <v/>
      </c>
      <c r="P39" s="31">
        <f>IF(OR($B39="",COUNT(F39:K39)=0),"",COUNTIF(F39:K39,"&lt;"&amp;Panel!$L$5))</f>
        <v/>
      </c>
      <c r="Q39" s="20">
        <f>IF(P39="","",IF(P39=0,"Aprueba todo",IF(P39&lt;=Panel!$L$6,"Revisar","Supera el límite")))</f>
        <v/>
      </c>
      <c r="R39" s="19">
        <f>IF(L39="","",RANK(L39,$L$8:$L$47))</f>
        <v/>
      </c>
      <c r="S39" s="32">
        <f>IF(OR(C39="",E39=""),"",E39-C39)</f>
        <v/>
      </c>
      <c r="T39" s="20">
        <f>IF(L39="","",VLOOKUP(L39,Panel!$J$17:$K$21,2,TRUE))</f>
        <v/>
      </c>
      <c r="U39" s="33">
        <f>IF(L39="","",L39+(1000-ROW())/10000000)</f>
        <v/>
      </c>
    </row>
    <row r="40">
      <c r="B40" s="16">
        <f>IF(Notas!B40="","",Notas!B40)</f>
        <v/>
      </c>
      <c r="C40" s="17">
        <f>IF(OR($B40="",COUNT(Notas!C40:H40)=0),"",AVERAGE(Notas!C40:H40))</f>
        <v/>
      </c>
      <c r="D40" s="17">
        <f>IF(OR($B40="",COUNT(Notas!I40:N40)=0),"",AVERAGE(Notas!I40:N40))</f>
        <v/>
      </c>
      <c r="E40" s="17">
        <f>IF(OR($B40="",COUNT(Notas!O40:T40)=0),"",AVERAGE(Notas!O40:T40))</f>
        <v/>
      </c>
      <c r="F40" s="30">
        <f>IF(OR($B40="",COUNT(Notas!C40,Notas!I40,Notas!O40)=0),"",(Panel!$L$7*Notas!C40+Panel!$L$8*Notas!I40+Panel!$L$9*Notas!O40)/(Panel!$L$7*ISNUMBER(Notas!C40)+Panel!$L$8*ISNUMBER(Notas!I40)+Panel!$L$9*ISNUMBER(Notas!O40)))</f>
        <v/>
      </c>
      <c r="G40" s="30">
        <f>IF(OR($B40="",COUNT(Notas!D40,Notas!J40,Notas!P40)=0),"",(Panel!$L$7*Notas!D40+Panel!$L$8*Notas!J40+Panel!$L$9*Notas!P40)/(Panel!$L$7*ISNUMBER(Notas!D40)+Panel!$L$8*ISNUMBER(Notas!J40)+Panel!$L$9*ISNUMBER(Notas!P40)))</f>
        <v/>
      </c>
      <c r="H40" s="30">
        <f>IF(OR($B40="",COUNT(Notas!E40,Notas!K40,Notas!Q40)=0),"",(Panel!$L$7*Notas!E40+Panel!$L$8*Notas!K40+Panel!$L$9*Notas!Q40)/(Panel!$L$7*ISNUMBER(Notas!E40)+Panel!$L$8*ISNUMBER(Notas!K40)+Panel!$L$9*ISNUMBER(Notas!Q40)))</f>
        <v/>
      </c>
      <c r="I40" s="30">
        <f>IF(OR($B40="",COUNT(Notas!F40,Notas!L40,Notas!R40)=0),"",(Panel!$L$7*Notas!F40+Panel!$L$8*Notas!L40+Panel!$L$9*Notas!R40)/(Panel!$L$7*ISNUMBER(Notas!F40)+Panel!$L$8*ISNUMBER(Notas!L40)+Panel!$L$9*ISNUMBER(Notas!R40)))</f>
        <v/>
      </c>
      <c r="J40" s="30">
        <f>IF(OR($B40="",COUNT(Notas!G40,Notas!M40,Notas!S40)=0),"",(Panel!$L$7*Notas!G40+Panel!$L$8*Notas!M40+Panel!$L$9*Notas!S40)/(Panel!$L$7*ISNUMBER(Notas!G40)+Panel!$L$8*ISNUMBER(Notas!M40)+Panel!$L$9*ISNUMBER(Notas!S40)))</f>
        <v/>
      </c>
      <c r="K40" s="30">
        <f>IF(OR($B40="",COUNT(Notas!H40,Notas!N40,Notas!T40)=0),"",(Panel!$L$7*Notas!H40+Panel!$L$8*Notas!N40+Panel!$L$9*Notas!T40)/(Panel!$L$7*ISNUMBER(Notas!H40)+Panel!$L$8*ISNUMBER(Notas!N40)+Panel!$L$9*ISNUMBER(Notas!T40)))</f>
        <v/>
      </c>
      <c r="L40" s="18">
        <f>IF(OR($B40="",COUNT(F40:K40)=0),"",AVERAGE(F40:K40))</f>
        <v/>
      </c>
      <c r="M40" s="19">
        <f>IF(OR($B40="",COUNT(Notas!C40:H40)=0),"",COUNTIF(Notas!C40:H40,"&lt;"&amp;Panel!$L$5))</f>
        <v/>
      </c>
      <c r="N40" s="19">
        <f>IF(OR($B40="",COUNT(Notas!I40:N40)=0),"",COUNTIF(Notas!I40:N40,"&lt;"&amp;Panel!$L$5))</f>
        <v/>
      </c>
      <c r="O40" s="19">
        <f>IF(OR($B40="",COUNT(Notas!O40:T40)=0),"",COUNTIF(Notas!O40:T40,"&lt;"&amp;Panel!$L$5))</f>
        <v/>
      </c>
      <c r="P40" s="31">
        <f>IF(OR($B40="",COUNT(F40:K40)=0),"",COUNTIF(F40:K40,"&lt;"&amp;Panel!$L$5))</f>
        <v/>
      </c>
      <c r="Q40" s="20">
        <f>IF(P40="","",IF(P40=0,"Aprueba todo",IF(P40&lt;=Panel!$L$6,"Revisar","Supera el límite")))</f>
        <v/>
      </c>
      <c r="R40" s="19">
        <f>IF(L40="","",RANK(L40,$L$8:$L$47))</f>
        <v/>
      </c>
      <c r="S40" s="32">
        <f>IF(OR(C40="",E40=""),"",E40-C40)</f>
        <v/>
      </c>
      <c r="T40" s="20">
        <f>IF(L40="","",VLOOKUP(L40,Panel!$J$17:$K$21,2,TRUE))</f>
        <v/>
      </c>
      <c r="U40" s="33">
        <f>IF(L40="","",L40+(1000-ROW())/10000000)</f>
        <v/>
      </c>
    </row>
    <row r="41">
      <c r="B41" s="16">
        <f>IF(Notas!B41="","",Notas!B41)</f>
        <v/>
      </c>
      <c r="C41" s="17">
        <f>IF(OR($B41="",COUNT(Notas!C41:H41)=0),"",AVERAGE(Notas!C41:H41))</f>
        <v/>
      </c>
      <c r="D41" s="17">
        <f>IF(OR($B41="",COUNT(Notas!I41:N41)=0),"",AVERAGE(Notas!I41:N41))</f>
        <v/>
      </c>
      <c r="E41" s="17">
        <f>IF(OR($B41="",COUNT(Notas!O41:T41)=0),"",AVERAGE(Notas!O41:T41))</f>
        <v/>
      </c>
      <c r="F41" s="30">
        <f>IF(OR($B41="",COUNT(Notas!C41,Notas!I41,Notas!O41)=0),"",(Panel!$L$7*Notas!C41+Panel!$L$8*Notas!I41+Panel!$L$9*Notas!O41)/(Panel!$L$7*ISNUMBER(Notas!C41)+Panel!$L$8*ISNUMBER(Notas!I41)+Panel!$L$9*ISNUMBER(Notas!O41)))</f>
        <v/>
      </c>
      <c r="G41" s="30">
        <f>IF(OR($B41="",COUNT(Notas!D41,Notas!J41,Notas!P41)=0),"",(Panel!$L$7*Notas!D41+Panel!$L$8*Notas!J41+Panel!$L$9*Notas!P41)/(Panel!$L$7*ISNUMBER(Notas!D41)+Panel!$L$8*ISNUMBER(Notas!J41)+Panel!$L$9*ISNUMBER(Notas!P41)))</f>
        <v/>
      </c>
      <c r="H41" s="30">
        <f>IF(OR($B41="",COUNT(Notas!E41,Notas!K41,Notas!Q41)=0),"",(Panel!$L$7*Notas!E41+Panel!$L$8*Notas!K41+Panel!$L$9*Notas!Q41)/(Panel!$L$7*ISNUMBER(Notas!E41)+Panel!$L$8*ISNUMBER(Notas!K41)+Panel!$L$9*ISNUMBER(Notas!Q41)))</f>
        <v/>
      </c>
      <c r="I41" s="30">
        <f>IF(OR($B41="",COUNT(Notas!F41,Notas!L41,Notas!R41)=0),"",(Panel!$L$7*Notas!F41+Panel!$L$8*Notas!L41+Panel!$L$9*Notas!R41)/(Panel!$L$7*ISNUMBER(Notas!F41)+Panel!$L$8*ISNUMBER(Notas!L41)+Panel!$L$9*ISNUMBER(Notas!R41)))</f>
        <v/>
      </c>
      <c r="J41" s="30">
        <f>IF(OR($B41="",COUNT(Notas!G41,Notas!M41,Notas!S41)=0),"",(Panel!$L$7*Notas!G41+Panel!$L$8*Notas!M41+Panel!$L$9*Notas!S41)/(Panel!$L$7*ISNUMBER(Notas!G41)+Panel!$L$8*ISNUMBER(Notas!M41)+Panel!$L$9*ISNUMBER(Notas!S41)))</f>
        <v/>
      </c>
      <c r="K41" s="30">
        <f>IF(OR($B41="",COUNT(Notas!H41,Notas!N41,Notas!T41)=0),"",(Panel!$L$7*Notas!H41+Panel!$L$8*Notas!N41+Panel!$L$9*Notas!T41)/(Panel!$L$7*ISNUMBER(Notas!H41)+Panel!$L$8*ISNUMBER(Notas!N41)+Panel!$L$9*ISNUMBER(Notas!T41)))</f>
        <v/>
      </c>
      <c r="L41" s="18">
        <f>IF(OR($B41="",COUNT(F41:K41)=0),"",AVERAGE(F41:K41))</f>
        <v/>
      </c>
      <c r="M41" s="19">
        <f>IF(OR($B41="",COUNT(Notas!C41:H41)=0),"",COUNTIF(Notas!C41:H41,"&lt;"&amp;Panel!$L$5))</f>
        <v/>
      </c>
      <c r="N41" s="19">
        <f>IF(OR($B41="",COUNT(Notas!I41:N41)=0),"",COUNTIF(Notas!I41:N41,"&lt;"&amp;Panel!$L$5))</f>
        <v/>
      </c>
      <c r="O41" s="19">
        <f>IF(OR($B41="",COUNT(Notas!O41:T41)=0),"",COUNTIF(Notas!O41:T41,"&lt;"&amp;Panel!$L$5))</f>
        <v/>
      </c>
      <c r="P41" s="31">
        <f>IF(OR($B41="",COUNT(F41:K41)=0),"",COUNTIF(F41:K41,"&lt;"&amp;Panel!$L$5))</f>
        <v/>
      </c>
      <c r="Q41" s="20">
        <f>IF(P41="","",IF(P41=0,"Aprueba todo",IF(P41&lt;=Panel!$L$6,"Revisar","Supera el límite")))</f>
        <v/>
      </c>
      <c r="R41" s="19">
        <f>IF(L41="","",RANK(L41,$L$8:$L$47))</f>
        <v/>
      </c>
      <c r="S41" s="32">
        <f>IF(OR(C41="",E41=""),"",E41-C41)</f>
        <v/>
      </c>
      <c r="T41" s="20">
        <f>IF(L41="","",VLOOKUP(L41,Panel!$J$17:$K$21,2,TRUE))</f>
        <v/>
      </c>
      <c r="U41" s="33">
        <f>IF(L41="","",L41+(1000-ROW())/10000000)</f>
        <v/>
      </c>
    </row>
    <row r="42">
      <c r="B42" s="16">
        <f>IF(Notas!B42="","",Notas!B42)</f>
        <v/>
      </c>
      <c r="C42" s="17">
        <f>IF(OR($B42="",COUNT(Notas!C42:H42)=0),"",AVERAGE(Notas!C42:H42))</f>
        <v/>
      </c>
      <c r="D42" s="17">
        <f>IF(OR($B42="",COUNT(Notas!I42:N42)=0),"",AVERAGE(Notas!I42:N42))</f>
        <v/>
      </c>
      <c r="E42" s="17">
        <f>IF(OR($B42="",COUNT(Notas!O42:T42)=0),"",AVERAGE(Notas!O42:T42))</f>
        <v/>
      </c>
      <c r="F42" s="30">
        <f>IF(OR($B42="",COUNT(Notas!C42,Notas!I42,Notas!O42)=0),"",(Panel!$L$7*Notas!C42+Panel!$L$8*Notas!I42+Panel!$L$9*Notas!O42)/(Panel!$L$7*ISNUMBER(Notas!C42)+Panel!$L$8*ISNUMBER(Notas!I42)+Panel!$L$9*ISNUMBER(Notas!O42)))</f>
        <v/>
      </c>
      <c r="G42" s="30">
        <f>IF(OR($B42="",COUNT(Notas!D42,Notas!J42,Notas!P42)=0),"",(Panel!$L$7*Notas!D42+Panel!$L$8*Notas!J42+Panel!$L$9*Notas!P42)/(Panel!$L$7*ISNUMBER(Notas!D42)+Panel!$L$8*ISNUMBER(Notas!J42)+Panel!$L$9*ISNUMBER(Notas!P42)))</f>
        <v/>
      </c>
      <c r="H42" s="30">
        <f>IF(OR($B42="",COUNT(Notas!E42,Notas!K42,Notas!Q42)=0),"",(Panel!$L$7*Notas!E42+Panel!$L$8*Notas!K42+Panel!$L$9*Notas!Q42)/(Panel!$L$7*ISNUMBER(Notas!E42)+Panel!$L$8*ISNUMBER(Notas!K42)+Panel!$L$9*ISNUMBER(Notas!Q42)))</f>
        <v/>
      </c>
      <c r="I42" s="30">
        <f>IF(OR($B42="",COUNT(Notas!F42,Notas!L42,Notas!R42)=0),"",(Panel!$L$7*Notas!F42+Panel!$L$8*Notas!L42+Panel!$L$9*Notas!R42)/(Panel!$L$7*ISNUMBER(Notas!F42)+Panel!$L$8*ISNUMBER(Notas!L42)+Panel!$L$9*ISNUMBER(Notas!R42)))</f>
        <v/>
      </c>
      <c r="J42" s="30">
        <f>IF(OR($B42="",COUNT(Notas!G42,Notas!M42,Notas!S42)=0),"",(Panel!$L$7*Notas!G42+Panel!$L$8*Notas!M42+Panel!$L$9*Notas!S42)/(Panel!$L$7*ISNUMBER(Notas!G42)+Panel!$L$8*ISNUMBER(Notas!M42)+Panel!$L$9*ISNUMBER(Notas!S42)))</f>
        <v/>
      </c>
      <c r="K42" s="30">
        <f>IF(OR($B42="",COUNT(Notas!H42,Notas!N42,Notas!T42)=0),"",(Panel!$L$7*Notas!H42+Panel!$L$8*Notas!N42+Panel!$L$9*Notas!T42)/(Panel!$L$7*ISNUMBER(Notas!H42)+Panel!$L$8*ISNUMBER(Notas!N42)+Panel!$L$9*ISNUMBER(Notas!T42)))</f>
        <v/>
      </c>
      <c r="L42" s="18">
        <f>IF(OR($B42="",COUNT(F42:K42)=0),"",AVERAGE(F42:K42))</f>
        <v/>
      </c>
      <c r="M42" s="19">
        <f>IF(OR($B42="",COUNT(Notas!C42:H42)=0),"",COUNTIF(Notas!C42:H42,"&lt;"&amp;Panel!$L$5))</f>
        <v/>
      </c>
      <c r="N42" s="19">
        <f>IF(OR($B42="",COUNT(Notas!I42:N42)=0),"",COUNTIF(Notas!I42:N42,"&lt;"&amp;Panel!$L$5))</f>
        <v/>
      </c>
      <c r="O42" s="19">
        <f>IF(OR($B42="",COUNT(Notas!O42:T42)=0),"",COUNTIF(Notas!O42:T42,"&lt;"&amp;Panel!$L$5))</f>
        <v/>
      </c>
      <c r="P42" s="31">
        <f>IF(OR($B42="",COUNT(F42:K42)=0),"",COUNTIF(F42:K42,"&lt;"&amp;Panel!$L$5))</f>
        <v/>
      </c>
      <c r="Q42" s="20">
        <f>IF(P42="","",IF(P42=0,"Aprueba todo",IF(P42&lt;=Panel!$L$6,"Revisar","Supera el límite")))</f>
        <v/>
      </c>
      <c r="R42" s="19">
        <f>IF(L42="","",RANK(L42,$L$8:$L$47))</f>
        <v/>
      </c>
      <c r="S42" s="32">
        <f>IF(OR(C42="",E42=""),"",E42-C42)</f>
        <v/>
      </c>
      <c r="T42" s="20">
        <f>IF(L42="","",VLOOKUP(L42,Panel!$J$17:$K$21,2,TRUE))</f>
        <v/>
      </c>
      <c r="U42" s="33">
        <f>IF(L42="","",L42+(1000-ROW())/10000000)</f>
        <v/>
      </c>
    </row>
    <row r="43">
      <c r="B43" s="16">
        <f>IF(Notas!B43="","",Notas!B43)</f>
        <v/>
      </c>
      <c r="C43" s="17">
        <f>IF(OR($B43="",COUNT(Notas!C43:H43)=0),"",AVERAGE(Notas!C43:H43))</f>
        <v/>
      </c>
      <c r="D43" s="17">
        <f>IF(OR($B43="",COUNT(Notas!I43:N43)=0),"",AVERAGE(Notas!I43:N43))</f>
        <v/>
      </c>
      <c r="E43" s="17">
        <f>IF(OR($B43="",COUNT(Notas!O43:T43)=0),"",AVERAGE(Notas!O43:T43))</f>
        <v/>
      </c>
      <c r="F43" s="30">
        <f>IF(OR($B43="",COUNT(Notas!C43,Notas!I43,Notas!O43)=0),"",(Panel!$L$7*Notas!C43+Panel!$L$8*Notas!I43+Panel!$L$9*Notas!O43)/(Panel!$L$7*ISNUMBER(Notas!C43)+Panel!$L$8*ISNUMBER(Notas!I43)+Panel!$L$9*ISNUMBER(Notas!O43)))</f>
        <v/>
      </c>
      <c r="G43" s="30">
        <f>IF(OR($B43="",COUNT(Notas!D43,Notas!J43,Notas!P43)=0),"",(Panel!$L$7*Notas!D43+Panel!$L$8*Notas!J43+Panel!$L$9*Notas!P43)/(Panel!$L$7*ISNUMBER(Notas!D43)+Panel!$L$8*ISNUMBER(Notas!J43)+Panel!$L$9*ISNUMBER(Notas!P43)))</f>
        <v/>
      </c>
      <c r="H43" s="30">
        <f>IF(OR($B43="",COUNT(Notas!E43,Notas!K43,Notas!Q43)=0),"",(Panel!$L$7*Notas!E43+Panel!$L$8*Notas!K43+Panel!$L$9*Notas!Q43)/(Panel!$L$7*ISNUMBER(Notas!E43)+Panel!$L$8*ISNUMBER(Notas!K43)+Panel!$L$9*ISNUMBER(Notas!Q43)))</f>
        <v/>
      </c>
      <c r="I43" s="30">
        <f>IF(OR($B43="",COUNT(Notas!F43,Notas!L43,Notas!R43)=0),"",(Panel!$L$7*Notas!F43+Panel!$L$8*Notas!L43+Panel!$L$9*Notas!R43)/(Panel!$L$7*ISNUMBER(Notas!F43)+Panel!$L$8*ISNUMBER(Notas!L43)+Panel!$L$9*ISNUMBER(Notas!R43)))</f>
        <v/>
      </c>
      <c r="J43" s="30">
        <f>IF(OR($B43="",COUNT(Notas!G43,Notas!M43,Notas!S43)=0),"",(Panel!$L$7*Notas!G43+Panel!$L$8*Notas!M43+Panel!$L$9*Notas!S43)/(Panel!$L$7*ISNUMBER(Notas!G43)+Panel!$L$8*ISNUMBER(Notas!M43)+Panel!$L$9*ISNUMBER(Notas!S43)))</f>
        <v/>
      </c>
      <c r="K43" s="30">
        <f>IF(OR($B43="",COUNT(Notas!H43,Notas!N43,Notas!T43)=0),"",(Panel!$L$7*Notas!H43+Panel!$L$8*Notas!N43+Panel!$L$9*Notas!T43)/(Panel!$L$7*ISNUMBER(Notas!H43)+Panel!$L$8*ISNUMBER(Notas!N43)+Panel!$L$9*ISNUMBER(Notas!T43)))</f>
        <v/>
      </c>
      <c r="L43" s="18">
        <f>IF(OR($B43="",COUNT(F43:K43)=0),"",AVERAGE(F43:K43))</f>
        <v/>
      </c>
      <c r="M43" s="19">
        <f>IF(OR($B43="",COUNT(Notas!C43:H43)=0),"",COUNTIF(Notas!C43:H43,"&lt;"&amp;Panel!$L$5))</f>
        <v/>
      </c>
      <c r="N43" s="19">
        <f>IF(OR($B43="",COUNT(Notas!I43:N43)=0),"",COUNTIF(Notas!I43:N43,"&lt;"&amp;Panel!$L$5))</f>
        <v/>
      </c>
      <c r="O43" s="19">
        <f>IF(OR($B43="",COUNT(Notas!O43:T43)=0),"",COUNTIF(Notas!O43:T43,"&lt;"&amp;Panel!$L$5))</f>
        <v/>
      </c>
      <c r="P43" s="31">
        <f>IF(OR($B43="",COUNT(F43:K43)=0),"",COUNTIF(F43:K43,"&lt;"&amp;Panel!$L$5))</f>
        <v/>
      </c>
      <c r="Q43" s="20">
        <f>IF(P43="","",IF(P43=0,"Aprueba todo",IF(P43&lt;=Panel!$L$6,"Revisar","Supera el límite")))</f>
        <v/>
      </c>
      <c r="R43" s="19">
        <f>IF(L43="","",RANK(L43,$L$8:$L$47))</f>
        <v/>
      </c>
      <c r="S43" s="32">
        <f>IF(OR(C43="",E43=""),"",E43-C43)</f>
        <v/>
      </c>
      <c r="T43" s="20">
        <f>IF(L43="","",VLOOKUP(L43,Panel!$J$17:$K$21,2,TRUE))</f>
        <v/>
      </c>
      <c r="U43" s="33">
        <f>IF(L43="","",L43+(1000-ROW())/10000000)</f>
        <v/>
      </c>
    </row>
    <row r="44">
      <c r="B44" s="16">
        <f>IF(Notas!B44="","",Notas!B44)</f>
        <v/>
      </c>
      <c r="C44" s="17">
        <f>IF(OR($B44="",COUNT(Notas!C44:H44)=0),"",AVERAGE(Notas!C44:H44))</f>
        <v/>
      </c>
      <c r="D44" s="17">
        <f>IF(OR($B44="",COUNT(Notas!I44:N44)=0),"",AVERAGE(Notas!I44:N44))</f>
        <v/>
      </c>
      <c r="E44" s="17">
        <f>IF(OR($B44="",COUNT(Notas!O44:T44)=0),"",AVERAGE(Notas!O44:T44))</f>
        <v/>
      </c>
      <c r="F44" s="30">
        <f>IF(OR($B44="",COUNT(Notas!C44,Notas!I44,Notas!O44)=0),"",(Panel!$L$7*Notas!C44+Panel!$L$8*Notas!I44+Panel!$L$9*Notas!O44)/(Panel!$L$7*ISNUMBER(Notas!C44)+Panel!$L$8*ISNUMBER(Notas!I44)+Panel!$L$9*ISNUMBER(Notas!O44)))</f>
        <v/>
      </c>
      <c r="G44" s="30">
        <f>IF(OR($B44="",COUNT(Notas!D44,Notas!J44,Notas!P44)=0),"",(Panel!$L$7*Notas!D44+Panel!$L$8*Notas!J44+Panel!$L$9*Notas!P44)/(Panel!$L$7*ISNUMBER(Notas!D44)+Panel!$L$8*ISNUMBER(Notas!J44)+Panel!$L$9*ISNUMBER(Notas!P44)))</f>
        <v/>
      </c>
      <c r="H44" s="30">
        <f>IF(OR($B44="",COUNT(Notas!E44,Notas!K44,Notas!Q44)=0),"",(Panel!$L$7*Notas!E44+Panel!$L$8*Notas!K44+Panel!$L$9*Notas!Q44)/(Panel!$L$7*ISNUMBER(Notas!E44)+Panel!$L$8*ISNUMBER(Notas!K44)+Panel!$L$9*ISNUMBER(Notas!Q44)))</f>
        <v/>
      </c>
      <c r="I44" s="30">
        <f>IF(OR($B44="",COUNT(Notas!F44,Notas!L44,Notas!R44)=0),"",(Panel!$L$7*Notas!F44+Panel!$L$8*Notas!L44+Panel!$L$9*Notas!R44)/(Panel!$L$7*ISNUMBER(Notas!F44)+Panel!$L$8*ISNUMBER(Notas!L44)+Panel!$L$9*ISNUMBER(Notas!R44)))</f>
        <v/>
      </c>
      <c r="J44" s="30">
        <f>IF(OR($B44="",COUNT(Notas!G44,Notas!M44,Notas!S44)=0),"",(Panel!$L$7*Notas!G44+Panel!$L$8*Notas!M44+Panel!$L$9*Notas!S44)/(Panel!$L$7*ISNUMBER(Notas!G44)+Panel!$L$8*ISNUMBER(Notas!M44)+Panel!$L$9*ISNUMBER(Notas!S44)))</f>
        <v/>
      </c>
      <c r="K44" s="30">
        <f>IF(OR($B44="",COUNT(Notas!H44,Notas!N44,Notas!T44)=0),"",(Panel!$L$7*Notas!H44+Panel!$L$8*Notas!N44+Panel!$L$9*Notas!T44)/(Panel!$L$7*ISNUMBER(Notas!H44)+Panel!$L$8*ISNUMBER(Notas!N44)+Panel!$L$9*ISNUMBER(Notas!T44)))</f>
        <v/>
      </c>
      <c r="L44" s="18">
        <f>IF(OR($B44="",COUNT(F44:K44)=0),"",AVERAGE(F44:K44))</f>
        <v/>
      </c>
      <c r="M44" s="19">
        <f>IF(OR($B44="",COUNT(Notas!C44:H44)=0),"",COUNTIF(Notas!C44:H44,"&lt;"&amp;Panel!$L$5))</f>
        <v/>
      </c>
      <c r="N44" s="19">
        <f>IF(OR($B44="",COUNT(Notas!I44:N44)=0),"",COUNTIF(Notas!I44:N44,"&lt;"&amp;Panel!$L$5))</f>
        <v/>
      </c>
      <c r="O44" s="19">
        <f>IF(OR($B44="",COUNT(Notas!O44:T44)=0),"",COUNTIF(Notas!O44:T44,"&lt;"&amp;Panel!$L$5))</f>
        <v/>
      </c>
      <c r="P44" s="31">
        <f>IF(OR($B44="",COUNT(F44:K44)=0),"",COUNTIF(F44:K44,"&lt;"&amp;Panel!$L$5))</f>
        <v/>
      </c>
      <c r="Q44" s="20">
        <f>IF(P44="","",IF(P44=0,"Aprueba todo",IF(P44&lt;=Panel!$L$6,"Revisar","Supera el límite")))</f>
        <v/>
      </c>
      <c r="R44" s="19">
        <f>IF(L44="","",RANK(L44,$L$8:$L$47))</f>
        <v/>
      </c>
      <c r="S44" s="32">
        <f>IF(OR(C44="",E44=""),"",E44-C44)</f>
        <v/>
      </c>
      <c r="T44" s="20">
        <f>IF(L44="","",VLOOKUP(L44,Panel!$J$17:$K$21,2,TRUE))</f>
        <v/>
      </c>
      <c r="U44" s="33">
        <f>IF(L44="","",L44+(1000-ROW())/10000000)</f>
        <v/>
      </c>
    </row>
    <row r="45">
      <c r="B45" s="16">
        <f>IF(Notas!B45="","",Notas!B45)</f>
        <v/>
      </c>
      <c r="C45" s="17">
        <f>IF(OR($B45="",COUNT(Notas!C45:H45)=0),"",AVERAGE(Notas!C45:H45))</f>
        <v/>
      </c>
      <c r="D45" s="17">
        <f>IF(OR($B45="",COUNT(Notas!I45:N45)=0),"",AVERAGE(Notas!I45:N45))</f>
        <v/>
      </c>
      <c r="E45" s="17">
        <f>IF(OR($B45="",COUNT(Notas!O45:T45)=0),"",AVERAGE(Notas!O45:T45))</f>
        <v/>
      </c>
      <c r="F45" s="30">
        <f>IF(OR($B45="",COUNT(Notas!C45,Notas!I45,Notas!O45)=0),"",(Panel!$L$7*Notas!C45+Panel!$L$8*Notas!I45+Panel!$L$9*Notas!O45)/(Panel!$L$7*ISNUMBER(Notas!C45)+Panel!$L$8*ISNUMBER(Notas!I45)+Panel!$L$9*ISNUMBER(Notas!O45)))</f>
        <v/>
      </c>
      <c r="G45" s="30">
        <f>IF(OR($B45="",COUNT(Notas!D45,Notas!J45,Notas!P45)=0),"",(Panel!$L$7*Notas!D45+Panel!$L$8*Notas!J45+Panel!$L$9*Notas!P45)/(Panel!$L$7*ISNUMBER(Notas!D45)+Panel!$L$8*ISNUMBER(Notas!J45)+Panel!$L$9*ISNUMBER(Notas!P45)))</f>
        <v/>
      </c>
      <c r="H45" s="30">
        <f>IF(OR($B45="",COUNT(Notas!E45,Notas!K45,Notas!Q45)=0),"",(Panel!$L$7*Notas!E45+Panel!$L$8*Notas!K45+Panel!$L$9*Notas!Q45)/(Panel!$L$7*ISNUMBER(Notas!E45)+Panel!$L$8*ISNUMBER(Notas!K45)+Panel!$L$9*ISNUMBER(Notas!Q45)))</f>
        <v/>
      </c>
      <c r="I45" s="30">
        <f>IF(OR($B45="",COUNT(Notas!F45,Notas!L45,Notas!R45)=0),"",(Panel!$L$7*Notas!F45+Panel!$L$8*Notas!L45+Panel!$L$9*Notas!R45)/(Panel!$L$7*ISNUMBER(Notas!F45)+Panel!$L$8*ISNUMBER(Notas!L45)+Panel!$L$9*ISNUMBER(Notas!R45)))</f>
        <v/>
      </c>
      <c r="J45" s="30">
        <f>IF(OR($B45="",COUNT(Notas!G45,Notas!M45,Notas!S45)=0),"",(Panel!$L$7*Notas!G45+Panel!$L$8*Notas!M45+Panel!$L$9*Notas!S45)/(Panel!$L$7*ISNUMBER(Notas!G45)+Panel!$L$8*ISNUMBER(Notas!M45)+Panel!$L$9*ISNUMBER(Notas!S45)))</f>
        <v/>
      </c>
      <c r="K45" s="30">
        <f>IF(OR($B45="",COUNT(Notas!H45,Notas!N45,Notas!T45)=0),"",(Panel!$L$7*Notas!H45+Panel!$L$8*Notas!N45+Panel!$L$9*Notas!T45)/(Panel!$L$7*ISNUMBER(Notas!H45)+Panel!$L$8*ISNUMBER(Notas!N45)+Panel!$L$9*ISNUMBER(Notas!T45)))</f>
        <v/>
      </c>
      <c r="L45" s="18">
        <f>IF(OR($B45="",COUNT(F45:K45)=0),"",AVERAGE(F45:K45))</f>
        <v/>
      </c>
      <c r="M45" s="19">
        <f>IF(OR($B45="",COUNT(Notas!C45:H45)=0),"",COUNTIF(Notas!C45:H45,"&lt;"&amp;Panel!$L$5))</f>
        <v/>
      </c>
      <c r="N45" s="19">
        <f>IF(OR($B45="",COUNT(Notas!I45:N45)=0),"",COUNTIF(Notas!I45:N45,"&lt;"&amp;Panel!$L$5))</f>
        <v/>
      </c>
      <c r="O45" s="19">
        <f>IF(OR($B45="",COUNT(Notas!O45:T45)=0),"",COUNTIF(Notas!O45:T45,"&lt;"&amp;Panel!$L$5))</f>
        <v/>
      </c>
      <c r="P45" s="31">
        <f>IF(OR($B45="",COUNT(F45:K45)=0),"",COUNTIF(F45:K45,"&lt;"&amp;Panel!$L$5))</f>
        <v/>
      </c>
      <c r="Q45" s="20">
        <f>IF(P45="","",IF(P45=0,"Aprueba todo",IF(P45&lt;=Panel!$L$6,"Revisar","Supera el límite")))</f>
        <v/>
      </c>
      <c r="R45" s="19">
        <f>IF(L45="","",RANK(L45,$L$8:$L$47))</f>
        <v/>
      </c>
      <c r="S45" s="32">
        <f>IF(OR(C45="",E45=""),"",E45-C45)</f>
        <v/>
      </c>
      <c r="T45" s="20">
        <f>IF(L45="","",VLOOKUP(L45,Panel!$J$17:$K$21,2,TRUE))</f>
        <v/>
      </c>
      <c r="U45" s="33">
        <f>IF(L45="","",L45+(1000-ROW())/10000000)</f>
        <v/>
      </c>
    </row>
    <row r="46">
      <c r="B46" s="16">
        <f>IF(Notas!B46="","",Notas!B46)</f>
        <v/>
      </c>
      <c r="C46" s="17">
        <f>IF(OR($B46="",COUNT(Notas!C46:H46)=0),"",AVERAGE(Notas!C46:H46))</f>
        <v/>
      </c>
      <c r="D46" s="17">
        <f>IF(OR($B46="",COUNT(Notas!I46:N46)=0),"",AVERAGE(Notas!I46:N46))</f>
        <v/>
      </c>
      <c r="E46" s="17">
        <f>IF(OR($B46="",COUNT(Notas!O46:T46)=0),"",AVERAGE(Notas!O46:T46))</f>
        <v/>
      </c>
      <c r="F46" s="30">
        <f>IF(OR($B46="",COUNT(Notas!C46,Notas!I46,Notas!O46)=0),"",(Panel!$L$7*Notas!C46+Panel!$L$8*Notas!I46+Panel!$L$9*Notas!O46)/(Panel!$L$7*ISNUMBER(Notas!C46)+Panel!$L$8*ISNUMBER(Notas!I46)+Panel!$L$9*ISNUMBER(Notas!O46)))</f>
        <v/>
      </c>
      <c r="G46" s="30">
        <f>IF(OR($B46="",COUNT(Notas!D46,Notas!J46,Notas!P46)=0),"",(Panel!$L$7*Notas!D46+Panel!$L$8*Notas!J46+Panel!$L$9*Notas!P46)/(Panel!$L$7*ISNUMBER(Notas!D46)+Panel!$L$8*ISNUMBER(Notas!J46)+Panel!$L$9*ISNUMBER(Notas!P46)))</f>
        <v/>
      </c>
      <c r="H46" s="30">
        <f>IF(OR($B46="",COUNT(Notas!E46,Notas!K46,Notas!Q46)=0),"",(Panel!$L$7*Notas!E46+Panel!$L$8*Notas!K46+Panel!$L$9*Notas!Q46)/(Panel!$L$7*ISNUMBER(Notas!E46)+Panel!$L$8*ISNUMBER(Notas!K46)+Panel!$L$9*ISNUMBER(Notas!Q46)))</f>
        <v/>
      </c>
      <c r="I46" s="30">
        <f>IF(OR($B46="",COUNT(Notas!F46,Notas!L46,Notas!R46)=0),"",(Panel!$L$7*Notas!F46+Panel!$L$8*Notas!L46+Panel!$L$9*Notas!R46)/(Panel!$L$7*ISNUMBER(Notas!F46)+Panel!$L$8*ISNUMBER(Notas!L46)+Panel!$L$9*ISNUMBER(Notas!R46)))</f>
        <v/>
      </c>
      <c r="J46" s="30">
        <f>IF(OR($B46="",COUNT(Notas!G46,Notas!M46,Notas!S46)=0),"",(Panel!$L$7*Notas!G46+Panel!$L$8*Notas!M46+Panel!$L$9*Notas!S46)/(Panel!$L$7*ISNUMBER(Notas!G46)+Panel!$L$8*ISNUMBER(Notas!M46)+Panel!$L$9*ISNUMBER(Notas!S46)))</f>
        <v/>
      </c>
      <c r="K46" s="30">
        <f>IF(OR($B46="",COUNT(Notas!H46,Notas!N46,Notas!T46)=0),"",(Panel!$L$7*Notas!H46+Panel!$L$8*Notas!N46+Panel!$L$9*Notas!T46)/(Panel!$L$7*ISNUMBER(Notas!H46)+Panel!$L$8*ISNUMBER(Notas!N46)+Panel!$L$9*ISNUMBER(Notas!T46)))</f>
        <v/>
      </c>
      <c r="L46" s="18">
        <f>IF(OR($B46="",COUNT(F46:K46)=0),"",AVERAGE(F46:K46))</f>
        <v/>
      </c>
      <c r="M46" s="19">
        <f>IF(OR($B46="",COUNT(Notas!C46:H46)=0),"",COUNTIF(Notas!C46:H46,"&lt;"&amp;Panel!$L$5))</f>
        <v/>
      </c>
      <c r="N46" s="19">
        <f>IF(OR($B46="",COUNT(Notas!I46:N46)=0),"",COUNTIF(Notas!I46:N46,"&lt;"&amp;Panel!$L$5))</f>
        <v/>
      </c>
      <c r="O46" s="19">
        <f>IF(OR($B46="",COUNT(Notas!O46:T46)=0),"",COUNTIF(Notas!O46:T46,"&lt;"&amp;Panel!$L$5))</f>
        <v/>
      </c>
      <c r="P46" s="31">
        <f>IF(OR($B46="",COUNT(F46:K46)=0),"",COUNTIF(F46:K46,"&lt;"&amp;Panel!$L$5))</f>
        <v/>
      </c>
      <c r="Q46" s="20">
        <f>IF(P46="","",IF(P46=0,"Aprueba todo",IF(P46&lt;=Panel!$L$6,"Revisar","Supera el límite")))</f>
        <v/>
      </c>
      <c r="R46" s="19">
        <f>IF(L46="","",RANK(L46,$L$8:$L$47))</f>
        <v/>
      </c>
      <c r="S46" s="32">
        <f>IF(OR(C46="",E46=""),"",E46-C46)</f>
        <v/>
      </c>
      <c r="T46" s="20">
        <f>IF(L46="","",VLOOKUP(L46,Panel!$J$17:$K$21,2,TRUE))</f>
        <v/>
      </c>
      <c r="U46" s="33">
        <f>IF(L46="","",L46+(1000-ROW())/10000000)</f>
        <v/>
      </c>
    </row>
    <row r="47">
      <c r="B47" s="16">
        <f>IF(Notas!B47="","",Notas!B47)</f>
        <v/>
      </c>
      <c r="C47" s="17">
        <f>IF(OR($B47="",COUNT(Notas!C47:H47)=0),"",AVERAGE(Notas!C47:H47))</f>
        <v/>
      </c>
      <c r="D47" s="17">
        <f>IF(OR($B47="",COUNT(Notas!I47:N47)=0),"",AVERAGE(Notas!I47:N47))</f>
        <v/>
      </c>
      <c r="E47" s="17">
        <f>IF(OR($B47="",COUNT(Notas!O47:T47)=0),"",AVERAGE(Notas!O47:T47))</f>
        <v/>
      </c>
      <c r="F47" s="30">
        <f>IF(OR($B47="",COUNT(Notas!C47,Notas!I47,Notas!O47)=0),"",(Panel!$L$7*Notas!C47+Panel!$L$8*Notas!I47+Panel!$L$9*Notas!O47)/(Panel!$L$7*ISNUMBER(Notas!C47)+Panel!$L$8*ISNUMBER(Notas!I47)+Panel!$L$9*ISNUMBER(Notas!O47)))</f>
        <v/>
      </c>
      <c r="G47" s="30">
        <f>IF(OR($B47="",COUNT(Notas!D47,Notas!J47,Notas!P47)=0),"",(Panel!$L$7*Notas!D47+Panel!$L$8*Notas!J47+Panel!$L$9*Notas!P47)/(Panel!$L$7*ISNUMBER(Notas!D47)+Panel!$L$8*ISNUMBER(Notas!J47)+Panel!$L$9*ISNUMBER(Notas!P47)))</f>
        <v/>
      </c>
      <c r="H47" s="30">
        <f>IF(OR($B47="",COUNT(Notas!E47,Notas!K47,Notas!Q47)=0),"",(Panel!$L$7*Notas!E47+Panel!$L$8*Notas!K47+Panel!$L$9*Notas!Q47)/(Panel!$L$7*ISNUMBER(Notas!E47)+Panel!$L$8*ISNUMBER(Notas!K47)+Panel!$L$9*ISNUMBER(Notas!Q47)))</f>
        <v/>
      </c>
      <c r="I47" s="30">
        <f>IF(OR($B47="",COUNT(Notas!F47,Notas!L47,Notas!R47)=0),"",(Panel!$L$7*Notas!F47+Panel!$L$8*Notas!L47+Panel!$L$9*Notas!R47)/(Panel!$L$7*ISNUMBER(Notas!F47)+Panel!$L$8*ISNUMBER(Notas!L47)+Panel!$L$9*ISNUMBER(Notas!R47)))</f>
        <v/>
      </c>
      <c r="J47" s="30">
        <f>IF(OR($B47="",COUNT(Notas!G47,Notas!M47,Notas!S47)=0),"",(Panel!$L$7*Notas!G47+Panel!$L$8*Notas!M47+Panel!$L$9*Notas!S47)/(Panel!$L$7*ISNUMBER(Notas!G47)+Panel!$L$8*ISNUMBER(Notas!M47)+Panel!$L$9*ISNUMBER(Notas!S47)))</f>
        <v/>
      </c>
      <c r="K47" s="30">
        <f>IF(OR($B47="",COUNT(Notas!H47,Notas!N47,Notas!T47)=0),"",(Panel!$L$7*Notas!H47+Panel!$L$8*Notas!N47+Panel!$L$9*Notas!T47)/(Panel!$L$7*ISNUMBER(Notas!H47)+Panel!$L$8*ISNUMBER(Notas!N47)+Panel!$L$9*ISNUMBER(Notas!T47)))</f>
        <v/>
      </c>
      <c r="L47" s="18">
        <f>IF(OR($B47="",COUNT(F47:K47)=0),"",AVERAGE(F47:K47))</f>
        <v/>
      </c>
      <c r="M47" s="19">
        <f>IF(OR($B47="",COUNT(Notas!C47:H47)=0),"",COUNTIF(Notas!C47:H47,"&lt;"&amp;Panel!$L$5))</f>
        <v/>
      </c>
      <c r="N47" s="19">
        <f>IF(OR($B47="",COUNT(Notas!I47:N47)=0),"",COUNTIF(Notas!I47:N47,"&lt;"&amp;Panel!$L$5))</f>
        <v/>
      </c>
      <c r="O47" s="19">
        <f>IF(OR($B47="",COUNT(Notas!O47:T47)=0),"",COUNTIF(Notas!O47:T47,"&lt;"&amp;Panel!$L$5))</f>
        <v/>
      </c>
      <c r="P47" s="31">
        <f>IF(OR($B47="",COUNT(F47:K47)=0),"",COUNTIF(F47:K47,"&lt;"&amp;Panel!$L$5))</f>
        <v/>
      </c>
      <c r="Q47" s="20">
        <f>IF(P47="","",IF(P47=0,"Aprueba todo",IF(P47&lt;=Panel!$L$6,"Revisar","Supera el límite")))</f>
        <v/>
      </c>
      <c r="R47" s="19">
        <f>IF(L47="","",RANK(L47,$L$8:$L$47))</f>
        <v/>
      </c>
      <c r="S47" s="32">
        <f>IF(OR(C47="",E47=""),"",E47-C47)</f>
        <v/>
      </c>
      <c r="T47" s="20">
        <f>IF(L47="","",VLOOKUP(L47,Panel!$J$17:$K$21,2,TRUE))</f>
        <v/>
      </c>
      <c r="U47" s="33">
        <f>IF(L47="","",L47+(1000-ROW())/10000000)</f>
        <v/>
      </c>
    </row>
    <row r="48">
      <c r="B48" s="27" t="inlineStr">
        <is>
          <t>Clase</t>
        </is>
      </c>
      <c r="C48" s="28">
        <f>IFERROR(AVERAGE(C8:C47),"")</f>
        <v/>
      </c>
      <c r="D48" s="28">
        <f>IFERROR(AVERAGE(D8:D47),"")</f>
        <v/>
      </c>
      <c r="E48" s="28">
        <f>IFERROR(AVERAGE(E8:E47),"")</f>
        <v/>
      </c>
      <c r="F48" s="28">
        <f>IFERROR(AVERAGE(F8:F47),"")</f>
        <v/>
      </c>
      <c r="G48" s="28">
        <f>IFERROR(AVERAGE(G8:G47),"")</f>
        <v/>
      </c>
      <c r="H48" s="28">
        <f>IFERROR(AVERAGE(H8:H47),"")</f>
        <v/>
      </c>
      <c r="I48" s="28">
        <f>IFERROR(AVERAGE(I8:I47),"")</f>
        <v/>
      </c>
      <c r="J48" s="28">
        <f>IFERROR(AVERAGE(J8:J47),"")</f>
        <v/>
      </c>
      <c r="K48" s="28">
        <f>IFERROR(AVERAGE(K8:K47),"")</f>
        <v/>
      </c>
      <c r="L48" s="28">
        <f>IFERROR(AVERAGE(L8:L47),"")</f>
        <v/>
      </c>
      <c r="M48" s="34">
        <f>SUM(M8:M47)</f>
        <v/>
      </c>
      <c r="N48" s="34">
        <f>SUM(N8:N47)</f>
        <v/>
      </c>
      <c r="O48" s="34">
        <f>SUM(O8:O47)</f>
        <v/>
      </c>
      <c r="P48" s="34">
        <f>SUM(P8:P47)</f>
        <v/>
      </c>
      <c r="Q48" s="27">
        <f>COUNTIF(Q8:Q47,"Aprueba todo")&amp;" de "&amp;COUNT(L8:L47)</f>
        <v/>
      </c>
      <c r="R48" s="27" t="inlineStr"/>
      <c r="S48" s="27" t="inlineStr"/>
      <c r="T48" s="27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M5:P5"/>
    <mergeCell ref="B3:T3"/>
    <mergeCell ref="F5:K5"/>
    <mergeCell ref="C5:E5"/>
    <mergeCell ref="Q5:T5"/>
    <mergeCell ref="B2:T2"/>
  </mergeCells>
  <conditionalFormatting sqref="C8:L47">
    <cfRule type="expression" priority="1" dxfId="1">
      <formula>AND(ISNUMBER(C8),C8&lt;Panel!$L$5)</formula>
    </cfRule>
  </conditionalFormatting>
  <conditionalFormatting sqref="Q8:Q47">
    <cfRule type="cellIs" priority="2" operator="equal" dxfId="2">
      <formula>"Aprueba todo"</formula>
    </cfRule>
    <cfRule type="cellIs" priority="3" operator="equal" dxfId="0">
      <formula>"Revisar"</formula>
    </cfRule>
    <cfRule type="cellIs" priority="4" operator="equal" dxfId="1">
      <formula>"Supera el límite"</formula>
    </cfRule>
  </conditionalFormatting>
  <conditionalFormatting sqref="M8:P47">
    <cfRule type="expression" priority="5" dxfId="1">
      <formula>AND(ISNUMBER(M8),M8&gt;0)</formula>
    </cfRule>
  </conditionalFormatting>
  <conditionalFormatting sqref="S8:S47">
    <cfRule type="expression" priority="6" dxfId="2">
      <formula>AND(ISNUMBER(S8),S8&gt;0)</formula>
    </cfRule>
    <cfRule type="expression" priority="7" dxfId="1">
      <formula>AND(ISNUMBER(S8),S8&lt;0)</formula>
    </cfRule>
  </conditionalFormatting>
  <conditionalFormatting sqref="L8:L47">
    <cfRule type="dataBar" priority="8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J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7" customWidth="1" min="7" max="7"/>
    <col width="14" customWidth="1" min="8" max="8"/>
    <col width="3" customWidth="1" min="9" max="9"/>
    <col hidden="1" width="8" customWidth="1" min="10" max="10"/>
  </cols>
  <sheetData>
    <row r="2" ht="34" customHeight="1">
      <c r="B2" s="1" t="inlineStr">
        <is>
          <t>Boletín de notas trimestral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Elige al alumno en la celda crema: el boletín se rellena solo y está listo para imprimir (A4 vertical).</t>
        </is>
      </c>
    </row>
    <row r="4">
      <c r="B4" s="6" t="inlineStr">
        <is>
          <t>Alumno/a:</t>
        </is>
      </c>
      <c r="C4" s="35" t="inlineStr">
        <is>
          <t>Lucía Fernández Ortega</t>
        </is>
      </c>
      <c r="D4" s="36" t="n"/>
      <c r="E4" s="36" t="n"/>
      <c r="F4" s="36" t="n"/>
      <c r="G4" s="36" t="n"/>
      <c r="H4" s="36" t="n"/>
      <c r="J4" s="37">
        <f>IFERROR(MATCH(C4,Notas!$B$8:$B$47,0),0)</f>
        <v/>
      </c>
    </row>
    <row r="5">
      <c r="B5" s="6" t="inlineStr">
        <is>
          <t>Centro:</t>
        </is>
      </c>
      <c r="C5" s="38">
        <f>Panel!L10</f>
        <v/>
      </c>
    </row>
    <row r="6">
      <c r="B6" s="6" t="inlineStr">
        <is>
          <t>Curso escolar:</t>
        </is>
      </c>
      <c r="C6" s="38">
        <f>Panel!L11</f>
        <v/>
      </c>
    </row>
    <row r="7">
      <c r="B7" s="6" t="inlineStr">
        <is>
          <t>Grupo / clase:</t>
        </is>
      </c>
      <c r="C7" s="38">
        <f>Panel!L12</f>
        <v/>
      </c>
    </row>
    <row r="8">
      <c r="B8" s="6" t="inlineStr">
        <is>
          <t>Tutor/a:</t>
        </is>
      </c>
      <c r="C8" s="38">
        <f>Panel!L13</f>
        <v/>
      </c>
    </row>
    <row r="10" ht="32" customHeight="1">
      <c r="B10" s="15" t="inlineStr">
        <is>
          <t>Materia</t>
        </is>
      </c>
      <c r="C10" s="15" t="inlineStr">
        <is>
          <t>1.er trim.</t>
        </is>
      </c>
      <c r="D10" s="15" t="inlineStr">
        <is>
          <t>2.º trim.</t>
        </is>
      </c>
      <c r="E10" s="15" t="inlineStr">
        <is>
          <t>3.er trim.</t>
        </is>
      </c>
      <c r="F10" s="15" t="inlineStr">
        <is>
          <t>Nota final</t>
        </is>
      </c>
      <c r="G10" s="15" t="inlineStr">
        <is>
          <t>Calificación</t>
        </is>
      </c>
      <c r="H10" s="15" t="inlineStr">
        <is>
          <t>Media de la clase</t>
        </is>
      </c>
    </row>
    <row r="11">
      <c r="B11" s="22">
        <f>Notas!C$7</f>
        <v/>
      </c>
      <c r="C11" s="30">
        <f>IF($J$4=0,"",IF(INDEX(Notas!C$8:C$47,$J$4)="","",INDEX(Notas!C$8:C$47,$J$4)))</f>
        <v/>
      </c>
      <c r="D11" s="30">
        <f>IF($J$4=0,"",IF(INDEX(Notas!I$8:I$47,$J$4)="","",INDEX(Notas!I$8:I$47,$J$4)))</f>
        <v/>
      </c>
      <c r="E11" s="30">
        <f>IF($J$4=0,"",IF(INDEX(Notas!O$8:O$47,$J$4)="","",INDEX(Notas!O$8:O$47,$J$4)))</f>
        <v/>
      </c>
      <c r="F11" s="39">
        <f>IF($J$4=0,"",IF(INDEX(Resultados!$F$8:$F$47,$J$4)="","",INDEX(Resultados!$F$8:$F$47,$J$4)))</f>
        <v/>
      </c>
      <c r="G11" s="20">
        <f>IF(F11="","",VLOOKUP(F11,Panel!$J$17:$K$21,2,TRUE))</f>
        <v/>
      </c>
      <c r="H11" s="30">
        <f>IF(Panel!F23="","",Panel!F23)</f>
        <v/>
      </c>
    </row>
    <row r="12">
      <c r="B12" s="22">
        <f>Notas!D$7</f>
        <v/>
      </c>
      <c r="C12" s="30">
        <f>IF($J$4=0,"",IF(INDEX(Notas!D$8:D$47,$J$4)="","",INDEX(Notas!D$8:D$47,$J$4)))</f>
        <v/>
      </c>
      <c r="D12" s="30">
        <f>IF($J$4=0,"",IF(INDEX(Notas!J$8:J$47,$J$4)="","",INDEX(Notas!J$8:J$47,$J$4)))</f>
        <v/>
      </c>
      <c r="E12" s="30">
        <f>IF($J$4=0,"",IF(INDEX(Notas!P$8:P$47,$J$4)="","",INDEX(Notas!P$8:P$47,$J$4)))</f>
        <v/>
      </c>
      <c r="F12" s="39">
        <f>IF($J$4=0,"",IF(INDEX(Resultados!$G$8:$G$47,$J$4)="","",INDEX(Resultados!$G$8:$G$47,$J$4)))</f>
        <v/>
      </c>
      <c r="G12" s="20">
        <f>IF(F12="","",VLOOKUP(F12,Panel!$J$17:$K$21,2,TRUE))</f>
        <v/>
      </c>
      <c r="H12" s="30">
        <f>IF(Panel!F24="","",Panel!F24)</f>
        <v/>
      </c>
    </row>
    <row r="13">
      <c r="B13" s="22">
        <f>Notas!E$7</f>
        <v/>
      </c>
      <c r="C13" s="30">
        <f>IF($J$4=0,"",IF(INDEX(Notas!E$8:E$47,$J$4)="","",INDEX(Notas!E$8:E$47,$J$4)))</f>
        <v/>
      </c>
      <c r="D13" s="30">
        <f>IF($J$4=0,"",IF(INDEX(Notas!K$8:K$47,$J$4)="","",INDEX(Notas!K$8:K$47,$J$4)))</f>
        <v/>
      </c>
      <c r="E13" s="30">
        <f>IF($J$4=0,"",IF(INDEX(Notas!Q$8:Q$47,$J$4)="","",INDEX(Notas!Q$8:Q$47,$J$4)))</f>
        <v/>
      </c>
      <c r="F13" s="39">
        <f>IF($J$4=0,"",IF(INDEX(Resultados!$H$8:$H$47,$J$4)="","",INDEX(Resultados!$H$8:$H$47,$J$4)))</f>
        <v/>
      </c>
      <c r="G13" s="20">
        <f>IF(F13="","",VLOOKUP(F13,Panel!$J$17:$K$21,2,TRUE))</f>
        <v/>
      </c>
      <c r="H13" s="30">
        <f>IF(Panel!F25="","",Panel!F25)</f>
        <v/>
      </c>
    </row>
    <row r="14">
      <c r="B14" s="22">
        <f>Notas!F$7</f>
        <v/>
      </c>
      <c r="C14" s="30">
        <f>IF($J$4=0,"",IF(INDEX(Notas!F$8:F$47,$J$4)="","",INDEX(Notas!F$8:F$47,$J$4)))</f>
        <v/>
      </c>
      <c r="D14" s="30">
        <f>IF($J$4=0,"",IF(INDEX(Notas!L$8:L$47,$J$4)="","",INDEX(Notas!L$8:L$47,$J$4)))</f>
        <v/>
      </c>
      <c r="E14" s="30">
        <f>IF($J$4=0,"",IF(INDEX(Notas!R$8:R$47,$J$4)="","",INDEX(Notas!R$8:R$47,$J$4)))</f>
        <v/>
      </c>
      <c r="F14" s="39">
        <f>IF($J$4=0,"",IF(INDEX(Resultados!$I$8:$I$47,$J$4)="","",INDEX(Resultados!$I$8:$I$47,$J$4)))</f>
        <v/>
      </c>
      <c r="G14" s="20">
        <f>IF(F14="","",VLOOKUP(F14,Panel!$J$17:$K$21,2,TRUE))</f>
        <v/>
      </c>
      <c r="H14" s="30">
        <f>IF(Panel!F26="","",Panel!F26)</f>
        <v/>
      </c>
    </row>
    <row r="15">
      <c r="B15" s="22">
        <f>Notas!G$7</f>
        <v/>
      </c>
      <c r="C15" s="30">
        <f>IF($J$4=0,"",IF(INDEX(Notas!G$8:G$47,$J$4)="","",INDEX(Notas!G$8:G$47,$J$4)))</f>
        <v/>
      </c>
      <c r="D15" s="30">
        <f>IF($J$4=0,"",IF(INDEX(Notas!M$8:M$47,$J$4)="","",INDEX(Notas!M$8:M$47,$J$4)))</f>
        <v/>
      </c>
      <c r="E15" s="30">
        <f>IF($J$4=0,"",IF(INDEX(Notas!S$8:S$47,$J$4)="","",INDEX(Notas!S$8:S$47,$J$4)))</f>
        <v/>
      </c>
      <c r="F15" s="39">
        <f>IF($J$4=0,"",IF(INDEX(Resultados!$J$8:$J$47,$J$4)="","",INDEX(Resultados!$J$8:$J$47,$J$4)))</f>
        <v/>
      </c>
      <c r="G15" s="20">
        <f>IF(F15="","",VLOOKUP(F15,Panel!$J$17:$K$21,2,TRUE))</f>
        <v/>
      </c>
      <c r="H15" s="30">
        <f>IF(Panel!F27="","",Panel!F27)</f>
        <v/>
      </c>
    </row>
    <row r="16">
      <c r="B16" s="22">
        <f>Notas!H$7</f>
        <v/>
      </c>
      <c r="C16" s="30">
        <f>IF($J$4=0,"",IF(INDEX(Notas!H$8:H$47,$J$4)="","",INDEX(Notas!H$8:H$47,$J$4)))</f>
        <v/>
      </c>
      <c r="D16" s="30">
        <f>IF($J$4=0,"",IF(INDEX(Notas!N$8:N$47,$J$4)="","",INDEX(Notas!N$8:N$47,$J$4)))</f>
        <v/>
      </c>
      <c r="E16" s="30">
        <f>IF($J$4=0,"",IF(INDEX(Notas!T$8:T$47,$J$4)="","",INDEX(Notas!T$8:T$47,$J$4)))</f>
        <v/>
      </c>
      <c r="F16" s="39">
        <f>IF($J$4=0,"",IF(INDEX(Resultados!$K$8:$K$47,$J$4)="","",INDEX(Resultados!$K$8:$K$47,$J$4)))</f>
        <v/>
      </c>
      <c r="G16" s="20">
        <f>IF(F16="","",VLOOKUP(F16,Panel!$J$17:$K$21,2,TRUE))</f>
        <v/>
      </c>
      <c r="H16" s="30">
        <f>IF(Panel!F28="","",Panel!F28)</f>
        <v/>
      </c>
    </row>
    <row r="17">
      <c r="B17" s="27" t="inlineStr">
        <is>
          <t>MEDIA</t>
        </is>
      </c>
      <c r="C17" s="28">
        <f>IF($J$4=0,"",IF(INDEX(Resultados!$C$8:$C$47,$J$4)="","",INDEX(Resultados!$C$8:$C$47,$J$4)))</f>
        <v/>
      </c>
      <c r="D17" s="28">
        <f>IF($J$4=0,"",IF(INDEX(Resultados!$D$8:$D$47,$J$4)="","",INDEX(Resultados!$D$8:$D$47,$J$4)))</f>
        <v/>
      </c>
      <c r="E17" s="28">
        <f>IF($J$4=0,"",IF(INDEX(Resultados!$E$8:$E$47,$J$4)="","",INDEX(Resultados!$E$8:$E$47,$J$4)))</f>
        <v/>
      </c>
      <c r="F17" s="28">
        <f>IF($J$4=0,"",IF(INDEX(Resultados!$L$8:$L$47,$J$4)="","",INDEX(Resultados!$L$8:$L$47,$J$4)))</f>
        <v/>
      </c>
      <c r="G17" s="27">
        <f>IF(F17="","",VLOOKUP(F17,Panel!$J$17:$K$21,2,TRUE))</f>
        <v/>
      </c>
      <c r="H17" s="28">
        <f>IFERROR(AVERAGE(Resultados!$L$8:$L$47),"")</f>
        <v/>
      </c>
    </row>
    <row r="19">
      <c r="B19" s="6" t="inlineStr">
        <is>
          <t>Puesto en la clase:</t>
        </is>
      </c>
      <c r="C19" s="13">
        <f>IF(OR($J$4=0,INDEX(Resultados!$R$8:$R$47,$J$4)=""),"",INDEX(Resultados!$R$8:$R$47,$J$4)&amp;" de "&amp;COUNT(Resultados!$L$8:$L$47))</f>
        <v/>
      </c>
      <c r="D19" s="6" t="inlineStr">
        <is>
          <t>Materias suspensas (finales):</t>
        </is>
      </c>
      <c r="G19" s="31">
        <f>IF(OR($J$4=0,INDEX(Resultados!$P$8:$P$47,$J$4)=""),"",INDEX(Resultados!$P$8:$P$47,$J$4))</f>
        <v/>
      </c>
    </row>
    <row r="20">
      <c r="B20" s="6" t="inlineStr">
        <is>
          <t>Resultado:</t>
        </is>
      </c>
      <c r="C20" s="13">
        <f>IF($J$4=0,"",INDEX(Resultados!$Q$8:$Q$47,$J$4))</f>
        <v/>
      </c>
      <c r="E20" s="6" t="inlineStr">
        <is>
          <t>Evolución 1.º→3.º:</t>
        </is>
      </c>
      <c r="G20" s="40">
        <f>IF($J$4=0,"",INDEX(Resultados!$S$8:$S$47,$J$4))</f>
        <v/>
      </c>
    </row>
    <row r="22">
      <c r="B22" s="4" t="inlineStr">
        <is>
          <t>COMENTARIOS DEL TUTOR/A</t>
        </is>
      </c>
    </row>
    <row r="23" ht="36" customHeight="1">
      <c r="B23" s="41" t="inlineStr">
        <is>
          <t>1.er trimestre</t>
        </is>
      </c>
      <c r="C23" s="42">
        <f>IF($J$4=0,"",IF(INDEX(Notas!$U$8:$U$47,$J$4)="","",INDEX(Notas!$U$8:$U$47,$J$4)))</f>
        <v/>
      </c>
      <c r="D23" s="43" t="n"/>
      <c r="E23" s="43" t="n"/>
      <c r="F23" s="43" t="n"/>
      <c r="G23" s="43" t="n"/>
      <c r="H23" s="43" t="n"/>
    </row>
    <row r="24" ht="36" customHeight="1">
      <c r="B24" s="41" t="inlineStr">
        <is>
          <t>2.º trimestre</t>
        </is>
      </c>
      <c r="C24" s="42">
        <f>IF($J$4=0,"",IF(INDEX(Notas!$V$8:$V$47,$J$4)="","",INDEX(Notas!$V$8:$V$47,$J$4)))</f>
        <v/>
      </c>
      <c r="D24" s="43" t="n"/>
      <c r="E24" s="43" t="n"/>
      <c r="F24" s="43" t="n"/>
      <c r="G24" s="43" t="n"/>
      <c r="H24" s="43" t="n"/>
    </row>
    <row r="25" ht="36" customHeight="1">
      <c r="B25" s="41" t="inlineStr">
        <is>
          <t>3.er trimestre</t>
        </is>
      </c>
      <c r="C25" s="42">
        <f>IF($J$4=0,"",IF(INDEX(Notas!$W$8:$W$47,$J$4)="","",INDEX(Notas!$W$8:$W$47,$J$4)))</f>
        <v/>
      </c>
      <c r="D25" s="43" t="n"/>
      <c r="E25" s="43" t="n"/>
      <c r="F25" s="43" t="n"/>
      <c r="G25" s="43" t="n"/>
      <c r="H25" s="43" t="n"/>
    </row>
    <row r="28" ht="34" customHeight="1">
      <c r="B28" s="6" t="inlineStr">
        <is>
          <t>Firma del tutor/a:</t>
        </is>
      </c>
      <c r="C28" s="44" t="n"/>
      <c r="D28" s="44" t="n"/>
      <c r="E28" s="6" t="inlineStr">
        <is>
          <t>Firma de la familia:</t>
        </is>
      </c>
      <c r="F28" s="44" t="n"/>
      <c r="G28" s="44" t="n"/>
      <c r="H28" s="44" t="n"/>
    </row>
    <row r="30">
      <c r="B30" s="45" t="inlineStr">
        <is>
          <t>Documento informativo generado con una plantilla de Excel; no sustituye al boletín oficial del centro.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3">
    <mergeCell ref="C20:D20"/>
    <mergeCell ref="C6:H6"/>
    <mergeCell ref="D19:F19"/>
    <mergeCell ref="E20:F20"/>
    <mergeCell ref="C24:H24"/>
    <mergeCell ref="C25:H25"/>
    <mergeCell ref="C5:H5"/>
    <mergeCell ref="C23:H23"/>
    <mergeCell ref="B2:H2"/>
    <mergeCell ref="C8:H8"/>
    <mergeCell ref="C4:H4"/>
    <mergeCell ref="B3:H3"/>
    <mergeCell ref="C7:H7"/>
  </mergeCells>
  <conditionalFormatting sqref="C11:F17">
    <cfRule type="expression" priority="1" dxfId="1">
      <formula>AND(ISNUMBER(C11),C11&lt;Panel!$L$5)</formula>
    </cfRule>
  </conditionalFormatting>
  <conditionalFormatting sqref="F11:F16">
    <cfRule type="dataBar" priority="2">
      <dataBar>
        <cfvo type="num" val="0"/>
        <cfvo type="max"/>
        <color rgb="0034D399"/>
      </dataBar>
    </cfRule>
  </conditionalFormatting>
  <conditionalFormatting sqref="C20">
    <cfRule type="cellIs" priority="3" operator="equal" dxfId="2">
      <formula>"Aprueba todo"</formula>
    </cfRule>
    <cfRule type="cellIs" priority="4" operator="equal" dxfId="0">
      <formula>"Revisar"</formula>
    </cfRule>
    <cfRule type="cellIs" priority="5" operator="equal" dxfId="1">
      <formula>"Supera el límite"</formula>
    </cfRule>
  </conditionalFormatting>
  <dataValidations count="1">
    <dataValidation sqref="C4" showDropDown="0" showInputMessage="0" showErrorMessage="0" allowBlank="1" type="list">
      <formula1>=Notas!$B$8:$B$47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Boletín de notas trimestral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6" t="inlineStr">
        <is>
          <t>1.  Abre el «Panel» y revisa los ajustes de la derecha (J5:L13): nota mínima para aprobar (5 por defecto), máximo de materias suspensas para «Revisar», pesos de cada trimestre y datos del centro.</t>
        </is>
      </c>
    </row>
    <row r="7" ht="30" customHeight="1">
      <c r="B7" s="46" t="inlineStr">
        <is>
          <t>2.  Si quieres que los tres trimestres pesen igual, deja los pesos en 1, 1 y 1. Si el tercero cuenta el doble, pon 1, 1 y 2: la nota final se calcula como media ponderada.</t>
        </is>
      </c>
    </row>
    <row r="8" ht="30" customHeight="1">
      <c r="B8" s="46" t="inlineStr">
        <is>
          <t>3.  Ve a «Notas» y escribe en la fila 7 los nombres de tus materias (hasta 6, celdas crema del 1.er trimestre). Los demás trimestres los copian solos.</t>
        </is>
      </c>
    </row>
    <row r="9" ht="30" customHeight="1">
      <c r="B9" s="46" t="inlineStr">
        <is>
          <t>4.  Escribe un alumno por fila (hasta 40, filas 8 a 47) con sus notas de 0 a 10 en cada materia y trimestre. Lo que dejes vacío se considera «no evaluado» y no cuenta como un cero.</t>
        </is>
      </c>
    </row>
    <row r="10" ht="30" customHeight="1">
      <c r="B10" s="46" t="inlineStr">
        <is>
          <t>5.  Si quieres, añade un comentario del tutor o tutora por trimestre en las columnas U, V y W. Saldrá impreso en el boletín.</t>
        </is>
      </c>
    </row>
    <row r="11" ht="30" customHeight="1">
      <c r="B11" s="46" t="inlineStr">
        <is>
          <t>6.  En «Resultados» comprueba la media de cada trimestre, la nota final por materia, las suspensas, el resultado, el puesto y la evolución. Las notas por debajo del mínimo salen en rojo.</t>
        </is>
      </c>
    </row>
    <row r="12" ht="30" customHeight="1">
      <c r="B12" s="46" t="inlineStr">
        <is>
          <t>7.  Abre «Boletín», elige al alumno en el desplegable de C4 y se rellena el boletín individual. Imprime con Archivo &gt; Imprimir (ya está ajustado a una página A4 vertical).</t>
        </is>
      </c>
    </row>
    <row r="13" ht="30" customHeight="1">
      <c r="B13" s="46" t="inlineStr">
        <is>
          <t>8.  Repite el paso 7 para cada alumno. Para generar PDFs, elige «Microsoft Print to PDF» o «Guardar como PDF» como impresora.</t>
        </is>
      </c>
    </row>
    <row r="15">
      <c r="B15" s="4" t="inlineStr">
        <is>
          <t>CONSEJOS</t>
        </is>
      </c>
    </row>
    <row r="16" ht="30" customHeight="1">
      <c r="B16" s="46" t="inlineStr">
        <is>
          <t>•  La media final de cada materia pondera los trimestres con los pesos del Panel. Si un trimestre está vacío, la fórmula usa solo los que tengan nota.</t>
        </is>
      </c>
    </row>
    <row r="17" ht="30" customHeight="1">
      <c r="B17" s="46" t="inlineStr">
        <is>
          <t>•  «Revisar» significa que el alumno tiene suspensas pero no más del límite que marcas en el Panel; «Supera el límite» es que tiene más. Es un criterio tuyo, no una regla oficial.</t>
        </is>
      </c>
    </row>
    <row r="18" ht="30" customHeight="1">
      <c r="B18" s="46" t="inlineStr">
        <is>
          <t>•  La escala de calificaciones (Insuficiente, Suficiente, Bien, Notable, Sobresaliente) es editable en el Panel: ajústala a la de tu centro y a tu etapa.</t>
        </is>
      </c>
    </row>
    <row r="19" ht="30" customHeight="1">
      <c r="B19" s="46" t="inlineStr">
        <is>
          <t>•  Los alumnos, las notas, el centro y la tutora del ejemplo son ficticios. Borra los datos de las celdas crema y escribe los tuyos; las filas hasta la 47 ya tienen fórmulas.</t>
        </is>
      </c>
    </row>
    <row r="20" ht="30" customHeight="1">
      <c r="B20" s="46" t="inlineStr">
        <is>
          <t>•  Las hojas están protegidas sin contraseña: Revisar &gt; Desproteger hoja si necesitas cambiar algo. La columna oculta «Orden (aux.)» de «Resultados» sirve para el Top 5: no la borres.</t>
        </is>
      </c>
    </row>
    <row r="21" ht="30" customHeight="1">
      <c r="B21" s="46" t="inlineStr">
        <is>
          <t>•  Cuida los datos personales: guarda el archivo de una clase real en un equipo seguro y no lo compartas con familias distintas a las del alumno.</t>
        </is>
      </c>
    </row>
    <row r="23">
      <c r="B23" s="21" t="inlineStr">
        <is>
          <t>Las celdas con fondo crema y texto azul son para rellenar; las verdes se calculan solas.</t>
        </is>
      </c>
    </row>
    <row r="25" ht="44" customHeight="1">
      <c r="B25" s="47" t="inlineStr">
        <is>
          <t>Aviso: esta plantilla es una herramienta de organización y cálculo orientativa. Los criterios de evaluación, calificación y promoción los fija el centro educativo y la administración de tu comunidad; el boletín oficial es el que emite el centro.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2026-10-03T09:46:22Z</dcterms:created>
  <dcterms:modified xmlns:dcterms="http://purl.org/dc/terms/" xmlns:xsi="http://www.w3.org/2001/XMLSchema-instance" xsi:type="dcterms:W3CDTF">2026-10-03T09:46:22Z</dcterms:modified>
</cp:coreProperties>
</file>