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" sheetId="1" state="visible" r:id="rId1"/>
    <sheet xmlns:r="http://schemas.openxmlformats.org/officeDocument/2006/relationships" name="Alimentos" sheetId="2" state="visible" r:id="rId2"/>
    <sheet xmlns:r="http://schemas.openxmlformats.org/officeDocument/2006/relationships" name="Diario" sheetId="3" state="visible" r:id="rId3"/>
    <sheet xmlns:r="http://schemas.openxmlformats.org/officeDocument/2006/relationships" name="Panel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0.0"/>
    <numFmt numFmtId="165" formatCode="0.000"/>
    <numFmt numFmtId="166" formatCode="+0%;-0%;0%"/>
    <numFmt numFmtId="167" formatCode="#,##0&quot; kcal&quot;"/>
    <numFmt numFmtId="168" formatCode="yyyy-mm-dd"/>
    <numFmt numFmtId="169" formatCode="dd/mm/yyyy"/>
    <numFmt numFmtId="170" formatCode="#,##0;-#,##0;0"/>
    <numFmt numFmtId="171" formatCode="0;-0;0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2744A"/>
      <sz val="11"/>
    </font>
    <font>
      <name val="Arial"/>
      <color rgb="00111827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92400E"/>
      <sz val="10"/>
    </font>
    <font>
      <name val="Arial"/>
      <b val="1"/>
      <color rgb="00FFFFFF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047857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12744A"/>
      </patternFill>
    </fill>
    <fill>
      <patternFill patternType="solid">
        <fgColor rgb="00ECFDF5"/>
      </patternFill>
    </fill>
  </fills>
  <borders count="7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/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5" fillId="3" borderId="1" applyAlignment="1" applyProtection="1" pivotButton="0" quotePrefix="0" xfId="0">
      <alignment horizontal="center" vertical="center"/>
      <protection locked="0" hidden="0"/>
    </xf>
    <xf numFmtId="1" fontId="5" fillId="3" borderId="1" applyAlignment="1" applyProtection="1" pivotButton="0" quotePrefix="0" xfId="0">
      <alignment horizontal="center" vertical="center"/>
      <protection locked="0" hidden="0"/>
    </xf>
    <xf numFmtId="164" fontId="5" fillId="3" borderId="1" applyAlignment="1" applyProtection="1" pivotButton="0" quotePrefix="0" xfId="0">
      <alignment horizontal="center" vertical="center"/>
      <protection locked="0" hidden="0"/>
    </xf>
    <xf numFmtId="3" fontId="6" fillId="0" borderId="1" applyAlignment="1" pivotButton="0" quotePrefix="0" xfId="0">
      <alignment horizontal="center" vertical="center"/>
    </xf>
    <xf numFmtId="165" fontId="6" fillId="0" borderId="1" applyAlignment="1" pivotButton="0" quotePrefix="0" xfId="0">
      <alignment horizontal="center" vertical="center"/>
    </xf>
    <xf numFmtId="166" fontId="6" fillId="0" borderId="1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/>
    </xf>
    <xf numFmtId="3" fontId="8" fillId="4" borderId="1" applyAlignment="1" pivotButton="0" quotePrefix="0" xfId="0">
      <alignment horizontal="center" vertical="center"/>
    </xf>
    <xf numFmtId="0" fontId="9" fillId="0" borderId="2" applyAlignment="1" pivotButton="0" quotePrefix="0" xfId="0">
      <alignment vertical="center"/>
    </xf>
    <xf numFmtId="0" fontId="10" fillId="5" borderId="1" applyAlignment="1" pivotButton="0" quotePrefix="0" xfId="0">
      <alignment horizontal="center" vertical="center" wrapText="1"/>
    </xf>
    <xf numFmtId="9" fontId="5" fillId="3" borderId="1" applyAlignment="1" applyProtection="1" pivotButton="0" quotePrefix="0" xfId="0">
      <alignment horizontal="center" vertical="center"/>
      <protection locked="0" hidden="0"/>
    </xf>
    <xf numFmtId="1" fontId="6" fillId="0" borderId="1" applyAlignment="1" pivotButton="0" quotePrefix="0" xfId="0">
      <alignment horizontal="center" vertical="center"/>
    </xf>
    <xf numFmtId="2" fontId="6" fillId="0" borderId="1" applyAlignment="1" pivotButton="0" quotePrefix="0" xfId="0">
      <alignment horizontal="center" vertical="center"/>
    </xf>
    <xf numFmtId="0" fontId="8" fillId="4" borderId="1" applyAlignment="1" pivotButton="0" quotePrefix="0" xfId="0">
      <alignment vertical="center"/>
    </xf>
    <xf numFmtId="9" fontId="8" fillId="4" borderId="1" applyAlignment="1" pivotButton="0" quotePrefix="0" xfId="0">
      <alignment horizontal="center"/>
    </xf>
    <xf numFmtId="3" fontId="8" fillId="4" borderId="1" applyAlignment="1" pivotButton="0" quotePrefix="0" xfId="0">
      <alignment horizontal="center"/>
    </xf>
    <xf numFmtId="0" fontId="6" fillId="0" borderId="2" applyAlignment="1" pivotButton="0" quotePrefix="0" xfId="0">
      <alignment vertical="center"/>
    </xf>
    <xf numFmtId="0" fontId="5" fillId="3" borderId="1" applyAlignment="1" applyProtection="1" pivotButton="0" quotePrefix="0" xfId="0">
      <alignment vertical="center"/>
      <protection locked="0" hidden="0"/>
    </xf>
    <xf numFmtId="0" fontId="0" fillId="0" borderId="5" pivotButton="0" quotePrefix="0" xfId="0"/>
    <xf numFmtId="0" fontId="0" fillId="0" borderId="6" pivotButton="0" quotePrefix="0" xfId="0"/>
    <xf numFmtId="165" fontId="5" fillId="3" borderId="1" applyAlignment="1" applyProtection="1" pivotButton="0" quotePrefix="0" xfId="0">
      <alignment horizontal="center" vertical="center"/>
      <protection locked="0" hidden="0"/>
    </xf>
    <xf numFmtId="166" fontId="5" fillId="3" borderId="1" applyAlignment="1" applyProtection="1" pivotButton="0" quotePrefix="0" xfId="0">
      <alignment horizontal="center" vertical="center"/>
      <protection locked="0" hidden="0"/>
    </xf>
    <xf numFmtId="1" fontId="8" fillId="4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167" fontId="8" fillId="4" borderId="1" applyAlignment="1" pivotButton="0" quotePrefix="0" xfId="0">
      <alignment vertical="center"/>
    </xf>
    <xf numFmtId="169" fontId="5" fillId="3" borderId="1" applyAlignment="1" applyProtection="1" pivotButton="0" quotePrefix="0" xfId="0">
      <alignment horizontal="center" vertical="center"/>
      <protection locked="0" hidden="0"/>
    </xf>
    <xf numFmtId="164" fontId="6" fillId="0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0" fontId="11" fillId="6" borderId="0" applyAlignment="1" pivotButton="0" quotePrefix="0" xfId="0">
      <alignment horizontal="center" vertical="center" wrapText="1"/>
    </xf>
    <xf numFmtId="3" fontId="12" fillId="6" borderId="0" applyAlignment="1" pivotButton="0" quotePrefix="0" xfId="0">
      <alignment horizontal="center" vertical="center"/>
    </xf>
    <xf numFmtId="170" fontId="12" fillId="6" borderId="0" applyAlignment="1" pivotButton="0" quotePrefix="0" xfId="0">
      <alignment horizontal="center" vertical="center"/>
    </xf>
    <xf numFmtId="9" fontId="12" fillId="6" borderId="0" applyAlignment="1" pivotButton="0" quotePrefix="0" xfId="0">
      <alignment horizontal="center" vertical="center"/>
    </xf>
    <xf numFmtId="1" fontId="12" fillId="6" borderId="0" applyAlignment="1" pivotButton="0" quotePrefix="0" xfId="0">
      <alignment horizontal="center" vertical="center"/>
    </xf>
    <xf numFmtId="170" fontId="6" fillId="0" borderId="1" applyAlignment="1" pivotButton="0" quotePrefix="0" xfId="0">
      <alignment horizontal="center" vertical="center"/>
    </xf>
    <xf numFmtId="9" fontId="6" fillId="0" borderId="1" applyAlignment="1" pivotButton="0" quotePrefix="0" xfId="0">
      <alignment horizontal="center" vertical="center"/>
    </xf>
    <xf numFmtId="171" fontId="6" fillId="0" borderId="1" applyAlignment="1" pivotButton="0" quotePrefix="0" xfId="0">
      <alignment horizontal="center" vertical="center"/>
    </xf>
    <xf numFmtId="0" fontId="13" fillId="0" borderId="1" applyAlignment="1" pivotButton="0" quotePrefix="0" xfId="0">
      <alignment vertical="center"/>
    </xf>
    <xf numFmtId="170" fontId="8" fillId="4" borderId="1" applyAlignment="1" pivotButton="0" quotePrefix="0" xfId="0">
      <alignment horizontal="center"/>
    </xf>
    <xf numFmtId="1" fontId="8" fillId="4" borderId="1" applyAlignment="1" pivotButton="0" quotePrefix="0" xfId="0">
      <alignment horizontal="center"/>
    </xf>
    <xf numFmtId="169" fontId="6" fillId="0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6B7280"/>
      </font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Reparto de las calorías objetivo</a:t>
            </a:r>
          </a:p>
        </rich>
      </tx>
    </title>
    <plotArea>
      <pieChart>
        <varyColors val="1"/>
        <ser>
          <idx val="0"/>
          <order val="0"/>
          <tx>
            <strRef>
              <f>'Calculadora'!D22</f>
            </strRef>
          </tx>
          <spPr>
            <a:ln xmlns:a="http://schemas.openxmlformats.org/drawingml/2006/main">
              <a:prstDash val="solid"/>
            </a:ln>
          </spPr>
          <cat>
            <numRef>
              <f>'Calculadora'!$B$23:$B$25</f>
            </numRef>
          </cat>
          <val>
            <numRef>
              <f>'Calculadora'!$D$23:$D$25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Objetivo y consumo por comida (kcal)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'Panel'!C23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'Panel'!$B$24:$B$28</f>
            </numRef>
          </cat>
          <val>
            <numRef>
              <f>'Panel'!$C$24:$C$28</f>
            </numRef>
          </val>
        </ser>
        <ser>
          <idx val="1"/>
          <order val="1"/>
          <tx>
            <strRef>
              <f>'Panel'!D23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'Panel'!$B$24:$B$28</f>
            </numRef>
          </cat>
          <val>
            <numRef>
              <f>'Panel'!$D$24:$D$28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Calorías de los últimos 7 días</a:t>
            </a:r>
          </a:p>
        </rich>
      </tx>
    </title>
    <plotArea>
      <lineChart>
        <grouping val="standard"/>
        <ser>
          <idx val="0"/>
          <order val="0"/>
          <tx>
            <strRef>
              <f>'Panel'!C32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'Panel'!$B$33:$B$39</f>
            </numRef>
          </cat>
          <val>
            <numRef>
              <f>'Panel'!$C$33:$C$39</f>
            </numRef>
          </val>
        </ser>
        <ser>
          <idx val="1"/>
          <order val="1"/>
          <tx>
            <strRef>
              <f>'Panel'!D32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'Panel'!$B$33:$B$39</f>
            </numRef>
          </cat>
          <val>
            <numRef>
              <f>'Panel'!$D$33:$D$39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Relationship Type="http://schemas.openxmlformats.org/officeDocument/2006/relationships/chart" Target="/xl/charts/chart3.xml" Id="rId2"/></Relationships>
</file>

<file path=xl/drawings/drawing1.xml><?xml version="1.0" encoding="utf-8"?>
<wsDr xmlns="http://schemas.openxmlformats.org/drawingml/2006/spreadsheetDrawing">
  <oneCellAnchor>
    <from>
      <col>8</col>
      <colOff>0</colOff>
      <row>4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42</row>
      <rowOff>0</rowOff>
    </from>
    <ext cx="45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42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G5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15" customWidth="1" min="4" max="4"/>
    <col width="15" customWidth="1" min="5" max="5"/>
    <col width="15" customWidth="1" min="6" max="6"/>
    <col width="15" customWidth="1" min="7" max="7"/>
    <col width="3" customWidth="1" min="8" max="8"/>
  </cols>
  <sheetData>
    <row r="2" ht="34" customHeight="1">
      <c r="B2" s="1" t="inlineStr">
        <is>
          <t>Calculadora de calorías y macronutrientes</t>
        </is>
      </c>
      <c r="C2" s="2" t="n"/>
      <c r="D2" s="2" t="n"/>
      <c r="E2" s="2" t="n"/>
      <c r="F2" s="2" t="n"/>
      <c r="G2" s="2" t="n"/>
    </row>
    <row r="3">
      <c r="B3" s="3" t="inlineStr">
        <is>
          <t>Estimación orientativa del gasto energético y reparto de macros. Cambia las celdas crema y todo se recalcula.</t>
        </is>
      </c>
    </row>
    <row r="5">
      <c r="B5" s="4" t="inlineStr">
        <is>
          <t>1. TUS DATOS</t>
        </is>
      </c>
    </row>
    <row r="6">
      <c r="B6" s="5" t="inlineStr">
        <is>
          <t>Sexo (para la fórmula)</t>
        </is>
      </c>
      <c r="C6" s="6" t="inlineStr">
        <is>
          <t>Mujer</t>
        </is>
      </c>
    </row>
    <row r="7">
      <c r="B7" s="5" t="inlineStr">
        <is>
          <t>Edad (años)</t>
        </is>
      </c>
      <c r="C7" s="7" t="n">
        <v>34</v>
      </c>
    </row>
    <row r="8">
      <c r="B8" s="5" t="inlineStr">
        <is>
          <t>Peso (kg)</t>
        </is>
      </c>
      <c r="C8" s="8" t="n">
        <v>68</v>
      </c>
    </row>
    <row r="9">
      <c r="B9" s="5" t="inlineStr">
        <is>
          <t>Altura (cm)</t>
        </is>
      </c>
      <c r="C9" s="7" t="n">
        <v>166</v>
      </c>
    </row>
    <row r="10">
      <c r="B10" s="5" t="inlineStr">
        <is>
          <t>Nivel de actividad</t>
        </is>
      </c>
      <c r="C10" s="6" t="inlineStr">
        <is>
          <t>Ligero</t>
        </is>
      </c>
    </row>
    <row r="11">
      <c r="B11" s="5" t="inlineStr">
        <is>
          <t>Objetivo</t>
        </is>
      </c>
      <c r="C11" s="6" t="inlineStr">
        <is>
          <t>Perder peso</t>
        </is>
      </c>
    </row>
    <row r="13">
      <c r="B13" s="4" t="inlineStr">
        <is>
          <t>2. ENERGÍA ESTIMADA (fórmula de Mifflin-St Jeor)</t>
        </is>
      </c>
    </row>
    <row r="14">
      <c r="B14" s="5" t="inlineStr">
        <is>
          <t>Metabolismo basal estimado (kcal/día)</t>
        </is>
      </c>
      <c r="C14" s="9">
        <f>ROUND(10*C8+6.25*C9-5*C7+IF(C6="Hombre",5,-161),0)</f>
        <v/>
      </c>
    </row>
    <row r="15">
      <c r="B15" s="5" t="inlineStr">
        <is>
          <t>Factor de actividad</t>
        </is>
      </c>
      <c r="C15" s="10">
        <f>IFERROR(VLOOKUP(C10,$B$41:$C$45,2,FALSE),1)</f>
        <v/>
      </c>
    </row>
    <row r="16">
      <c r="B16" s="5" t="inlineStr">
        <is>
          <t>Gasto energético diario estimado (kcal)</t>
        </is>
      </c>
      <c r="C16" s="9">
        <f>ROUND(C14*C15,0)</f>
        <v/>
      </c>
    </row>
    <row r="17">
      <c r="B17" s="5" t="inlineStr">
        <is>
          <t>Ajuste según tu objetivo</t>
        </is>
      </c>
      <c r="C17" s="11">
        <f>IFERROR(VLOOKUP(C11,$B$48:$C$50,2,FALSE),0)</f>
        <v/>
      </c>
    </row>
    <row r="18">
      <c r="B18" s="12" t="inlineStr">
        <is>
          <t>CALORÍAS OBJETIVO (kcal/día)</t>
        </is>
      </c>
      <c r="C18" s="13">
        <f>ROUND(C16*(1+C17),0)</f>
        <v/>
      </c>
    </row>
    <row r="19" ht="20" customHeight="1">
      <c r="B19" s="14">
        <f>IF(C18&lt;C14,"Aviso: tu objetivo queda por debajo del metabolismo basal estimado. Revísalo con un dietista-nutricionista.","El objetivo está por encima del metabolismo basal estimado.")</f>
        <v/>
      </c>
    </row>
    <row r="21">
      <c r="B21" s="4" t="inlineStr">
        <is>
          <t>3. REPARTO DE MACRONUTRIENTES</t>
        </is>
      </c>
    </row>
    <row r="22" ht="32" customHeight="1">
      <c r="B22" s="15" t="inlineStr">
        <is>
          <t>Macronutriente</t>
        </is>
      </c>
      <c r="C22" s="15" t="inlineStr">
        <is>
          <t>% de las kcal</t>
        </is>
      </c>
      <c r="D22" s="15" t="inlineStr">
        <is>
          <t>kcal</t>
        </is>
      </c>
      <c r="E22" s="15" t="inlineStr">
        <is>
          <t>Gramos al día</t>
        </is>
      </c>
      <c r="F22" s="15" t="inlineStr">
        <is>
          <t>g por kg de peso</t>
        </is>
      </c>
      <c r="G22" s="15" t="inlineStr">
        <is>
          <t>kcal por gramo</t>
        </is>
      </c>
    </row>
    <row r="23">
      <c r="B23" s="12" t="inlineStr">
        <is>
          <t>Proteínas</t>
        </is>
      </c>
      <c r="C23" s="16" t="n">
        <v>0.25</v>
      </c>
      <c r="D23" s="9">
        <f>ROUND($C$18*C23,0)</f>
        <v/>
      </c>
      <c r="E23" s="17">
        <f>IFERROR(ROUND(D23/G23,0),0)</f>
        <v/>
      </c>
      <c r="F23" s="18">
        <f>IFERROR(E23/$C$8,0)</f>
        <v/>
      </c>
      <c r="G23" s="7" t="n">
        <v>4</v>
      </c>
    </row>
    <row r="24">
      <c r="B24" s="12" t="inlineStr">
        <is>
          <t>Hidratos de carbono</t>
        </is>
      </c>
      <c r="C24" s="16" t="n">
        <v>0.45</v>
      </c>
      <c r="D24" s="9">
        <f>ROUND($C$18*C24,0)</f>
        <v/>
      </c>
      <c r="E24" s="17">
        <f>IFERROR(ROUND(D24/G24,0),0)</f>
        <v/>
      </c>
      <c r="F24" s="18">
        <f>IFERROR(E24/$C$8,0)</f>
        <v/>
      </c>
      <c r="G24" s="7" t="n">
        <v>4</v>
      </c>
    </row>
    <row r="25">
      <c r="B25" s="12" t="inlineStr">
        <is>
          <t>Grasas</t>
        </is>
      </c>
      <c r="C25" s="16" t="n">
        <v>0.3</v>
      </c>
      <c r="D25" s="9">
        <f>ROUND($C$18*C25,0)</f>
        <v/>
      </c>
      <c r="E25" s="17">
        <f>IFERROR(ROUND(D25/G25,0),0)</f>
        <v/>
      </c>
      <c r="F25" s="18">
        <f>IFERROR(E25/$C$8,0)</f>
        <v/>
      </c>
      <c r="G25" s="7" t="n">
        <v>9</v>
      </c>
    </row>
    <row r="26">
      <c r="B26" s="19" t="inlineStr">
        <is>
          <t>Total</t>
        </is>
      </c>
      <c r="C26" s="20">
        <f>SUM(C23:C25)</f>
        <v/>
      </c>
      <c r="D26" s="21">
        <f>SUM(D23:D25)</f>
        <v/>
      </c>
      <c r="E26" s="19" t="inlineStr"/>
      <c r="F26" s="19" t="inlineStr"/>
      <c r="G26" s="19" t="inlineStr"/>
    </row>
    <row r="27">
      <c r="B27" s="22">
        <f>IF(ROUND(C26,4)=1,"Reparto correcto: los porcentajes suman 100 %.","Revisa: los porcentajes suman "&amp;TEXT(C26,"0%")&amp;" y deberían sumar 100 %.")</f>
        <v/>
      </c>
    </row>
    <row r="29">
      <c r="B29" s="4" t="inlineStr">
        <is>
          <t>4. REPARTO POR COMIDAS (objetivo de cada comida)</t>
        </is>
      </c>
    </row>
    <row r="30" ht="26" customHeight="1">
      <c r="B30" s="15" t="inlineStr">
        <is>
          <t>Comida</t>
        </is>
      </c>
      <c r="C30" s="15" t="inlineStr">
        <is>
          <t>% del día</t>
        </is>
      </c>
      <c r="D30" s="15" t="inlineStr">
        <is>
          <t>kcal</t>
        </is>
      </c>
      <c r="E30" s="15" t="inlineStr">
        <is>
          <t>Proteínas (g)</t>
        </is>
      </c>
      <c r="F30" s="15" t="inlineStr">
        <is>
          <t>Hidratos (g)</t>
        </is>
      </c>
      <c r="G30" s="15" t="inlineStr">
        <is>
          <t>Grasas (g)</t>
        </is>
      </c>
    </row>
    <row r="31">
      <c r="B31" s="23" t="inlineStr">
        <is>
          <t>Desayuno</t>
        </is>
      </c>
      <c r="C31" s="16" t="n">
        <v>0.25</v>
      </c>
      <c r="D31" s="9">
        <f>ROUND($C$18*C31,0)</f>
        <v/>
      </c>
      <c r="E31" s="17">
        <f>IFERROR(ROUND(D31*$C$23/$G$23,0),0)</f>
        <v/>
      </c>
      <c r="F31" s="17">
        <f>IFERROR(ROUND(D31*$C$24/$G$24,0),0)</f>
        <v/>
      </c>
      <c r="G31" s="17">
        <f>IFERROR(ROUND(D31*$C$25/$G$25,0),0)</f>
        <v/>
      </c>
    </row>
    <row r="32">
      <c r="B32" s="23" t="inlineStr">
        <is>
          <t>Media mañana</t>
        </is>
      </c>
      <c r="C32" s="16" t="n">
        <v>0.1</v>
      </c>
      <c r="D32" s="9">
        <f>ROUND($C$18*C32,0)</f>
        <v/>
      </c>
      <c r="E32" s="17">
        <f>IFERROR(ROUND(D32*$C$23/$G$23,0),0)</f>
        <v/>
      </c>
      <c r="F32" s="17">
        <f>IFERROR(ROUND(D32*$C$24/$G$24,0),0)</f>
        <v/>
      </c>
      <c r="G32" s="17">
        <f>IFERROR(ROUND(D32*$C$25/$G$25,0),0)</f>
        <v/>
      </c>
    </row>
    <row r="33">
      <c r="B33" s="23" t="inlineStr">
        <is>
          <t>Comida</t>
        </is>
      </c>
      <c r="C33" s="16" t="n">
        <v>0.3</v>
      </c>
      <c r="D33" s="9">
        <f>ROUND($C$18*C33,0)</f>
        <v/>
      </c>
      <c r="E33" s="17">
        <f>IFERROR(ROUND(D33*$C$23/$G$23,0),0)</f>
        <v/>
      </c>
      <c r="F33" s="17">
        <f>IFERROR(ROUND(D33*$C$24/$G$24,0),0)</f>
        <v/>
      </c>
      <c r="G33" s="17">
        <f>IFERROR(ROUND(D33*$C$25/$G$25,0),0)</f>
        <v/>
      </c>
    </row>
    <row r="34">
      <c r="B34" s="23" t="inlineStr">
        <is>
          <t>Merienda</t>
        </is>
      </c>
      <c r="C34" s="16" t="n">
        <v>0.1</v>
      </c>
      <c r="D34" s="9">
        <f>ROUND($C$18*C34,0)</f>
        <v/>
      </c>
      <c r="E34" s="17">
        <f>IFERROR(ROUND(D34*$C$23/$G$23,0),0)</f>
        <v/>
      </c>
      <c r="F34" s="17">
        <f>IFERROR(ROUND(D34*$C$24/$G$24,0),0)</f>
        <v/>
      </c>
      <c r="G34" s="17">
        <f>IFERROR(ROUND(D34*$C$25/$G$25,0),0)</f>
        <v/>
      </c>
    </row>
    <row r="35">
      <c r="B35" s="23" t="inlineStr">
        <is>
          <t>Cena</t>
        </is>
      </c>
      <c r="C35" s="16" t="n">
        <v>0.25</v>
      </c>
      <c r="D35" s="9">
        <f>ROUND($C$18*C35,0)</f>
        <v/>
      </c>
      <c r="E35" s="17">
        <f>IFERROR(ROUND(D35*$C$23/$G$23,0),0)</f>
        <v/>
      </c>
      <c r="F35" s="17">
        <f>IFERROR(ROUND(D35*$C$24/$G$24,0),0)</f>
        <v/>
      </c>
      <c r="G35" s="17">
        <f>IFERROR(ROUND(D35*$C$25/$G$25,0),0)</f>
        <v/>
      </c>
    </row>
    <row r="36">
      <c r="B36" s="19" t="inlineStr">
        <is>
          <t>Total del día</t>
        </is>
      </c>
      <c r="C36" s="20">
        <f>SUM(C31:C35)</f>
        <v/>
      </c>
      <c r="D36" s="21">
        <f>SUM(D31:D35)</f>
        <v/>
      </c>
      <c r="E36" s="21">
        <f>SUM(E31:E35)</f>
        <v/>
      </c>
      <c r="F36" s="21">
        <f>SUM(F31:F35)</f>
        <v/>
      </c>
      <c r="G36" s="21">
        <f>SUM(G31:G35)</f>
        <v/>
      </c>
    </row>
    <row r="37">
      <c r="B37" s="22">
        <f>IF(ROUND(C36,4)=1,"Reparto por comidas correcto (suma 100 %).","Revisa: el reparto por comidas suma "&amp;TEXT(C36,"0%")&amp;" y debería sumar 100 %.")</f>
        <v/>
      </c>
    </row>
    <row r="39">
      <c r="B39" s="4" t="inlineStr">
        <is>
          <t>5. PARÁMETROS EDITABLES (valores de ejemplo, ajústalos a tu criterio)</t>
        </is>
      </c>
    </row>
    <row r="40" ht="24" customHeight="1">
      <c r="B40" s="15" t="inlineStr">
        <is>
          <t>Nivel de actividad</t>
        </is>
      </c>
      <c r="C40" s="15" t="inlineStr">
        <is>
          <t>Factor</t>
        </is>
      </c>
      <c r="D40" s="15" t="inlineStr">
        <is>
          <t>Descripción</t>
        </is>
      </c>
      <c r="E40" s="24" t="n"/>
      <c r="F40" s="24" t="n"/>
      <c r="G40" s="25" t="n"/>
    </row>
    <row r="41">
      <c r="B41" s="23" t="inlineStr">
        <is>
          <t>Sedentario</t>
        </is>
      </c>
      <c r="C41" s="26" t="n">
        <v>1.2</v>
      </c>
      <c r="D41" s="23" t="inlineStr">
        <is>
          <t>Poco o nada de ejercicio</t>
        </is>
      </c>
    </row>
    <row r="42">
      <c r="B42" s="23" t="inlineStr">
        <is>
          <t>Ligero</t>
        </is>
      </c>
      <c r="C42" s="26" t="n">
        <v>1.375</v>
      </c>
      <c r="D42" s="23" t="inlineStr">
        <is>
          <t>Ejercicio suave 1-3 días por semana</t>
        </is>
      </c>
    </row>
    <row r="43">
      <c r="B43" s="23" t="inlineStr">
        <is>
          <t>Moderado</t>
        </is>
      </c>
      <c r="C43" s="26" t="n">
        <v>1.55</v>
      </c>
      <c r="D43" s="23" t="inlineStr">
        <is>
          <t>Ejercicio moderado 3-5 días por semana</t>
        </is>
      </c>
    </row>
    <row r="44">
      <c r="B44" s="23" t="inlineStr">
        <is>
          <t>Activo</t>
        </is>
      </c>
      <c r="C44" s="26" t="n">
        <v>1.725</v>
      </c>
      <c r="D44" s="23" t="inlineStr">
        <is>
          <t>Ejercicio intenso 6-7 días por semana</t>
        </is>
      </c>
    </row>
    <row r="45">
      <c r="B45" s="23" t="inlineStr">
        <is>
          <t>Muy activo</t>
        </is>
      </c>
      <c r="C45" s="26" t="n">
        <v>1.9</v>
      </c>
      <c r="D45" s="23" t="inlineStr">
        <is>
          <t>Entrenamiento muy intenso o trabajo físico</t>
        </is>
      </c>
    </row>
    <row r="47" ht="24" customHeight="1">
      <c r="B47" s="15" t="inlineStr">
        <is>
          <t>Objetivo</t>
        </is>
      </c>
      <c r="C47" s="15" t="inlineStr">
        <is>
          <t>Ajuste sobre el gasto</t>
        </is>
      </c>
    </row>
    <row r="48">
      <c r="B48" s="23" t="inlineStr">
        <is>
          <t>Perder peso</t>
        </is>
      </c>
      <c r="C48" s="27" t="n">
        <v>-0.15</v>
      </c>
    </row>
    <row r="49">
      <c r="B49" s="23" t="inlineStr">
        <is>
          <t>Mantener peso</t>
        </is>
      </c>
      <c r="C49" s="27" t="n">
        <v>0</v>
      </c>
    </row>
    <row r="50">
      <c r="B50" s="23" t="inlineStr">
        <is>
          <t>Ganar peso</t>
        </is>
      </c>
      <c r="C50" s="27" t="n">
        <v>0.1</v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1">
    <mergeCell ref="B3:G3"/>
    <mergeCell ref="B2:G2"/>
    <mergeCell ref="B19:G19"/>
    <mergeCell ref="D40:G40"/>
    <mergeCell ref="D41:G41"/>
    <mergeCell ref="D45:G45"/>
    <mergeCell ref="B37:G37"/>
    <mergeCell ref="D44:G44"/>
    <mergeCell ref="B27:G27"/>
    <mergeCell ref="D43:G43"/>
    <mergeCell ref="D42:G42"/>
  </mergeCells>
  <conditionalFormatting sqref="B27">
    <cfRule type="expression" priority="1" dxfId="0">
      <formula>ROUND($C$26,4)&lt;&gt;1</formula>
    </cfRule>
  </conditionalFormatting>
  <conditionalFormatting sqref="B37">
    <cfRule type="expression" priority="2" dxfId="0">
      <formula>ROUND($C$36,4)&lt;&gt;1</formula>
    </cfRule>
  </conditionalFormatting>
  <dataValidations count="6">
    <dataValidation sqref="C6" showDropDown="0" showInputMessage="0" showErrorMessage="0" allowBlank="1" type="list">
      <formula1>"Hombre,Mujer"</formula1>
    </dataValidation>
    <dataValidation sqref="C10" showDropDown="0" showInputMessage="0" showErrorMessage="0" allowBlank="1" type="list">
      <formula1>=Calculadora!$B$41:$B$45</formula1>
    </dataValidation>
    <dataValidation sqref="C11" showDropDown="0" showInputMessage="0" showErrorMessage="0" allowBlank="1" type="list">
      <formula1>=Calculadora!$B$48:$B$50</formula1>
    </dataValidation>
    <dataValidation sqref="C7" showDropDown="0" showInputMessage="0" showErrorMessage="1" allowBlank="0" errorTitle="Valor no válido" error="Escribe una edad entre 14 y 100 años." type="decimal" operator="between">
      <formula1>14</formula1>
      <formula2>100</formula2>
    </dataValidation>
    <dataValidation sqref="C8" showDropDown="0" showInputMessage="0" showErrorMessage="1" allowBlank="0" errorTitle="Valor no válido" error="Escribe un peso entre 30 y 300 kg." type="decimal" operator="between">
      <formula1>30</formula1>
      <formula2>300</formula2>
    </dataValidation>
    <dataValidation sqref="C9" showDropDown="0" showInputMessage="0" showErrorMessage="1" allowBlank="0" errorTitle="Valor no válido" error="Escribe una altura entre 120 y 230 cm." type="decimal" operator="between">
      <formula1>120</formula1>
      <formula2>230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H39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22" customWidth="1" min="3" max="3"/>
    <col width="13" customWidth="1" min="4" max="4"/>
    <col width="13" customWidth="1" min="5" max="5"/>
    <col width="13" customWidth="1" min="6" max="6"/>
    <col width="13" customWidth="1" min="7" max="7"/>
    <col width="15" customWidth="1" min="8" max="8"/>
  </cols>
  <sheetData>
    <row r="2" ht="34" customHeight="1">
      <c r="B2" s="1" t="inlineStr">
        <is>
          <t>Tabla de alimentos (valores por 100 g)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Valores aproximados de ejemplo: contrástalos con la etiqueta de tu producto y edítalos o añade los tuyos.</t>
        </is>
      </c>
    </row>
    <row r="5">
      <c r="B5" s="12" t="inlineStr">
        <is>
          <t>Alimentos en la tabla:</t>
        </is>
      </c>
      <c r="C5" s="28">
        <f>COUNTA(B8:B37)</f>
        <v/>
      </c>
    </row>
    <row r="7" ht="32" customHeight="1">
      <c r="B7" s="15" t="inlineStr">
        <is>
          <t>Alimento</t>
        </is>
      </c>
      <c r="C7" s="15" t="inlineStr">
        <is>
          <t>Categoría</t>
        </is>
      </c>
      <c r="D7" s="15" t="inlineStr">
        <is>
          <t>kcal por 100 g</t>
        </is>
      </c>
      <c r="E7" s="15" t="inlineStr">
        <is>
          <t>Proteínas (g)</t>
        </is>
      </c>
      <c r="F7" s="15" t="inlineStr">
        <is>
          <t>Hidratos (g)</t>
        </is>
      </c>
      <c r="G7" s="15" t="inlineStr">
        <is>
          <t>Grasas (g)</t>
        </is>
      </c>
      <c r="H7" s="15" t="inlineStr">
        <is>
          <t>kcal según macros</t>
        </is>
      </c>
    </row>
    <row r="8">
      <c r="B8" s="23" t="inlineStr">
        <is>
          <t>Avena en copos</t>
        </is>
      </c>
      <c r="C8" s="23" t="inlineStr">
        <is>
          <t>Cereales</t>
        </is>
      </c>
      <c r="D8" s="7" t="n">
        <v>370</v>
      </c>
      <c r="E8" s="8" t="n">
        <v>13</v>
      </c>
      <c r="F8" s="8" t="n">
        <v>60</v>
      </c>
      <c r="G8" s="8" t="n">
        <v>7</v>
      </c>
      <c r="H8" s="17">
        <f>IF(B8="","",ROUND(4*E8+4*F8+9*G8,0))</f>
        <v/>
      </c>
    </row>
    <row r="9">
      <c r="B9" s="23" t="inlineStr">
        <is>
          <t>Pan integral</t>
        </is>
      </c>
      <c r="C9" s="23" t="inlineStr">
        <is>
          <t>Cereales</t>
        </is>
      </c>
      <c r="D9" s="7" t="n">
        <v>247</v>
      </c>
      <c r="E9" s="8" t="n">
        <v>9</v>
      </c>
      <c r="F9" s="8" t="n">
        <v>41</v>
      </c>
      <c r="G9" s="8" t="n">
        <v>3.4</v>
      </c>
      <c r="H9" s="17">
        <f>IF(B9="","",ROUND(4*E9+4*F9+9*G9,0))</f>
        <v/>
      </c>
    </row>
    <row r="10">
      <c r="B10" s="23" t="inlineStr">
        <is>
          <t>Arroz blanco (crudo)</t>
        </is>
      </c>
      <c r="C10" s="23" t="inlineStr">
        <is>
          <t>Cereales</t>
        </is>
      </c>
      <c r="D10" s="7" t="n">
        <v>354</v>
      </c>
      <c r="E10" s="8" t="n">
        <v>7</v>
      </c>
      <c r="F10" s="8" t="n">
        <v>78</v>
      </c>
      <c r="G10" s="8" t="n">
        <v>0.6</v>
      </c>
      <c r="H10" s="17">
        <f>IF(B10="","",ROUND(4*E10+4*F10+9*G10,0))</f>
        <v/>
      </c>
    </row>
    <row r="11">
      <c r="B11" s="23" t="inlineStr">
        <is>
          <t>Pasta (cruda)</t>
        </is>
      </c>
      <c r="C11" s="23" t="inlineStr">
        <is>
          <t>Cereales</t>
        </is>
      </c>
      <c r="D11" s="7" t="n">
        <v>355</v>
      </c>
      <c r="E11" s="8" t="n">
        <v>12</v>
      </c>
      <c r="F11" s="8" t="n">
        <v>72</v>
      </c>
      <c r="G11" s="8" t="n">
        <v>1.5</v>
      </c>
      <c r="H11" s="17">
        <f>IF(B11="","",ROUND(4*E11+4*F11+9*G11,0))</f>
        <v/>
      </c>
    </row>
    <row r="12">
      <c r="B12" s="23" t="inlineStr">
        <is>
          <t>Lentejas (crudas)</t>
        </is>
      </c>
      <c r="C12" s="23" t="inlineStr">
        <is>
          <t>Legumbres</t>
        </is>
      </c>
      <c r="D12" s="7" t="n">
        <v>340</v>
      </c>
      <c r="E12" s="8" t="n">
        <v>24</v>
      </c>
      <c r="F12" s="8" t="n">
        <v>52</v>
      </c>
      <c r="G12" s="8" t="n">
        <v>1.5</v>
      </c>
      <c r="H12" s="17">
        <f>IF(B12="","",ROUND(4*E12+4*F12+9*G12,0))</f>
        <v/>
      </c>
    </row>
    <row r="13">
      <c r="B13" s="23" t="inlineStr">
        <is>
          <t>Leche semidesnatada</t>
        </is>
      </c>
      <c r="C13" s="23" t="inlineStr">
        <is>
          <t>Lácteos</t>
        </is>
      </c>
      <c r="D13" s="7" t="n">
        <v>46</v>
      </c>
      <c r="E13" s="8" t="n">
        <v>3.4</v>
      </c>
      <c r="F13" s="8" t="n">
        <v>4.8</v>
      </c>
      <c r="G13" s="8" t="n">
        <v>1.6</v>
      </c>
      <c r="H13" s="17">
        <f>IF(B13="","",ROUND(4*E13+4*F13+9*G13,0))</f>
        <v/>
      </c>
    </row>
    <row r="14">
      <c r="B14" s="23" t="inlineStr">
        <is>
          <t>Yogur natural</t>
        </is>
      </c>
      <c r="C14" s="23" t="inlineStr">
        <is>
          <t>Lácteos</t>
        </is>
      </c>
      <c r="D14" s="7" t="n">
        <v>61</v>
      </c>
      <c r="E14" s="8" t="n">
        <v>3.5</v>
      </c>
      <c r="F14" s="8" t="n">
        <v>4.7</v>
      </c>
      <c r="G14" s="8" t="n">
        <v>3.3</v>
      </c>
      <c r="H14" s="17">
        <f>IF(B14="","",ROUND(4*E14+4*F14+9*G14,0))</f>
        <v/>
      </c>
    </row>
    <row r="15">
      <c r="B15" s="23" t="inlineStr">
        <is>
          <t>Queso fresco batido</t>
        </is>
      </c>
      <c r="C15" s="23" t="inlineStr">
        <is>
          <t>Lácteos</t>
        </is>
      </c>
      <c r="D15" s="7" t="n">
        <v>46</v>
      </c>
      <c r="E15" s="8" t="n">
        <v>8</v>
      </c>
      <c r="F15" s="8" t="n">
        <v>3.5</v>
      </c>
      <c r="G15" s="8" t="n">
        <v>0.2</v>
      </c>
      <c r="H15" s="17">
        <f>IF(B15="","",ROUND(4*E15+4*F15+9*G15,0))</f>
        <v/>
      </c>
    </row>
    <row r="16">
      <c r="B16" s="23" t="inlineStr">
        <is>
          <t>Huevo</t>
        </is>
      </c>
      <c r="C16" s="23" t="inlineStr">
        <is>
          <t>Huevos</t>
        </is>
      </c>
      <c r="D16" s="7" t="n">
        <v>143</v>
      </c>
      <c r="E16" s="8" t="n">
        <v>12.6</v>
      </c>
      <c r="F16" s="8" t="n">
        <v>0.7</v>
      </c>
      <c r="G16" s="8" t="n">
        <v>9.5</v>
      </c>
      <c r="H16" s="17">
        <f>IF(B16="","",ROUND(4*E16+4*F16+9*G16,0))</f>
        <v/>
      </c>
    </row>
    <row r="17">
      <c r="B17" s="23" t="inlineStr">
        <is>
          <t>Pechuga de pollo (cruda)</t>
        </is>
      </c>
      <c r="C17" s="23" t="inlineStr">
        <is>
          <t>Carnes</t>
        </is>
      </c>
      <c r="D17" s="7" t="n">
        <v>110</v>
      </c>
      <c r="E17" s="8" t="n">
        <v>23</v>
      </c>
      <c r="F17" s="8" t="n">
        <v>0</v>
      </c>
      <c r="G17" s="8" t="n">
        <v>1.2</v>
      </c>
      <c r="H17" s="17">
        <f>IF(B17="","",ROUND(4*E17+4*F17+9*G17,0))</f>
        <v/>
      </c>
    </row>
    <row r="18">
      <c r="B18" s="23" t="inlineStr">
        <is>
          <t>Salmón</t>
        </is>
      </c>
      <c r="C18" s="23" t="inlineStr">
        <is>
          <t>Pescados</t>
        </is>
      </c>
      <c r="D18" s="7" t="n">
        <v>208</v>
      </c>
      <c r="E18" s="8" t="n">
        <v>20</v>
      </c>
      <c r="F18" s="8" t="n">
        <v>0</v>
      </c>
      <c r="G18" s="8" t="n">
        <v>13</v>
      </c>
      <c r="H18" s="17">
        <f>IF(B18="","",ROUND(4*E18+4*F18+9*G18,0))</f>
        <v/>
      </c>
    </row>
    <row r="19">
      <c r="B19" s="23" t="inlineStr">
        <is>
          <t>Merluza</t>
        </is>
      </c>
      <c r="C19" s="23" t="inlineStr">
        <is>
          <t>Pescados</t>
        </is>
      </c>
      <c r="D19" s="7" t="n">
        <v>71</v>
      </c>
      <c r="E19" s="8" t="n">
        <v>16</v>
      </c>
      <c r="F19" s="8" t="n">
        <v>0</v>
      </c>
      <c r="G19" s="8" t="n">
        <v>0.9</v>
      </c>
      <c r="H19" s="17">
        <f>IF(B19="","",ROUND(4*E19+4*F19+9*G19,0))</f>
        <v/>
      </c>
    </row>
    <row r="20">
      <c r="B20" s="23" t="inlineStr">
        <is>
          <t>Atún al natural</t>
        </is>
      </c>
      <c r="C20" s="23" t="inlineStr">
        <is>
          <t>Pescados</t>
        </is>
      </c>
      <c r="D20" s="7" t="n">
        <v>116</v>
      </c>
      <c r="E20" s="8" t="n">
        <v>26</v>
      </c>
      <c r="F20" s="8" t="n">
        <v>0</v>
      </c>
      <c r="G20" s="8" t="n">
        <v>1</v>
      </c>
      <c r="H20" s="17">
        <f>IF(B20="","",ROUND(4*E20+4*F20+9*G20,0))</f>
        <v/>
      </c>
    </row>
    <row r="21">
      <c r="B21" s="23" t="inlineStr">
        <is>
          <t>Plátano</t>
        </is>
      </c>
      <c r="C21" s="23" t="inlineStr">
        <is>
          <t>Frutas</t>
        </is>
      </c>
      <c r="D21" s="7" t="n">
        <v>89</v>
      </c>
      <c r="E21" s="8" t="n">
        <v>1.1</v>
      </c>
      <c r="F21" s="8" t="n">
        <v>22.8</v>
      </c>
      <c r="G21" s="8" t="n">
        <v>0.3</v>
      </c>
      <c r="H21" s="17">
        <f>IF(B21="","",ROUND(4*E21+4*F21+9*G21,0))</f>
        <v/>
      </c>
    </row>
    <row r="22">
      <c r="B22" s="23" t="inlineStr">
        <is>
          <t>Manzana</t>
        </is>
      </c>
      <c r="C22" s="23" t="inlineStr">
        <is>
          <t>Frutas</t>
        </is>
      </c>
      <c r="D22" s="7" t="n">
        <v>52</v>
      </c>
      <c r="E22" s="8" t="n">
        <v>0.3</v>
      </c>
      <c r="F22" s="8" t="n">
        <v>13.8</v>
      </c>
      <c r="G22" s="8" t="n">
        <v>0.2</v>
      </c>
      <c r="H22" s="17">
        <f>IF(B22="","",ROUND(4*E22+4*F22+9*G22,0))</f>
        <v/>
      </c>
    </row>
    <row r="23">
      <c r="B23" s="23" t="inlineStr">
        <is>
          <t>Tomate</t>
        </is>
      </c>
      <c r="C23" s="23" t="inlineStr">
        <is>
          <t>Verduras</t>
        </is>
      </c>
      <c r="D23" s="7" t="n">
        <v>18</v>
      </c>
      <c r="E23" s="8" t="n">
        <v>0.9</v>
      </c>
      <c r="F23" s="8" t="n">
        <v>3.9</v>
      </c>
      <c r="G23" s="8" t="n">
        <v>0.2</v>
      </c>
      <c r="H23" s="17">
        <f>IF(B23="","",ROUND(4*E23+4*F23+9*G23,0))</f>
        <v/>
      </c>
    </row>
    <row r="24">
      <c r="B24" s="23" t="inlineStr">
        <is>
          <t>Brócoli</t>
        </is>
      </c>
      <c r="C24" s="23" t="inlineStr">
        <is>
          <t>Verduras</t>
        </is>
      </c>
      <c r="D24" s="7" t="n">
        <v>34</v>
      </c>
      <c r="E24" s="8" t="n">
        <v>2.8</v>
      </c>
      <c r="F24" s="8" t="n">
        <v>6.6</v>
      </c>
      <c r="G24" s="8" t="n">
        <v>0.4</v>
      </c>
      <c r="H24" s="17">
        <f>IF(B24="","",ROUND(4*E24+4*F24+9*G24,0))</f>
        <v/>
      </c>
    </row>
    <row r="25">
      <c r="B25" s="23" t="inlineStr">
        <is>
          <t>Patata</t>
        </is>
      </c>
      <c r="C25" s="23" t="inlineStr">
        <is>
          <t>Tubérculos</t>
        </is>
      </c>
      <c r="D25" s="7" t="n">
        <v>77</v>
      </c>
      <c r="E25" s="8" t="n">
        <v>2</v>
      </c>
      <c r="F25" s="8" t="n">
        <v>17</v>
      </c>
      <c r="G25" s="8" t="n">
        <v>0.1</v>
      </c>
      <c r="H25" s="17">
        <f>IF(B25="","",ROUND(4*E25+4*F25+9*G25,0))</f>
        <v/>
      </c>
    </row>
    <row r="26">
      <c r="B26" s="23" t="inlineStr">
        <is>
          <t>Aguacate</t>
        </is>
      </c>
      <c r="C26" s="23" t="inlineStr">
        <is>
          <t>Grasas y frutos secos</t>
        </is>
      </c>
      <c r="D26" s="7" t="n">
        <v>160</v>
      </c>
      <c r="E26" s="8" t="n">
        <v>2</v>
      </c>
      <c r="F26" s="8" t="n">
        <v>8.5</v>
      </c>
      <c r="G26" s="8" t="n">
        <v>14.7</v>
      </c>
      <c r="H26" s="17">
        <f>IF(B26="","",ROUND(4*E26+4*F26+9*G26,0))</f>
        <v/>
      </c>
    </row>
    <row r="27">
      <c r="B27" s="23" t="inlineStr">
        <is>
          <t>Almendras</t>
        </is>
      </c>
      <c r="C27" s="23" t="inlineStr">
        <is>
          <t>Grasas y frutos secos</t>
        </is>
      </c>
      <c r="D27" s="7" t="n">
        <v>579</v>
      </c>
      <c r="E27" s="8" t="n">
        <v>21</v>
      </c>
      <c r="F27" s="8" t="n">
        <v>22</v>
      </c>
      <c r="G27" s="8" t="n">
        <v>50</v>
      </c>
      <c r="H27" s="17">
        <f>IF(B27="","",ROUND(4*E27+4*F27+9*G27,0))</f>
        <v/>
      </c>
    </row>
    <row r="28">
      <c r="B28" s="23" t="inlineStr">
        <is>
          <t>Aceite de oliva</t>
        </is>
      </c>
      <c r="C28" s="23" t="inlineStr">
        <is>
          <t>Grasas y frutos secos</t>
        </is>
      </c>
      <c r="D28" s="7" t="n">
        <v>884</v>
      </c>
      <c r="E28" s="8" t="n">
        <v>0</v>
      </c>
      <c r="F28" s="8" t="n">
        <v>0</v>
      </c>
      <c r="G28" s="8" t="n">
        <v>100</v>
      </c>
      <c r="H28" s="17">
        <f>IF(B28="","",ROUND(4*E28+4*F28+9*G28,0))</f>
        <v/>
      </c>
    </row>
    <row r="29">
      <c r="B29" s="23" t="n"/>
      <c r="C29" s="23" t="n"/>
      <c r="D29" s="7" t="n"/>
      <c r="E29" s="8" t="n"/>
      <c r="F29" s="8" t="n"/>
      <c r="G29" s="8" t="n"/>
      <c r="H29" s="17">
        <f>IF(B29="","",ROUND(4*E29+4*F29+9*G29,0))</f>
        <v/>
      </c>
    </row>
    <row r="30">
      <c r="B30" s="23" t="n"/>
      <c r="C30" s="23" t="n"/>
      <c r="D30" s="7" t="n"/>
      <c r="E30" s="8" t="n"/>
      <c r="F30" s="8" t="n"/>
      <c r="G30" s="8" t="n"/>
      <c r="H30" s="17">
        <f>IF(B30="","",ROUND(4*E30+4*F30+9*G30,0))</f>
        <v/>
      </c>
    </row>
    <row r="31">
      <c r="B31" s="23" t="n"/>
      <c r="C31" s="23" t="n"/>
      <c r="D31" s="7" t="n"/>
      <c r="E31" s="8" t="n"/>
      <c r="F31" s="8" t="n"/>
      <c r="G31" s="8" t="n"/>
      <c r="H31" s="17">
        <f>IF(B31="","",ROUND(4*E31+4*F31+9*G31,0))</f>
        <v/>
      </c>
    </row>
    <row r="32">
      <c r="B32" s="23" t="n"/>
      <c r="C32" s="23" t="n"/>
      <c r="D32" s="7" t="n"/>
      <c r="E32" s="8" t="n"/>
      <c r="F32" s="8" t="n"/>
      <c r="G32" s="8" t="n"/>
      <c r="H32" s="17">
        <f>IF(B32="","",ROUND(4*E32+4*F32+9*G32,0))</f>
        <v/>
      </c>
    </row>
    <row r="33">
      <c r="B33" s="23" t="n"/>
      <c r="C33" s="23" t="n"/>
      <c r="D33" s="7" t="n"/>
      <c r="E33" s="8" t="n"/>
      <c r="F33" s="8" t="n"/>
      <c r="G33" s="8" t="n"/>
      <c r="H33" s="17">
        <f>IF(B33="","",ROUND(4*E33+4*F33+9*G33,0))</f>
        <v/>
      </c>
    </row>
    <row r="34">
      <c r="B34" s="23" t="n"/>
      <c r="C34" s="23" t="n"/>
      <c r="D34" s="7" t="n"/>
      <c r="E34" s="8" t="n"/>
      <c r="F34" s="8" t="n"/>
      <c r="G34" s="8" t="n"/>
      <c r="H34" s="17">
        <f>IF(B34="","",ROUND(4*E34+4*F34+9*G34,0))</f>
        <v/>
      </c>
    </row>
    <row r="35">
      <c r="B35" s="23" t="n"/>
      <c r="C35" s="23" t="n"/>
      <c r="D35" s="7" t="n"/>
      <c r="E35" s="8" t="n"/>
      <c r="F35" s="8" t="n"/>
      <c r="G35" s="8" t="n"/>
      <c r="H35" s="17">
        <f>IF(B35="","",ROUND(4*E35+4*F35+9*G35,0))</f>
        <v/>
      </c>
    </row>
    <row r="36">
      <c r="B36" s="23" t="n"/>
      <c r="C36" s="23" t="n"/>
      <c r="D36" s="7" t="n"/>
      <c r="E36" s="8" t="n"/>
      <c r="F36" s="8" t="n"/>
      <c r="G36" s="8" t="n"/>
      <c r="H36" s="17">
        <f>IF(B36="","",ROUND(4*E36+4*F36+9*G36,0))</f>
        <v/>
      </c>
    </row>
    <row r="37">
      <c r="B37" s="23" t="n"/>
      <c r="C37" s="23" t="n"/>
      <c r="D37" s="7" t="n"/>
      <c r="E37" s="8" t="n"/>
      <c r="F37" s="8" t="n"/>
      <c r="G37" s="8" t="n"/>
      <c r="H37" s="17">
        <f>IF(B37="","",ROUND(4*E37+4*F37+9*G37,0))</f>
        <v/>
      </c>
    </row>
    <row r="39">
      <c r="B39" s="29" t="inlineStr">
        <is>
          <t>La columna «kcal según macros» (4 kcal/g de proteínas e hidratos, 9 kcal/g de grasas) sirve para comprobar que los datos que introduces son coherentes.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D8:D37">
    <cfRule type="dataBar" priority="1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I57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16" customWidth="1" min="3" max="3"/>
    <col width="28" customWidth="1" min="4" max="4"/>
    <col width="10" customWidth="1" min="5" max="5"/>
    <col width="11" customWidth="1" min="6" max="6"/>
    <col width="12" customWidth="1" min="7" max="7"/>
    <col width="12" customWidth="1" min="8" max="8"/>
    <col width="12" customWidth="1" min="9" max="9"/>
  </cols>
  <sheetData>
    <row r="2" ht="34" customHeight="1">
      <c r="B2" s="1" t="inlineStr">
        <is>
          <t>Diario de comidas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Una fila por alimento: fecha, comida, alimento y gramos. Las calorías y los macros se calculan con la hoja Alimentos.</t>
        </is>
      </c>
    </row>
    <row r="5">
      <c r="B5" s="12" t="inlineStr">
        <is>
          <t>Total del diario:</t>
        </is>
      </c>
      <c r="D5" s="30">
        <f>SUM(F8:F57)</f>
        <v/>
      </c>
    </row>
    <row r="7" ht="30" customHeight="1">
      <c r="B7" s="15" t="inlineStr">
        <is>
          <t>Fecha</t>
        </is>
      </c>
      <c r="C7" s="15" t="inlineStr">
        <is>
          <t>Comida</t>
        </is>
      </c>
      <c r="D7" s="15" t="inlineStr">
        <is>
          <t>Alimento</t>
        </is>
      </c>
      <c r="E7" s="15" t="inlineStr">
        <is>
          <t>Gramos</t>
        </is>
      </c>
      <c r="F7" s="15" t="inlineStr">
        <is>
          <t>kcal</t>
        </is>
      </c>
      <c r="G7" s="15" t="inlineStr">
        <is>
          <t>Proteínas (g)</t>
        </is>
      </c>
      <c r="H7" s="15" t="inlineStr">
        <is>
          <t>Hidratos (g)</t>
        </is>
      </c>
      <c r="I7" s="15" t="inlineStr">
        <is>
          <t>Grasas (g)</t>
        </is>
      </c>
    </row>
    <row r="8">
      <c r="B8" s="31" t="n">
        <v>46294</v>
      </c>
      <c r="C8" s="6" t="inlineStr">
        <is>
          <t>Desayuno</t>
        </is>
      </c>
      <c r="D8" s="23" t="inlineStr">
        <is>
          <t>Avena en copos</t>
        </is>
      </c>
      <c r="E8" s="7" t="n">
        <v>50</v>
      </c>
      <c r="F8" s="17">
        <f>IF(OR(D8="",E8=""),"",IFERROR(ROUND(INDEX(Alimentos!$D$8:$D$37,MATCH(D8,Alimentos!$B$8:$B$37,0))*E8/100,0),0))</f>
        <v/>
      </c>
      <c r="G8" s="32">
        <f>IF(OR(D8="",E8=""),"",IFERROR(ROUND(INDEX(Alimentos!$E$8:$E$37,MATCH(D8,Alimentos!$B$8:$B$37,0))*E8/100,1),0))</f>
        <v/>
      </c>
      <c r="H8" s="32">
        <f>IF(OR(D8="",E8=""),"",IFERROR(ROUND(INDEX(Alimentos!$F$8:$F$37,MATCH(D8,Alimentos!$B$8:$B$37,0))*E8/100,1),0))</f>
        <v/>
      </c>
      <c r="I8" s="32">
        <f>IF(OR(D8="",E8=""),"",IFERROR(ROUND(INDEX(Alimentos!$G$8:$G$37,MATCH(D8,Alimentos!$B$8:$B$37,0))*E8/100,1),0))</f>
        <v/>
      </c>
    </row>
    <row r="9">
      <c r="B9" s="31" t="n">
        <v>46294</v>
      </c>
      <c r="C9" s="6" t="inlineStr">
        <is>
          <t>Desayuno</t>
        </is>
      </c>
      <c r="D9" s="23" t="inlineStr">
        <is>
          <t>Leche semidesnatada</t>
        </is>
      </c>
      <c r="E9" s="7" t="n">
        <v>250</v>
      </c>
      <c r="F9" s="17">
        <f>IF(OR(D9="",E9=""),"",IFERROR(ROUND(INDEX(Alimentos!$D$8:$D$37,MATCH(D9,Alimentos!$B$8:$B$37,0))*E9/100,0),0))</f>
        <v/>
      </c>
      <c r="G9" s="32">
        <f>IF(OR(D9="",E9=""),"",IFERROR(ROUND(INDEX(Alimentos!$E$8:$E$37,MATCH(D9,Alimentos!$B$8:$B$37,0))*E9/100,1),0))</f>
        <v/>
      </c>
      <c r="H9" s="32">
        <f>IF(OR(D9="",E9=""),"",IFERROR(ROUND(INDEX(Alimentos!$F$8:$F$37,MATCH(D9,Alimentos!$B$8:$B$37,0))*E9/100,1),0))</f>
        <v/>
      </c>
      <c r="I9" s="32">
        <f>IF(OR(D9="",E9=""),"",IFERROR(ROUND(INDEX(Alimentos!$G$8:$G$37,MATCH(D9,Alimentos!$B$8:$B$37,0))*E9/100,1),0))</f>
        <v/>
      </c>
    </row>
    <row r="10">
      <c r="B10" s="31" t="n">
        <v>46294</v>
      </c>
      <c r="C10" s="6" t="inlineStr">
        <is>
          <t>Desayuno</t>
        </is>
      </c>
      <c r="D10" s="23" t="inlineStr">
        <is>
          <t>Plátano</t>
        </is>
      </c>
      <c r="E10" s="7" t="n">
        <v>100</v>
      </c>
      <c r="F10" s="17">
        <f>IF(OR(D10="",E10=""),"",IFERROR(ROUND(INDEX(Alimentos!$D$8:$D$37,MATCH(D10,Alimentos!$B$8:$B$37,0))*E10/100,0),0))</f>
        <v/>
      </c>
      <c r="G10" s="32">
        <f>IF(OR(D10="",E10=""),"",IFERROR(ROUND(INDEX(Alimentos!$E$8:$E$37,MATCH(D10,Alimentos!$B$8:$B$37,0))*E10/100,1),0))</f>
        <v/>
      </c>
      <c r="H10" s="32">
        <f>IF(OR(D10="",E10=""),"",IFERROR(ROUND(INDEX(Alimentos!$F$8:$F$37,MATCH(D10,Alimentos!$B$8:$B$37,0))*E10/100,1),0))</f>
        <v/>
      </c>
      <c r="I10" s="32">
        <f>IF(OR(D10="",E10=""),"",IFERROR(ROUND(INDEX(Alimentos!$G$8:$G$37,MATCH(D10,Alimentos!$B$8:$B$37,0))*E10/100,1),0))</f>
        <v/>
      </c>
    </row>
    <row r="11">
      <c r="B11" s="31" t="n">
        <v>46294</v>
      </c>
      <c r="C11" s="6" t="inlineStr">
        <is>
          <t>Comida</t>
        </is>
      </c>
      <c r="D11" s="23" t="inlineStr">
        <is>
          <t>Pechuga de pollo (cruda)</t>
        </is>
      </c>
      <c r="E11" s="7" t="n">
        <v>150</v>
      </c>
      <c r="F11" s="17">
        <f>IF(OR(D11="",E11=""),"",IFERROR(ROUND(INDEX(Alimentos!$D$8:$D$37,MATCH(D11,Alimentos!$B$8:$B$37,0))*E11/100,0),0))</f>
        <v/>
      </c>
      <c r="G11" s="32">
        <f>IF(OR(D11="",E11=""),"",IFERROR(ROUND(INDEX(Alimentos!$E$8:$E$37,MATCH(D11,Alimentos!$B$8:$B$37,0))*E11/100,1),0))</f>
        <v/>
      </c>
      <c r="H11" s="32">
        <f>IF(OR(D11="",E11=""),"",IFERROR(ROUND(INDEX(Alimentos!$F$8:$F$37,MATCH(D11,Alimentos!$B$8:$B$37,0))*E11/100,1),0))</f>
        <v/>
      </c>
      <c r="I11" s="32">
        <f>IF(OR(D11="",E11=""),"",IFERROR(ROUND(INDEX(Alimentos!$G$8:$G$37,MATCH(D11,Alimentos!$B$8:$B$37,0))*E11/100,1),0))</f>
        <v/>
      </c>
    </row>
    <row r="12">
      <c r="B12" s="31" t="n">
        <v>46294</v>
      </c>
      <c r="C12" s="6" t="inlineStr">
        <is>
          <t>Comida</t>
        </is>
      </c>
      <c r="D12" s="23" t="inlineStr">
        <is>
          <t>Arroz blanco (crudo)</t>
        </is>
      </c>
      <c r="E12" s="7" t="n">
        <v>70</v>
      </c>
      <c r="F12" s="17">
        <f>IF(OR(D12="",E12=""),"",IFERROR(ROUND(INDEX(Alimentos!$D$8:$D$37,MATCH(D12,Alimentos!$B$8:$B$37,0))*E12/100,0),0))</f>
        <v/>
      </c>
      <c r="G12" s="32">
        <f>IF(OR(D12="",E12=""),"",IFERROR(ROUND(INDEX(Alimentos!$E$8:$E$37,MATCH(D12,Alimentos!$B$8:$B$37,0))*E12/100,1),0))</f>
        <v/>
      </c>
      <c r="H12" s="32">
        <f>IF(OR(D12="",E12=""),"",IFERROR(ROUND(INDEX(Alimentos!$F$8:$F$37,MATCH(D12,Alimentos!$B$8:$B$37,0))*E12/100,1),0))</f>
        <v/>
      </c>
      <c r="I12" s="32">
        <f>IF(OR(D12="",E12=""),"",IFERROR(ROUND(INDEX(Alimentos!$G$8:$G$37,MATCH(D12,Alimentos!$B$8:$B$37,0))*E12/100,1),0))</f>
        <v/>
      </c>
    </row>
    <row r="13">
      <c r="B13" s="31" t="n">
        <v>46294</v>
      </c>
      <c r="C13" s="6" t="inlineStr">
        <is>
          <t>Comida</t>
        </is>
      </c>
      <c r="D13" s="23" t="inlineStr">
        <is>
          <t>Brócoli</t>
        </is>
      </c>
      <c r="E13" s="7" t="n">
        <v>150</v>
      </c>
      <c r="F13" s="17">
        <f>IF(OR(D13="",E13=""),"",IFERROR(ROUND(INDEX(Alimentos!$D$8:$D$37,MATCH(D13,Alimentos!$B$8:$B$37,0))*E13/100,0),0))</f>
        <v/>
      </c>
      <c r="G13" s="32">
        <f>IF(OR(D13="",E13=""),"",IFERROR(ROUND(INDEX(Alimentos!$E$8:$E$37,MATCH(D13,Alimentos!$B$8:$B$37,0))*E13/100,1),0))</f>
        <v/>
      </c>
      <c r="H13" s="32">
        <f>IF(OR(D13="",E13=""),"",IFERROR(ROUND(INDEX(Alimentos!$F$8:$F$37,MATCH(D13,Alimentos!$B$8:$B$37,0))*E13/100,1),0))</f>
        <v/>
      </c>
      <c r="I13" s="32">
        <f>IF(OR(D13="",E13=""),"",IFERROR(ROUND(INDEX(Alimentos!$G$8:$G$37,MATCH(D13,Alimentos!$B$8:$B$37,0))*E13/100,1),0))</f>
        <v/>
      </c>
    </row>
    <row r="14">
      <c r="B14" s="31" t="n">
        <v>46294</v>
      </c>
      <c r="C14" s="6" t="inlineStr">
        <is>
          <t>Comida</t>
        </is>
      </c>
      <c r="D14" s="23" t="inlineStr">
        <is>
          <t>Aceite de oliva</t>
        </is>
      </c>
      <c r="E14" s="7" t="n">
        <v>10</v>
      </c>
      <c r="F14" s="17">
        <f>IF(OR(D14="",E14=""),"",IFERROR(ROUND(INDEX(Alimentos!$D$8:$D$37,MATCH(D14,Alimentos!$B$8:$B$37,0))*E14/100,0),0))</f>
        <v/>
      </c>
      <c r="G14" s="32">
        <f>IF(OR(D14="",E14=""),"",IFERROR(ROUND(INDEX(Alimentos!$E$8:$E$37,MATCH(D14,Alimentos!$B$8:$B$37,0))*E14/100,1),0))</f>
        <v/>
      </c>
      <c r="H14" s="32">
        <f>IF(OR(D14="",E14=""),"",IFERROR(ROUND(INDEX(Alimentos!$F$8:$F$37,MATCH(D14,Alimentos!$B$8:$B$37,0))*E14/100,1),0))</f>
        <v/>
      </c>
      <c r="I14" s="32">
        <f>IF(OR(D14="",E14=""),"",IFERROR(ROUND(INDEX(Alimentos!$G$8:$G$37,MATCH(D14,Alimentos!$B$8:$B$37,0))*E14/100,1),0))</f>
        <v/>
      </c>
    </row>
    <row r="15">
      <c r="B15" s="31" t="n">
        <v>46294</v>
      </c>
      <c r="C15" s="6" t="inlineStr">
        <is>
          <t>Media mañana</t>
        </is>
      </c>
      <c r="D15" s="23" t="inlineStr">
        <is>
          <t>Manzana</t>
        </is>
      </c>
      <c r="E15" s="7" t="n">
        <v>150</v>
      </c>
      <c r="F15" s="17">
        <f>IF(OR(D15="",E15=""),"",IFERROR(ROUND(INDEX(Alimentos!$D$8:$D$37,MATCH(D15,Alimentos!$B$8:$B$37,0))*E15/100,0),0))</f>
        <v/>
      </c>
      <c r="G15" s="32">
        <f>IF(OR(D15="",E15=""),"",IFERROR(ROUND(INDEX(Alimentos!$E$8:$E$37,MATCH(D15,Alimentos!$B$8:$B$37,0))*E15/100,1),0))</f>
        <v/>
      </c>
      <c r="H15" s="32">
        <f>IF(OR(D15="",E15=""),"",IFERROR(ROUND(INDEX(Alimentos!$F$8:$F$37,MATCH(D15,Alimentos!$B$8:$B$37,0))*E15/100,1),0))</f>
        <v/>
      </c>
      <c r="I15" s="32">
        <f>IF(OR(D15="",E15=""),"",IFERROR(ROUND(INDEX(Alimentos!$G$8:$G$37,MATCH(D15,Alimentos!$B$8:$B$37,0))*E15/100,1),0))</f>
        <v/>
      </c>
    </row>
    <row r="16">
      <c r="B16" s="31" t="n">
        <v>46294</v>
      </c>
      <c r="C16" s="6" t="inlineStr">
        <is>
          <t>Merienda</t>
        </is>
      </c>
      <c r="D16" s="23" t="inlineStr">
        <is>
          <t>Yogur natural</t>
        </is>
      </c>
      <c r="E16" s="7" t="n">
        <v>125</v>
      </c>
      <c r="F16" s="17">
        <f>IF(OR(D16="",E16=""),"",IFERROR(ROUND(INDEX(Alimentos!$D$8:$D$37,MATCH(D16,Alimentos!$B$8:$B$37,0))*E16/100,0),0))</f>
        <v/>
      </c>
      <c r="G16" s="32">
        <f>IF(OR(D16="",E16=""),"",IFERROR(ROUND(INDEX(Alimentos!$E$8:$E$37,MATCH(D16,Alimentos!$B$8:$B$37,0))*E16/100,1),0))</f>
        <v/>
      </c>
      <c r="H16" s="32">
        <f>IF(OR(D16="",E16=""),"",IFERROR(ROUND(INDEX(Alimentos!$F$8:$F$37,MATCH(D16,Alimentos!$B$8:$B$37,0))*E16/100,1),0))</f>
        <v/>
      </c>
      <c r="I16" s="32">
        <f>IF(OR(D16="",E16=""),"",IFERROR(ROUND(INDEX(Alimentos!$G$8:$G$37,MATCH(D16,Alimentos!$B$8:$B$37,0))*E16/100,1),0))</f>
        <v/>
      </c>
    </row>
    <row r="17">
      <c r="B17" s="31" t="n">
        <v>46294</v>
      </c>
      <c r="C17" s="6" t="inlineStr">
        <is>
          <t>Merienda</t>
        </is>
      </c>
      <c r="D17" s="23" t="inlineStr">
        <is>
          <t>Almendras</t>
        </is>
      </c>
      <c r="E17" s="7" t="n">
        <v>15</v>
      </c>
      <c r="F17" s="17">
        <f>IF(OR(D17="",E17=""),"",IFERROR(ROUND(INDEX(Alimentos!$D$8:$D$37,MATCH(D17,Alimentos!$B$8:$B$37,0))*E17/100,0),0))</f>
        <v/>
      </c>
      <c r="G17" s="32">
        <f>IF(OR(D17="",E17=""),"",IFERROR(ROUND(INDEX(Alimentos!$E$8:$E$37,MATCH(D17,Alimentos!$B$8:$B$37,0))*E17/100,1),0))</f>
        <v/>
      </c>
      <c r="H17" s="32">
        <f>IF(OR(D17="",E17=""),"",IFERROR(ROUND(INDEX(Alimentos!$F$8:$F$37,MATCH(D17,Alimentos!$B$8:$B$37,0))*E17/100,1),0))</f>
        <v/>
      </c>
      <c r="I17" s="32">
        <f>IF(OR(D17="",E17=""),"",IFERROR(ROUND(INDEX(Alimentos!$G$8:$G$37,MATCH(D17,Alimentos!$B$8:$B$37,0))*E17/100,1),0))</f>
        <v/>
      </c>
    </row>
    <row r="18">
      <c r="B18" s="31" t="n">
        <v>46294</v>
      </c>
      <c r="C18" s="6" t="inlineStr">
        <is>
          <t>Cena</t>
        </is>
      </c>
      <c r="D18" s="23" t="inlineStr">
        <is>
          <t>Merluza</t>
        </is>
      </c>
      <c r="E18" s="7" t="n">
        <v>200</v>
      </c>
      <c r="F18" s="17">
        <f>IF(OR(D18="",E18=""),"",IFERROR(ROUND(INDEX(Alimentos!$D$8:$D$37,MATCH(D18,Alimentos!$B$8:$B$37,0))*E18/100,0),0))</f>
        <v/>
      </c>
      <c r="G18" s="32">
        <f>IF(OR(D18="",E18=""),"",IFERROR(ROUND(INDEX(Alimentos!$E$8:$E$37,MATCH(D18,Alimentos!$B$8:$B$37,0))*E18/100,1),0))</f>
        <v/>
      </c>
      <c r="H18" s="32">
        <f>IF(OR(D18="",E18=""),"",IFERROR(ROUND(INDEX(Alimentos!$F$8:$F$37,MATCH(D18,Alimentos!$B$8:$B$37,0))*E18/100,1),0))</f>
        <v/>
      </c>
      <c r="I18" s="32">
        <f>IF(OR(D18="",E18=""),"",IFERROR(ROUND(INDEX(Alimentos!$G$8:$G$37,MATCH(D18,Alimentos!$B$8:$B$37,0))*E18/100,1),0))</f>
        <v/>
      </c>
    </row>
    <row r="19">
      <c r="B19" s="31" t="n">
        <v>46294</v>
      </c>
      <c r="C19" s="6" t="inlineStr">
        <is>
          <t>Cena</t>
        </is>
      </c>
      <c r="D19" s="23" t="inlineStr">
        <is>
          <t>Patata</t>
        </is>
      </c>
      <c r="E19" s="7" t="n">
        <v>200</v>
      </c>
      <c r="F19" s="17">
        <f>IF(OR(D19="",E19=""),"",IFERROR(ROUND(INDEX(Alimentos!$D$8:$D$37,MATCH(D19,Alimentos!$B$8:$B$37,0))*E19/100,0),0))</f>
        <v/>
      </c>
      <c r="G19" s="32">
        <f>IF(OR(D19="",E19=""),"",IFERROR(ROUND(INDEX(Alimentos!$E$8:$E$37,MATCH(D19,Alimentos!$B$8:$B$37,0))*E19/100,1),0))</f>
        <v/>
      </c>
      <c r="H19" s="32">
        <f>IF(OR(D19="",E19=""),"",IFERROR(ROUND(INDEX(Alimentos!$F$8:$F$37,MATCH(D19,Alimentos!$B$8:$B$37,0))*E19/100,1),0))</f>
        <v/>
      </c>
      <c r="I19" s="32">
        <f>IF(OR(D19="",E19=""),"",IFERROR(ROUND(INDEX(Alimentos!$G$8:$G$37,MATCH(D19,Alimentos!$B$8:$B$37,0))*E19/100,1),0))</f>
        <v/>
      </c>
    </row>
    <row r="20">
      <c r="B20" s="31" t="n">
        <v>46294</v>
      </c>
      <c r="C20" s="6" t="inlineStr">
        <is>
          <t>Cena</t>
        </is>
      </c>
      <c r="D20" s="23" t="inlineStr">
        <is>
          <t>Aceite de oliva</t>
        </is>
      </c>
      <c r="E20" s="7" t="n">
        <v>8</v>
      </c>
      <c r="F20" s="17">
        <f>IF(OR(D20="",E20=""),"",IFERROR(ROUND(INDEX(Alimentos!$D$8:$D$37,MATCH(D20,Alimentos!$B$8:$B$37,0))*E20/100,0),0))</f>
        <v/>
      </c>
      <c r="G20" s="32">
        <f>IF(OR(D20="",E20=""),"",IFERROR(ROUND(INDEX(Alimentos!$E$8:$E$37,MATCH(D20,Alimentos!$B$8:$B$37,0))*E20/100,1),0))</f>
        <v/>
      </c>
      <c r="H20" s="32">
        <f>IF(OR(D20="",E20=""),"",IFERROR(ROUND(INDEX(Alimentos!$F$8:$F$37,MATCH(D20,Alimentos!$B$8:$B$37,0))*E20/100,1),0))</f>
        <v/>
      </c>
      <c r="I20" s="32">
        <f>IF(OR(D20="",E20=""),"",IFERROR(ROUND(INDEX(Alimentos!$G$8:$G$37,MATCH(D20,Alimentos!$B$8:$B$37,0))*E20/100,1),0))</f>
        <v/>
      </c>
    </row>
    <row r="21">
      <c r="B21" s="31" t="n">
        <v>46295</v>
      </c>
      <c r="C21" s="6" t="inlineStr">
        <is>
          <t>Desayuno</t>
        </is>
      </c>
      <c r="D21" s="23" t="inlineStr">
        <is>
          <t>Pan integral</t>
        </is>
      </c>
      <c r="E21" s="7" t="n">
        <v>80</v>
      </c>
      <c r="F21" s="17">
        <f>IF(OR(D21="",E21=""),"",IFERROR(ROUND(INDEX(Alimentos!$D$8:$D$37,MATCH(D21,Alimentos!$B$8:$B$37,0))*E21/100,0),0))</f>
        <v/>
      </c>
      <c r="G21" s="32">
        <f>IF(OR(D21="",E21=""),"",IFERROR(ROUND(INDEX(Alimentos!$E$8:$E$37,MATCH(D21,Alimentos!$B$8:$B$37,0))*E21/100,1),0))</f>
        <v/>
      </c>
      <c r="H21" s="32">
        <f>IF(OR(D21="",E21=""),"",IFERROR(ROUND(INDEX(Alimentos!$F$8:$F$37,MATCH(D21,Alimentos!$B$8:$B$37,0))*E21/100,1),0))</f>
        <v/>
      </c>
      <c r="I21" s="32">
        <f>IF(OR(D21="",E21=""),"",IFERROR(ROUND(INDEX(Alimentos!$G$8:$G$37,MATCH(D21,Alimentos!$B$8:$B$37,0))*E21/100,1),0))</f>
        <v/>
      </c>
    </row>
    <row r="22">
      <c r="B22" s="31" t="n">
        <v>46295</v>
      </c>
      <c r="C22" s="6" t="inlineStr">
        <is>
          <t>Desayuno</t>
        </is>
      </c>
      <c r="D22" s="23" t="inlineStr">
        <is>
          <t>Huevo</t>
        </is>
      </c>
      <c r="E22" s="7" t="n">
        <v>120</v>
      </c>
      <c r="F22" s="17">
        <f>IF(OR(D22="",E22=""),"",IFERROR(ROUND(INDEX(Alimentos!$D$8:$D$37,MATCH(D22,Alimentos!$B$8:$B$37,0))*E22/100,0),0))</f>
        <v/>
      </c>
      <c r="G22" s="32">
        <f>IF(OR(D22="",E22=""),"",IFERROR(ROUND(INDEX(Alimentos!$E$8:$E$37,MATCH(D22,Alimentos!$B$8:$B$37,0))*E22/100,1),0))</f>
        <v/>
      </c>
      <c r="H22" s="32">
        <f>IF(OR(D22="",E22=""),"",IFERROR(ROUND(INDEX(Alimentos!$F$8:$F$37,MATCH(D22,Alimentos!$B$8:$B$37,0))*E22/100,1),0))</f>
        <v/>
      </c>
      <c r="I22" s="32">
        <f>IF(OR(D22="",E22=""),"",IFERROR(ROUND(INDEX(Alimentos!$G$8:$G$37,MATCH(D22,Alimentos!$B$8:$B$37,0))*E22/100,1),0))</f>
        <v/>
      </c>
    </row>
    <row r="23">
      <c r="B23" s="31" t="n">
        <v>46295</v>
      </c>
      <c r="C23" s="6" t="inlineStr">
        <is>
          <t>Media mañana</t>
        </is>
      </c>
      <c r="D23" s="23" t="inlineStr">
        <is>
          <t>Manzana</t>
        </is>
      </c>
      <c r="E23" s="7" t="n">
        <v>150</v>
      </c>
      <c r="F23" s="17">
        <f>IF(OR(D23="",E23=""),"",IFERROR(ROUND(INDEX(Alimentos!$D$8:$D$37,MATCH(D23,Alimentos!$B$8:$B$37,0))*E23/100,0),0))</f>
        <v/>
      </c>
      <c r="G23" s="32">
        <f>IF(OR(D23="",E23=""),"",IFERROR(ROUND(INDEX(Alimentos!$E$8:$E$37,MATCH(D23,Alimentos!$B$8:$B$37,0))*E23/100,1),0))</f>
        <v/>
      </c>
      <c r="H23" s="32">
        <f>IF(OR(D23="",E23=""),"",IFERROR(ROUND(INDEX(Alimentos!$F$8:$F$37,MATCH(D23,Alimentos!$B$8:$B$37,0))*E23/100,1),0))</f>
        <v/>
      </c>
      <c r="I23" s="32">
        <f>IF(OR(D23="",E23=""),"",IFERROR(ROUND(INDEX(Alimentos!$G$8:$G$37,MATCH(D23,Alimentos!$B$8:$B$37,0))*E23/100,1),0))</f>
        <v/>
      </c>
    </row>
    <row r="24">
      <c r="B24" s="31" t="n">
        <v>46295</v>
      </c>
      <c r="C24" s="6" t="inlineStr">
        <is>
          <t>Comida</t>
        </is>
      </c>
      <c r="D24" s="23" t="inlineStr">
        <is>
          <t>Lentejas (crudas)</t>
        </is>
      </c>
      <c r="E24" s="7" t="n">
        <v>70</v>
      </c>
      <c r="F24" s="17">
        <f>IF(OR(D24="",E24=""),"",IFERROR(ROUND(INDEX(Alimentos!$D$8:$D$37,MATCH(D24,Alimentos!$B$8:$B$37,0))*E24/100,0),0))</f>
        <v/>
      </c>
      <c r="G24" s="32">
        <f>IF(OR(D24="",E24=""),"",IFERROR(ROUND(INDEX(Alimentos!$E$8:$E$37,MATCH(D24,Alimentos!$B$8:$B$37,0))*E24/100,1),0))</f>
        <v/>
      </c>
      <c r="H24" s="32">
        <f>IF(OR(D24="",E24=""),"",IFERROR(ROUND(INDEX(Alimentos!$F$8:$F$37,MATCH(D24,Alimentos!$B$8:$B$37,0))*E24/100,1),0))</f>
        <v/>
      </c>
      <c r="I24" s="32">
        <f>IF(OR(D24="",E24=""),"",IFERROR(ROUND(INDEX(Alimentos!$G$8:$G$37,MATCH(D24,Alimentos!$B$8:$B$37,0))*E24/100,1),0))</f>
        <v/>
      </c>
    </row>
    <row r="25">
      <c r="B25" s="31" t="n">
        <v>46295</v>
      </c>
      <c r="C25" s="6" t="inlineStr">
        <is>
          <t>Comida</t>
        </is>
      </c>
      <c r="D25" s="23" t="inlineStr">
        <is>
          <t>Arroz blanco (crudo)</t>
        </is>
      </c>
      <c r="E25" s="7" t="n">
        <v>60</v>
      </c>
      <c r="F25" s="17">
        <f>IF(OR(D25="",E25=""),"",IFERROR(ROUND(INDEX(Alimentos!$D$8:$D$37,MATCH(D25,Alimentos!$B$8:$B$37,0))*E25/100,0),0))</f>
        <v/>
      </c>
      <c r="G25" s="32">
        <f>IF(OR(D25="",E25=""),"",IFERROR(ROUND(INDEX(Alimentos!$E$8:$E$37,MATCH(D25,Alimentos!$B$8:$B$37,0))*E25/100,1),0))</f>
        <v/>
      </c>
      <c r="H25" s="32">
        <f>IF(OR(D25="",E25=""),"",IFERROR(ROUND(INDEX(Alimentos!$F$8:$F$37,MATCH(D25,Alimentos!$B$8:$B$37,0))*E25/100,1),0))</f>
        <v/>
      </c>
      <c r="I25" s="32">
        <f>IF(OR(D25="",E25=""),"",IFERROR(ROUND(INDEX(Alimentos!$G$8:$G$37,MATCH(D25,Alimentos!$B$8:$B$37,0))*E25/100,1),0))</f>
        <v/>
      </c>
    </row>
    <row r="26">
      <c r="B26" s="31" t="n">
        <v>46295</v>
      </c>
      <c r="C26" s="6" t="inlineStr">
        <is>
          <t>Comida</t>
        </is>
      </c>
      <c r="D26" s="23" t="inlineStr">
        <is>
          <t>Tomate</t>
        </is>
      </c>
      <c r="E26" s="7" t="n">
        <v>100</v>
      </c>
      <c r="F26" s="17">
        <f>IF(OR(D26="",E26=""),"",IFERROR(ROUND(INDEX(Alimentos!$D$8:$D$37,MATCH(D26,Alimentos!$B$8:$B$37,0))*E26/100,0),0))</f>
        <v/>
      </c>
      <c r="G26" s="32">
        <f>IF(OR(D26="",E26=""),"",IFERROR(ROUND(INDEX(Alimentos!$E$8:$E$37,MATCH(D26,Alimentos!$B$8:$B$37,0))*E26/100,1),0))</f>
        <v/>
      </c>
      <c r="H26" s="32">
        <f>IF(OR(D26="",E26=""),"",IFERROR(ROUND(INDEX(Alimentos!$F$8:$F$37,MATCH(D26,Alimentos!$B$8:$B$37,0))*E26/100,1),0))</f>
        <v/>
      </c>
      <c r="I26" s="32">
        <f>IF(OR(D26="",E26=""),"",IFERROR(ROUND(INDEX(Alimentos!$G$8:$G$37,MATCH(D26,Alimentos!$B$8:$B$37,0))*E26/100,1),0))</f>
        <v/>
      </c>
    </row>
    <row r="27">
      <c r="B27" s="31" t="n">
        <v>46295</v>
      </c>
      <c r="C27" s="6" t="inlineStr">
        <is>
          <t>Merienda</t>
        </is>
      </c>
      <c r="D27" s="23" t="inlineStr">
        <is>
          <t>Queso fresco batido</t>
        </is>
      </c>
      <c r="E27" s="7" t="n">
        <v>125</v>
      </c>
      <c r="F27" s="17">
        <f>IF(OR(D27="",E27=""),"",IFERROR(ROUND(INDEX(Alimentos!$D$8:$D$37,MATCH(D27,Alimentos!$B$8:$B$37,0))*E27/100,0),0))</f>
        <v/>
      </c>
      <c r="G27" s="32">
        <f>IF(OR(D27="",E27=""),"",IFERROR(ROUND(INDEX(Alimentos!$E$8:$E$37,MATCH(D27,Alimentos!$B$8:$B$37,0))*E27/100,1),0))</f>
        <v/>
      </c>
      <c r="H27" s="32">
        <f>IF(OR(D27="",E27=""),"",IFERROR(ROUND(INDEX(Alimentos!$F$8:$F$37,MATCH(D27,Alimentos!$B$8:$B$37,0))*E27/100,1),0))</f>
        <v/>
      </c>
      <c r="I27" s="32">
        <f>IF(OR(D27="",E27=""),"",IFERROR(ROUND(INDEX(Alimentos!$G$8:$G$37,MATCH(D27,Alimentos!$B$8:$B$37,0))*E27/100,1),0))</f>
        <v/>
      </c>
    </row>
    <row r="28">
      <c r="B28" s="31" t="n">
        <v>46295</v>
      </c>
      <c r="C28" s="6" t="inlineStr">
        <is>
          <t>Merienda</t>
        </is>
      </c>
      <c r="D28" s="23" t="inlineStr">
        <is>
          <t>Almendras</t>
        </is>
      </c>
      <c r="E28" s="7" t="n">
        <v>15</v>
      </c>
      <c r="F28" s="17">
        <f>IF(OR(D28="",E28=""),"",IFERROR(ROUND(INDEX(Alimentos!$D$8:$D$37,MATCH(D28,Alimentos!$B$8:$B$37,0))*E28/100,0),0))</f>
        <v/>
      </c>
      <c r="G28" s="32">
        <f>IF(OR(D28="",E28=""),"",IFERROR(ROUND(INDEX(Alimentos!$E$8:$E$37,MATCH(D28,Alimentos!$B$8:$B$37,0))*E28/100,1),0))</f>
        <v/>
      </c>
      <c r="H28" s="32">
        <f>IF(OR(D28="",E28=""),"",IFERROR(ROUND(INDEX(Alimentos!$F$8:$F$37,MATCH(D28,Alimentos!$B$8:$B$37,0))*E28/100,1),0))</f>
        <v/>
      </c>
      <c r="I28" s="32">
        <f>IF(OR(D28="",E28=""),"",IFERROR(ROUND(INDEX(Alimentos!$G$8:$G$37,MATCH(D28,Alimentos!$B$8:$B$37,0))*E28/100,1),0))</f>
        <v/>
      </c>
    </row>
    <row r="29">
      <c r="B29" s="31" t="n">
        <v>46295</v>
      </c>
      <c r="C29" s="6" t="inlineStr">
        <is>
          <t>Cena</t>
        </is>
      </c>
      <c r="D29" s="23" t="inlineStr">
        <is>
          <t>Salmón</t>
        </is>
      </c>
      <c r="E29" s="7" t="n">
        <v>130</v>
      </c>
      <c r="F29" s="17">
        <f>IF(OR(D29="",E29=""),"",IFERROR(ROUND(INDEX(Alimentos!$D$8:$D$37,MATCH(D29,Alimentos!$B$8:$B$37,0))*E29/100,0),0))</f>
        <v/>
      </c>
      <c r="G29" s="32">
        <f>IF(OR(D29="",E29=""),"",IFERROR(ROUND(INDEX(Alimentos!$E$8:$E$37,MATCH(D29,Alimentos!$B$8:$B$37,0))*E29/100,1),0))</f>
        <v/>
      </c>
      <c r="H29" s="32">
        <f>IF(OR(D29="",E29=""),"",IFERROR(ROUND(INDEX(Alimentos!$F$8:$F$37,MATCH(D29,Alimentos!$B$8:$B$37,0))*E29/100,1),0))</f>
        <v/>
      </c>
      <c r="I29" s="32">
        <f>IF(OR(D29="",E29=""),"",IFERROR(ROUND(INDEX(Alimentos!$G$8:$G$37,MATCH(D29,Alimentos!$B$8:$B$37,0))*E29/100,1),0))</f>
        <v/>
      </c>
    </row>
    <row r="30">
      <c r="B30" s="31" t="n">
        <v>46295</v>
      </c>
      <c r="C30" s="6" t="inlineStr">
        <is>
          <t>Cena</t>
        </is>
      </c>
      <c r="D30" s="23" t="inlineStr">
        <is>
          <t>Brócoli</t>
        </is>
      </c>
      <c r="E30" s="7" t="n">
        <v>150</v>
      </c>
      <c r="F30" s="17">
        <f>IF(OR(D30="",E30=""),"",IFERROR(ROUND(INDEX(Alimentos!$D$8:$D$37,MATCH(D30,Alimentos!$B$8:$B$37,0))*E30/100,0),0))</f>
        <v/>
      </c>
      <c r="G30" s="32">
        <f>IF(OR(D30="",E30=""),"",IFERROR(ROUND(INDEX(Alimentos!$E$8:$E$37,MATCH(D30,Alimentos!$B$8:$B$37,0))*E30/100,1),0))</f>
        <v/>
      </c>
      <c r="H30" s="32">
        <f>IF(OR(D30="",E30=""),"",IFERROR(ROUND(INDEX(Alimentos!$F$8:$F$37,MATCH(D30,Alimentos!$B$8:$B$37,0))*E30/100,1),0))</f>
        <v/>
      </c>
      <c r="I30" s="32">
        <f>IF(OR(D30="",E30=""),"",IFERROR(ROUND(INDEX(Alimentos!$G$8:$G$37,MATCH(D30,Alimentos!$B$8:$B$37,0))*E30/100,1),0))</f>
        <v/>
      </c>
    </row>
    <row r="31">
      <c r="B31" s="31" t="n">
        <v>46295</v>
      </c>
      <c r="C31" s="6" t="inlineStr">
        <is>
          <t>Cena</t>
        </is>
      </c>
      <c r="D31" s="23" t="inlineStr">
        <is>
          <t>Patata</t>
        </is>
      </c>
      <c r="E31" s="7" t="n">
        <v>150</v>
      </c>
      <c r="F31" s="17">
        <f>IF(OR(D31="",E31=""),"",IFERROR(ROUND(INDEX(Alimentos!$D$8:$D$37,MATCH(D31,Alimentos!$B$8:$B$37,0))*E31/100,0),0))</f>
        <v/>
      </c>
      <c r="G31" s="32">
        <f>IF(OR(D31="",E31=""),"",IFERROR(ROUND(INDEX(Alimentos!$E$8:$E$37,MATCH(D31,Alimentos!$B$8:$B$37,0))*E31/100,1),0))</f>
        <v/>
      </c>
      <c r="H31" s="32">
        <f>IF(OR(D31="",E31=""),"",IFERROR(ROUND(INDEX(Alimentos!$F$8:$F$37,MATCH(D31,Alimentos!$B$8:$B$37,0))*E31/100,1),0))</f>
        <v/>
      </c>
      <c r="I31" s="32">
        <f>IF(OR(D31="",E31=""),"",IFERROR(ROUND(INDEX(Alimentos!$G$8:$G$37,MATCH(D31,Alimentos!$B$8:$B$37,0))*E31/100,1),0))</f>
        <v/>
      </c>
    </row>
    <row r="32">
      <c r="B32" s="31" t="n">
        <v>46296</v>
      </c>
      <c r="C32" s="6" t="inlineStr">
        <is>
          <t>Desayuno</t>
        </is>
      </c>
      <c r="D32" s="23" t="inlineStr">
        <is>
          <t>Avena en copos</t>
        </is>
      </c>
      <c r="E32" s="7" t="n">
        <v>50</v>
      </c>
      <c r="F32" s="17">
        <f>IF(OR(D32="",E32=""),"",IFERROR(ROUND(INDEX(Alimentos!$D$8:$D$37,MATCH(D32,Alimentos!$B$8:$B$37,0))*E32/100,0),0))</f>
        <v/>
      </c>
      <c r="G32" s="32">
        <f>IF(OR(D32="",E32=""),"",IFERROR(ROUND(INDEX(Alimentos!$E$8:$E$37,MATCH(D32,Alimentos!$B$8:$B$37,0))*E32/100,1),0))</f>
        <v/>
      </c>
      <c r="H32" s="32">
        <f>IF(OR(D32="",E32=""),"",IFERROR(ROUND(INDEX(Alimentos!$F$8:$F$37,MATCH(D32,Alimentos!$B$8:$B$37,0))*E32/100,1),0))</f>
        <v/>
      </c>
      <c r="I32" s="32">
        <f>IF(OR(D32="",E32=""),"",IFERROR(ROUND(INDEX(Alimentos!$G$8:$G$37,MATCH(D32,Alimentos!$B$8:$B$37,0))*E32/100,1),0))</f>
        <v/>
      </c>
    </row>
    <row r="33">
      <c r="B33" s="31" t="n">
        <v>46296</v>
      </c>
      <c r="C33" s="6" t="inlineStr">
        <is>
          <t>Desayuno</t>
        </is>
      </c>
      <c r="D33" s="23" t="inlineStr">
        <is>
          <t>Yogur natural</t>
        </is>
      </c>
      <c r="E33" s="7" t="n">
        <v>125</v>
      </c>
      <c r="F33" s="17">
        <f>IF(OR(D33="",E33=""),"",IFERROR(ROUND(INDEX(Alimentos!$D$8:$D$37,MATCH(D33,Alimentos!$B$8:$B$37,0))*E33/100,0),0))</f>
        <v/>
      </c>
      <c r="G33" s="32">
        <f>IF(OR(D33="",E33=""),"",IFERROR(ROUND(INDEX(Alimentos!$E$8:$E$37,MATCH(D33,Alimentos!$B$8:$B$37,0))*E33/100,1),0))</f>
        <v/>
      </c>
      <c r="H33" s="32">
        <f>IF(OR(D33="",E33=""),"",IFERROR(ROUND(INDEX(Alimentos!$F$8:$F$37,MATCH(D33,Alimentos!$B$8:$B$37,0))*E33/100,1),0))</f>
        <v/>
      </c>
      <c r="I33" s="32">
        <f>IF(OR(D33="",E33=""),"",IFERROR(ROUND(INDEX(Alimentos!$G$8:$G$37,MATCH(D33,Alimentos!$B$8:$B$37,0))*E33/100,1),0))</f>
        <v/>
      </c>
    </row>
    <row r="34">
      <c r="B34" s="31" t="n">
        <v>46296</v>
      </c>
      <c r="C34" s="6" t="inlineStr">
        <is>
          <t>Desayuno</t>
        </is>
      </c>
      <c r="D34" s="23" t="inlineStr">
        <is>
          <t>Plátano</t>
        </is>
      </c>
      <c r="E34" s="7" t="n">
        <v>100</v>
      </c>
      <c r="F34" s="17">
        <f>IF(OR(D34="",E34=""),"",IFERROR(ROUND(INDEX(Alimentos!$D$8:$D$37,MATCH(D34,Alimentos!$B$8:$B$37,0))*E34/100,0),0))</f>
        <v/>
      </c>
      <c r="G34" s="32">
        <f>IF(OR(D34="",E34=""),"",IFERROR(ROUND(INDEX(Alimentos!$E$8:$E$37,MATCH(D34,Alimentos!$B$8:$B$37,0))*E34/100,1),0))</f>
        <v/>
      </c>
      <c r="H34" s="32">
        <f>IF(OR(D34="",E34=""),"",IFERROR(ROUND(INDEX(Alimentos!$F$8:$F$37,MATCH(D34,Alimentos!$B$8:$B$37,0))*E34/100,1),0))</f>
        <v/>
      </c>
      <c r="I34" s="32">
        <f>IF(OR(D34="",E34=""),"",IFERROR(ROUND(INDEX(Alimentos!$G$8:$G$37,MATCH(D34,Alimentos!$B$8:$B$37,0))*E34/100,1),0))</f>
        <v/>
      </c>
    </row>
    <row r="35">
      <c r="B35" s="31" t="n">
        <v>46296</v>
      </c>
      <c r="C35" s="6" t="inlineStr">
        <is>
          <t>Media mañana</t>
        </is>
      </c>
      <c r="D35" s="23" t="inlineStr">
        <is>
          <t>Almendras</t>
        </is>
      </c>
      <c r="E35" s="7" t="n">
        <v>20</v>
      </c>
      <c r="F35" s="17">
        <f>IF(OR(D35="",E35=""),"",IFERROR(ROUND(INDEX(Alimentos!$D$8:$D$37,MATCH(D35,Alimentos!$B$8:$B$37,0))*E35/100,0),0))</f>
        <v/>
      </c>
      <c r="G35" s="32">
        <f>IF(OR(D35="",E35=""),"",IFERROR(ROUND(INDEX(Alimentos!$E$8:$E$37,MATCH(D35,Alimentos!$B$8:$B$37,0))*E35/100,1),0))</f>
        <v/>
      </c>
      <c r="H35" s="32">
        <f>IF(OR(D35="",E35=""),"",IFERROR(ROUND(INDEX(Alimentos!$F$8:$F$37,MATCH(D35,Alimentos!$B$8:$B$37,0))*E35/100,1),0))</f>
        <v/>
      </c>
      <c r="I35" s="32">
        <f>IF(OR(D35="",E35=""),"",IFERROR(ROUND(INDEX(Alimentos!$G$8:$G$37,MATCH(D35,Alimentos!$B$8:$B$37,0))*E35/100,1),0))</f>
        <v/>
      </c>
    </row>
    <row r="36">
      <c r="B36" s="31" t="n">
        <v>46296</v>
      </c>
      <c r="C36" s="6" t="inlineStr">
        <is>
          <t>Comida</t>
        </is>
      </c>
      <c r="D36" s="23" t="inlineStr">
        <is>
          <t>Pasta (cruda)</t>
        </is>
      </c>
      <c r="E36" s="7" t="n">
        <v>90</v>
      </c>
      <c r="F36" s="17">
        <f>IF(OR(D36="",E36=""),"",IFERROR(ROUND(INDEX(Alimentos!$D$8:$D$37,MATCH(D36,Alimentos!$B$8:$B$37,0))*E36/100,0),0))</f>
        <v/>
      </c>
      <c r="G36" s="32">
        <f>IF(OR(D36="",E36=""),"",IFERROR(ROUND(INDEX(Alimentos!$E$8:$E$37,MATCH(D36,Alimentos!$B$8:$B$37,0))*E36/100,1),0))</f>
        <v/>
      </c>
      <c r="H36" s="32">
        <f>IF(OR(D36="",E36=""),"",IFERROR(ROUND(INDEX(Alimentos!$F$8:$F$37,MATCH(D36,Alimentos!$B$8:$B$37,0))*E36/100,1),0))</f>
        <v/>
      </c>
      <c r="I36" s="32">
        <f>IF(OR(D36="",E36=""),"",IFERROR(ROUND(INDEX(Alimentos!$G$8:$G$37,MATCH(D36,Alimentos!$B$8:$B$37,0))*E36/100,1),0))</f>
        <v/>
      </c>
    </row>
    <row r="37">
      <c r="B37" s="31" t="n">
        <v>46296</v>
      </c>
      <c r="C37" s="6" t="inlineStr">
        <is>
          <t>Comida</t>
        </is>
      </c>
      <c r="D37" s="23" t="inlineStr">
        <is>
          <t>Atún al natural</t>
        </is>
      </c>
      <c r="E37" s="7" t="n">
        <v>100</v>
      </c>
      <c r="F37" s="17">
        <f>IF(OR(D37="",E37=""),"",IFERROR(ROUND(INDEX(Alimentos!$D$8:$D$37,MATCH(D37,Alimentos!$B$8:$B$37,0))*E37/100,0),0))</f>
        <v/>
      </c>
      <c r="G37" s="32">
        <f>IF(OR(D37="",E37=""),"",IFERROR(ROUND(INDEX(Alimentos!$E$8:$E$37,MATCH(D37,Alimentos!$B$8:$B$37,0))*E37/100,1),0))</f>
        <v/>
      </c>
      <c r="H37" s="32">
        <f>IF(OR(D37="",E37=""),"",IFERROR(ROUND(INDEX(Alimentos!$F$8:$F$37,MATCH(D37,Alimentos!$B$8:$B$37,0))*E37/100,1),0))</f>
        <v/>
      </c>
      <c r="I37" s="32">
        <f>IF(OR(D37="",E37=""),"",IFERROR(ROUND(INDEX(Alimentos!$G$8:$G$37,MATCH(D37,Alimentos!$B$8:$B$37,0))*E37/100,1),0))</f>
        <v/>
      </c>
    </row>
    <row r="38">
      <c r="B38" s="31" t="n">
        <v>46296</v>
      </c>
      <c r="C38" s="6" t="inlineStr">
        <is>
          <t>Comida</t>
        </is>
      </c>
      <c r="D38" s="23" t="inlineStr">
        <is>
          <t>Tomate</t>
        </is>
      </c>
      <c r="E38" s="7" t="n">
        <v>100</v>
      </c>
      <c r="F38" s="17">
        <f>IF(OR(D38="",E38=""),"",IFERROR(ROUND(INDEX(Alimentos!$D$8:$D$37,MATCH(D38,Alimentos!$B$8:$B$37,0))*E38/100,0),0))</f>
        <v/>
      </c>
      <c r="G38" s="32">
        <f>IF(OR(D38="",E38=""),"",IFERROR(ROUND(INDEX(Alimentos!$E$8:$E$37,MATCH(D38,Alimentos!$B$8:$B$37,0))*E38/100,1),0))</f>
        <v/>
      </c>
      <c r="H38" s="32">
        <f>IF(OR(D38="",E38=""),"",IFERROR(ROUND(INDEX(Alimentos!$F$8:$F$37,MATCH(D38,Alimentos!$B$8:$B$37,0))*E38/100,1),0))</f>
        <v/>
      </c>
      <c r="I38" s="32">
        <f>IF(OR(D38="",E38=""),"",IFERROR(ROUND(INDEX(Alimentos!$G$8:$G$37,MATCH(D38,Alimentos!$B$8:$B$37,0))*E38/100,1),0))</f>
        <v/>
      </c>
    </row>
    <row r="39">
      <c r="B39" s="31" t="n">
        <v>46296</v>
      </c>
      <c r="C39" s="6" t="inlineStr">
        <is>
          <t>Comida</t>
        </is>
      </c>
      <c r="D39" s="23" t="inlineStr">
        <is>
          <t>Aceite de oliva</t>
        </is>
      </c>
      <c r="E39" s="7" t="n">
        <v>10</v>
      </c>
      <c r="F39" s="17">
        <f>IF(OR(D39="",E39=""),"",IFERROR(ROUND(INDEX(Alimentos!$D$8:$D$37,MATCH(D39,Alimentos!$B$8:$B$37,0))*E39/100,0),0))</f>
        <v/>
      </c>
      <c r="G39" s="32">
        <f>IF(OR(D39="",E39=""),"",IFERROR(ROUND(INDEX(Alimentos!$E$8:$E$37,MATCH(D39,Alimentos!$B$8:$B$37,0))*E39/100,1),0))</f>
        <v/>
      </c>
      <c r="H39" s="32">
        <f>IF(OR(D39="",E39=""),"",IFERROR(ROUND(INDEX(Alimentos!$F$8:$F$37,MATCH(D39,Alimentos!$B$8:$B$37,0))*E39/100,1),0))</f>
        <v/>
      </c>
      <c r="I39" s="32">
        <f>IF(OR(D39="",E39=""),"",IFERROR(ROUND(INDEX(Alimentos!$G$8:$G$37,MATCH(D39,Alimentos!$B$8:$B$37,0))*E39/100,1),0))</f>
        <v/>
      </c>
    </row>
    <row r="40">
      <c r="B40" s="31" t="n">
        <v>46296</v>
      </c>
      <c r="C40" s="6" t="inlineStr">
        <is>
          <t>Merienda</t>
        </is>
      </c>
      <c r="D40" s="23" t="inlineStr">
        <is>
          <t>Manzana</t>
        </is>
      </c>
      <c r="E40" s="7" t="n">
        <v>150</v>
      </c>
      <c r="F40" s="17">
        <f>IF(OR(D40="",E40=""),"",IFERROR(ROUND(INDEX(Alimentos!$D$8:$D$37,MATCH(D40,Alimentos!$B$8:$B$37,0))*E40/100,0),0))</f>
        <v/>
      </c>
      <c r="G40" s="32">
        <f>IF(OR(D40="",E40=""),"",IFERROR(ROUND(INDEX(Alimentos!$E$8:$E$37,MATCH(D40,Alimentos!$B$8:$B$37,0))*E40/100,1),0))</f>
        <v/>
      </c>
      <c r="H40" s="32">
        <f>IF(OR(D40="",E40=""),"",IFERROR(ROUND(INDEX(Alimentos!$F$8:$F$37,MATCH(D40,Alimentos!$B$8:$B$37,0))*E40/100,1),0))</f>
        <v/>
      </c>
      <c r="I40" s="32">
        <f>IF(OR(D40="",E40=""),"",IFERROR(ROUND(INDEX(Alimentos!$G$8:$G$37,MATCH(D40,Alimentos!$B$8:$B$37,0))*E40/100,1),0))</f>
        <v/>
      </c>
    </row>
    <row r="41">
      <c r="B41" s="31" t="n">
        <v>46296</v>
      </c>
      <c r="C41" s="6" t="inlineStr">
        <is>
          <t>Merienda</t>
        </is>
      </c>
      <c r="D41" s="23" t="inlineStr">
        <is>
          <t>Yogur natural</t>
        </is>
      </c>
      <c r="E41" s="7" t="n">
        <v>125</v>
      </c>
      <c r="F41" s="17">
        <f>IF(OR(D41="",E41=""),"",IFERROR(ROUND(INDEX(Alimentos!$D$8:$D$37,MATCH(D41,Alimentos!$B$8:$B$37,0))*E41/100,0),0))</f>
        <v/>
      </c>
      <c r="G41" s="32">
        <f>IF(OR(D41="",E41=""),"",IFERROR(ROUND(INDEX(Alimentos!$E$8:$E$37,MATCH(D41,Alimentos!$B$8:$B$37,0))*E41/100,1),0))</f>
        <v/>
      </c>
      <c r="H41" s="32">
        <f>IF(OR(D41="",E41=""),"",IFERROR(ROUND(INDEX(Alimentos!$F$8:$F$37,MATCH(D41,Alimentos!$B$8:$B$37,0))*E41/100,1),0))</f>
        <v/>
      </c>
      <c r="I41" s="32">
        <f>IF(OR(D41="",E41=""),"",IFERROR(ROUND(INDEX(Alimentos!$G$8:$G$37,MATCH(D41,Alimentos!$B$8:$B$37,0))*E41/100,1),0))</f>
        <v/>
      </c>
    </row>
    <row r="42">
      <c r="B42" s="31" t="n">
        <v>46296</v>
      </c>
      <c r="C42" s="6" t="inlineStr">
        <is>
          <t>Cena</t>
        </is>
      </c>
      <c r="D42" s="23" t="inlineStr">
        <is>
          <t>Pechuga de pollo (cruda)</t>
        </is>
      </c>
      <c r="E42" s="7" t="n">
        <v>150</v>
      </c>
      <c r="F42" s="17">
        <f>IF(OR(D42="",E42=""),"",IFERROR(ROUND(INDEX(Alimentos!$D$8:$D$37,MATCH(D42,Alimentos!$B$8:$B$37,0))*E42/100,0),0))</f>
        <v/>
      </c>
      <c r="G42" s="32">
        <f>IF(OR(D42="",E42=""),"",IFERROR(ROUND(INDEX(Alimentos!$E$8:$E$37,MATCH(D42,Alimentos!$B$8:$B$37,0))*E42/100,1),0))</f>
        <v/>
      </c>
      <c r="H42" s="32">
        <f>IF(OR(D42="",E42=""),"",IFERROR(ROUND(INDEX(Alimentos!$F$8:$F$37,MATCH(D42,Alimentos!$B$8:$B$37,0))*E42/100,1),0))</f>
        <v/>
      </c>
      <c r="I42" s="32">
        <f>IF(OR(D42="",E42=""),"",IFERROR(ROUND(INDEX(Alimentos!$G$8:$G$37,MATCH(D42,Alimentos!$B$8:$B$37,0))*E42/100,1),0))</f>
        <v/>
      </c>
    </row>
    <row r="43">
      <c r="B43" s="31" t="n">
        <v>46296</v>
      </c>
      <c r="C43" s="6" t="inlineStr">
        <is>
          <t>Cena</t>
        </is>
      </c>
      <c r="D43" s="23" t="inlineStr">
        <is>
          <t>Aceite de oliva</t>
        </is>
      </c>
      <c r="E43" s="7" t="n">
        <v>8</v>
      </c>
      <c r="F43" s="17">
        <f>IF(OR(D43="",E43=""),"",IFERROR(ROUND(INDEX(Alimentos!$D$8:$D$37,MATCH(D43,Alimentos!$B$8:$B$37,0))*E43/100,0),0))</f>
        <v/>
      </c>
      <c r="G43" s="32">
        <f>IF(OR(D43="",E43=""),"",IFERROR(ROUND(INDEX(Alimentos!$E$8:$E$37,MATCH(D43,Alimentos!$B$8:$B$37,0))*E43/100,1),0))</f>
        <v/>
      </c>
      <c r="H43" s="32">
        <f>IF(OR(D43="",E43=""),"",IFERROR(ROUND(INDEX(Alimentos!$F$8:$F$37,MATCH(D43,Alimentos!$B$8:$B$37,0))*E43/100,1),0))</f>
        <v/>
      </c>
      <c r="I43" s="32">
        <f>IF(OR(D43="",E43=""),"",IFERROR(ROUND(INDEX(Alimentos!$G$8:$G$37,MATCH(D43,Alimentos!$B$8:$B$37,0))*E43/100,1),0))</f>
        <v/>
      </c>
    </row>
    <row r="44">
      <c r="B44" s="31" t="n">
        <v>46296</v>
      </c>
      <c r="C44" s="6" t="inlineStr">
        <is>
          <t>Cena</t>
        </is>
      </c>
      <c r="D44" s="23" t="inlineStr">
        <is>
          <t>Aguacate</t>
        </is>
      </c>
      <c r="E44" s="7" t="n">
        <v>60</v>
      </c>
      <c r="F44" s="17">
        <f>IF(OR(D44="",E44=""),"",IFERROR(ROUND(INDEX(Alimentos!$D$8:$D$37,MATCH(D44,Alimentos!$B$8:$B$37,0))*E44/100,0),0))</f>
        <v/>
      </c>
      <c r="G44" s="32">
        <f>IF(OR(D44="",E44=""),"",IFERROR(ROUND(INDEX(Alimentos!$E$8:$E$37,MATCH(D44,Alimentos!$B$8:$B$37,0))*E44/100,1),0))</f>
        <v/>
      </c>
      <c r="H44" s="32">
        <f>IF(OR(D44="",E44=""),"",IFERROR(ROUND(INDEX(Alimentos!$F$8:$F$37,MATCH(D44,Alimentos!$B$8:$B$37,0))*E44/100,1),0))</f>
        <v/>
      </c>
      <c r="I44" s="32">
        <f>IF(OR(D44="",E44=""),"",IFERROR(ROUND(INDEX(Alimentos!$G$8:$G$37,MATCH(D44,Alimentos!$B$8:$B$37,0))*E44/100,1),0))</f>
        <v/>
      </c>
    </row>
    <row r="45">
      <c r="B45" s="31" t="n">
        <v>46296</v>
      </c>
      <c r="C45" s="6" t="inlineStr">
        <is>
          <t>Cena</t>
        </is>
      </c>
      <c r="D45" s="23" t="inlineStr">
        <is>
          <t>Pan integral</t>
        </is>
      </c>
      <c r="E45" s="7" t="n">
        <v>40</v>
      </c>
      <c r="F45" s="17">
        <f>IF(OR(D45="",E45=""),"",IFERROR(ROUND(INDEX(Alimentos!$D$8:$D$37,MATCH(D45,Alimentos!$B$8:$B$37,0))*E45/100,0),0))</f>
        <v/>
      </c>
      <c r="G45" s="32">
        <f>IF(OR(D45="",E45=""),"",IFERROR(ROUND(INDEX(Alimentos!$E$8:$E$37,MATCH(D45,Alimentos!$B$8:$B$37,0))*E45/100,1),0))</f>
        <v/>
      </c>
      <c r="H45" s="32">
        <f>IF(OR(D45="",E45=""),"",IFERROR(ROUND(INDEX(Alimentos!$F$8:$F$37,MATCH(D45,Alimentos!$B$8:$B$37,0))*E45/100,1),0))</f>
        <v/>
      </c>
      <c r="I45" s="32">
        <f>IF(OR(D45="",E45=""),"",IFERROR(ROUND(INDEX(Alimentos!$G$8:$G$37,MATCH(D45,Alimentos!$B$8:$B$37,0))*E45/100,1),0))</f>
        <v/>
      </c>
    </row>
    <row r="46">
      <c r="B46" s="31" t="n"/>
      <c r="C46" s="6" t="n"/>
      <c r="D46" s="23" t="n"/>
      <c r="E46" s="7" t="n"/>
      <c r="F46" s="17">
        <f>IF(OR(D46="",E46=""),"",IFERROR(ROUND(INDEX(Alimentos!$D$8:$D$37,MATCH(D46,Alimentos!$B$8:$B$37,0))*E46/100,0),0))</f>
        <v/>
      </c>
      <c r="G46" s="32">
        <f>IF(OR(D46="",E46=""),"",IFERROR(ROUND(INDEX(Alimentos!$E$8:$E$37,MATCH(D46,Alimentos!$B$8:$B$37,0))*E46/100,1),0))</f>
        <v/>
      </c>
      <c r="H46" s="32">
        <f>IF(OR(D46="",E46=""),"",IFERROR(ROUND(INDEX(Alimentos!$F$8:$F$37,MATCH(D46,Alimentos!$B$8:$B$37,0))*E46/100,1),0))</f>
        <v/>
      </c>
      <c r="I46" s="32">
        <f>IF(OR(D46="",E46=""),"",IFERROR(ROUND(INDEX(Alimentos!$G$8:$G$37,MATCH(D46,Alimentos!$B$8:$B$37,0))*E46/100,1),0))</f>
        <v/>
      </c>
    </row>
    <row r="47">
      <c r="B47" s="31" t="n"/>
      <c r="C47" s="6" t="n"/>
      <c r="D47" s="23" t="n"/>
      <c r="E47" s="7" t="n"/>
      <c r="F47" s="17">
        <f>IF(OR(D47="",E47=""),"",IFERROR(ROUND(INDEX(Alimentos!$D$8:$D$37,MATCH(D47,Alimentos!$B$8:$B$37,0))*E47/100,0),0))</f>
        <v/>
      </c>
      <c r="G47" s="32">
        <f>IF(OR(D47="",E47=""),"",IFERROR(ROUND(INDEX(Alimentos!$E$8:$E$37,MATCH(D47,Alimentos!$B$8:$B$37,0))*E47/100,1),0))</f>
        <v/>
      </c>
      <c r="H47" s="32">
        <f>IF(OR(D47="",E47=""),"",IFERROR(ROUND(INDEX(Alimentos!$F$8:$F$37,MATCH(D47,Alimentos!$B$8:$B$37,0))*E47/100,1),0))</f>
        <v/>
      </c>
      <c r="I47" s="32">
        <f>IF(OR(D47="",E47=""),"",IFERROR(ROUND(INDEX(Alimentos!$G$8:$G$37,MATCH(D47,Alimentos!$B$8:$B$37,0))*E47/100,1),0))</f>
        <v/>
      </c>
    </row>
    <row r="48">
      <c r="B48" s="31" t="n"/>
      <c r="C48" s="6" t="n"/>
      <c r="D48" s="23" t="n"/>
      <c r="E48" s="7" t="n"/>
      <c r="F48" s="17">
        <f>IF(OR(D48="",E48=""),"",IFERROR(ROUND(INDEX(Alimentos!$D$8:$D$37,MATCH(D48,Alimentos!$B$8:$B$37,0))*E48/100,0),0))</f>
        <v/>
      </c>
      <c r="G48" s="32">
        <f>IF(OR(D48="",E48=""),"",IFERROR(ROUND(INDEX(Alimentos!$E$8:$E$37,MATCH(D48,Alimentos!$B$8:$B$37,0))*E48/100,1),0))</f>
        <v/>
      </c>
      <c r="H48" s="32">
        <f>IF(OR(D48="",E48=""),"",IFERROR(ROUND(INDEX(Alimentos!$F$8:$F$37,MATCH(D48,Alimentos!$B$8:$B$37,0))*E48/100,1),0))</f>
        <v/>
      </c>
      <c r="I48" s="32">
        <f>IF(OR(D48="",E48=""),"",IFERROR(ROUND(INDEX(Alimentos!$G$8:$G$37,MATCH(D48,Alimentos!$B$8:$B$37,0))*E48/100,1),0))</f>
        <v/>
      </c>
    </row>
    <row r="49">
      <c r="B49" s="31" t="n"/>
      <c r="C49" s="6" t="n"/>
      <c r="D49" s="23" t="n"/>
      <c r="E49" s="7" t="n"/>
      <c r="F49" s="17">
        <f>IF(OR(D49="",E49=""),"",IFERROR(ROUND(INDEX(Alimentos!$D$8:$D$37,MATCH(D49,Alimentos!$B$8:$B$37,0))*E49/100,0),0))</f>
        <v/>
      </c>
      <c r="G49" s="32">
        <f>IF(OR(D49="",E49=""),"",IFERROR(ROUND(INDEX(Alimentos!$E$8:$E$37,MATCH(D49,Alimentos!$B$8:$B$37,0))*E49/100,1),0))</f>
        <v/>
      </c>
      <c r="H49" s="32">
        <f>IF(OR(D49="",E49=""),"",IFERROR(ROUND(INDEX(Alimentos!$F$8:$F$37,MATCH(D49,Alimentos!$B$8:$B$37,0))*E49/100,1),0))</f>
        <v/>
      </c>
      <c r="I49" s="32">
        <f>IF(OR(D49="",E49=""),"",IFERROR(ROUND(INDEX(Alimentos!$G$8:$G$37,MATCH(D49,Alimentos!$B$8:$B$37,0))*E49/100,1),0))</f>
        <v/>
      </c>
    </row>
    <row r="50">
      <c r="B50" s="31" t="n"/>
      <c r="C50" s="6" t="n"/>
      <c r="D50" s="23" t="n"/>
      <c r="E50" s="7" t="n"/>
      <c r="F50" s="17">
        <f>IF(OR(D50="",E50=""),"",IFERROR(ROUND(INDEX(Alimentos!$D$8:$D$37,MATCH(D50,Alimentos!$B$8:$B$37,0))*E50/100,0),0))</f>
        <v/>
      </c>
      <c r="G50" s="32">
        <f>IF(OR(D50="",E50=""),"",IFERROR(ROUND(INDEX(Alimentos!$E$8:$E$37,MATCH(D50,Alimentos!$B$8:$B$37,0))*E50/100,1),0))</f>
        <v/>
      </c>
      <c r="H50" s="32">
        <f>IF(OR(D50="",E50=""),"",IFERROR(ROUND(INDEX(Alimentos!$F$8:$F$37,MATCH(D50,Alimentos!$B$8:$B$37,0))*E50/100,1),0))</f>
        <v/>
      </c>
      <c r="I50" s="32">
        <f>IF(OR(D50="",E50=""),"",IFERROR(ROUND(INDEX(Alimentos!$G$8:$G$37,MATCH(D50,Alimentos!$B$8:$B$37,0))*E50/100,1),0))</f>
        <v/>
      </c>
    </row>
    <row r="51">
      <c r="B51" s="31" t="n"/>
      <c r="C51" s="6" t="n"/>
      <c r="D51" s="23" t="n"/>
      <c r="E51" s="7" t="n"/>
      <c r="F51" s="17">
        <f>IF(OR(D51="",E51=""),"",IFERROR(ROUND(INDEX(Alimentos!$D$8:$D$37,MATCH(D51,Alimentos!$B$8:$B$37,0))*E51/100,0),0))</f>
        <v/>
      </c>
      <c r="G51" s="32">
        <f>IF(OR(D51="",E51=""),"",IFERROR(ROUND(INDEX(Alimentos!$E$8:$E$37,MATCH(D51,Alimentos!$B$8:$B$37,0))*E51/100,1),0))</f>
        <v/>
      </c>
      <c r="H51" s="32">
        <f>IF(OR(D51="",E51=""),"",IFERROR(ROUND(INDEX(Alimentos!$F$8:$F$37,MATCH(D51,Alimentos!$B$8:$B$37,0))*E51/100,1),0))</f>
        <v/>
      </c>
      <c r="I51" s="32">
        <f>IF(OR(D51="",E51=""),"",IFERROR(ROUND(INDEX(Alimentos!$G$8:$G$37,MATCH(D51,Alimentos!$B$8:$B$37,0))*E51/100,1),0))</f>
        <v/>
      </c>
    </row>
    <row r="52">
      <c r="B52" s="31" t="n"/>
      <c r="C52" s="6" t="n"/>
      <c r="D52" s="23" t="n"/>
      <c r="E52" s="7" t="n"/>
      <c r="F52" s="17">
        <f>IF(OR(D52="",E52=""),"",IFERROR(ROUND(INDEX(Alimentos!$D$8:$D$37,MATCH(D52,Alimentos!$B$8:$B$37,0))*E52/100,0),0))</f>
        <v/>
      </c>
      <c r="G52" s="32">
        <f>IF(OR(D52="",E52=""),"",IFERROR(ROUND(INDEX(Alimentos!$E$8:$E$37,MATCH(D52,Alimentos!$B$8:$B$37,0))*E52/100,1),0))</f>
        <v/>
      </c>
      <c r="H52" s="32">
        <f>IF(OR(D52="",E52=""),"",IFERROR(ROUND(INDEX(Alimentos!$F$8:$F$37,MATCH(D52,Alimentos!$B$8:$B$37,0))*E52/100,1),0))</f>
        <v/>
      </c>
      <c r="I52" s="32">
        <f>IF(OR(D52="",E52=""),"",IFERROR(ROUND(INDEX(Alimentos!$G$8:$G$37,MATCH(D52,Alimentos!$B$8:$B$37,0))*E52/100,1),0))</f>
        <v/>
      </c>
    </row>
    <row r="53">
      <c r="B53" s="31" t="n"/>
      <c r="C53" s="6" t="n"/>
      <c r="D53" s="23" t="n"/>
      <c r="E53" s="7" t="n"/>
      <c r="F53" s="17">
        <f>IF(OR(D53="",E53=""),"",IFERROR(ROUND(INDEX(Alimentos!$D$8:$D$37,MATCH(D53,Alimentos!$B$8:$B$37,0))*E53/100,0),0))</f>
        <v/>
      </c>
      <c r="G53" s="32">
        <f>IF(OR(D53="",E53=""),"",IFERROR(ROUND(INDEX(Alimentos!$E$8:$E$37,MATCH(D53,Alimentos!$B$8:$B$37,0))*E53/100,1),0))</f>
        <v/>
      </c>
      <c r="H53" s="32">
        <f>IF(OR(D53="",E53=""),"",IFERROR(ROUND(INDEX(Alimentos!$F$8:$F$37,MATCH(D53,Alimentos!$B$8:$B$37,0))*E53/100,1),0))</f>
        <v/>
      </c>
      <c r="I53" s="32">
        <f>IF(OR(D53="",E53=""),"",IFERROR(ROUND(INDEX(Alimentos!$G$8:$G$37,MATCH(D53,Alimentos!$B$8:$B$37,0))*E53/100,1),0))</f>
        <v/>
      </c>
    </row>
    <row r="54">
      <c r="B54" s="31" t="n"/>
      <c r="C54" s="6" t="n"/>
      <c r="D54" s="23" t="n"/>
      <c r="E54" s="7" t="n"/>
      <c r="F54" s="17">
        <f>IF(OR(D54="",E54=""),"",IFERROR(ROUND(INDEX(Alimentos!$D$8:$D$37,MATCH(D54,Alimentos!$B$8:$B$37,0))*E54/100,0),0))</f>
        <v/>
      </c>
      <c r="G54" s="32">
        <f>IF(OR(D54="",E54=""),"",IFERROR(ROUND(INDEX(Alimentos!$E$8:$E$37,MATCH(D54,Alimentos!$B$8:$B$37,0))*E54/100,1),0))</f>
        <v/>
      </c>
      <c r="H54" s="32">
        <f>IF(OR(D54="",E54=""),"",IFERROR(ROUND(INDEX(Alimentos!$F$8:$F$37,MATCH(D54,Alimentos!$B$8:$B$37,0))*E54/100,1),0))</f>
        <v/>
      </c>
      <c r="I54" s="32">
        <f>IF(OR(D54="",E54=""),"",IFERROR(ROUND(INDEX(Alimentos!$G$8:$G$37,MATCH(D54,Alimentos!$B$8:$B$37,0))*E54/100,1),0))</f>
        <v/>
      </c>
    </row>
    <row r="55">
      <c r="B55" s="31" t="n"/>
      <c r="C55" s="6" t="n"/>
      <c r="D55" s="23" t="n"/>
      <c r="E55" s="7" t="n"/>
      <c r="F55" s="17">
        <f>IF(OR(D55="",E55=""),"",IFERROR(ROUND(INDEX(Alimentos!$D$8:$D$37,MATCH(D55,Alimentos!$B$8:$B$37,0))*E55/100,0),0))</f>
        <v/>
      </c>
      <c r="G55" s="32">
        <f>IF(OR(D55="",E55=""),"",IFERROR(ROUND(INDEX(Alimentos!$E$8:$E$37,MATCH(D55,Alimentos!$B$8:$B$37,0))*E55/100,1),0))</f>
        <v/>
      </c>
      <c r="H55" s="32">
        <f>IF(OR(D55="",E55=""),"",IFERROR(ROUND(INDEX(Alimentos!$F$8:$F$37,MATCH(D55,Alimentos!$B$8:$B$37,0))*E55/100,1),0))</f>
        <v/>
      </c>
      <c r="I55" s="32">
        <f>IF(OR(D55="",E55=""),"",IFERROR(ROUND(INDEX(Alimentos!$G$8:$G$37,MATCH(D55,Alimentos!$B$8:$B$37,0))*E55/100,1),0))</f>
        <v/>
      </c>
    </row>
    <row r="56">
      <c r="B56" s="31" t="n"/>
      <c r="C56" s="6" t="n"/>
      <c r="D56" s="23" t="n"/>
      <c r="E56" s="7" t="n"/>
      <c r="F56" s="17">
        <f>IF(OR(D56="",E56=""),"",IFERROR(ROUND(INDEX(Alimentos!$D$8:$D$37,MATCH(D56,Alimentos!$B$8:$B$37,0))*E56/100,0),0))</f>
        <v/>
      </c>
      <c r="G56" s="32">
        <f>IF(OR(D56="",E56=""),"",IFERROR(ROUND(INDEX(Alimentos!$E$8:$E$37,MATCH(D56,Alimentos!$B$8:$B$37,0))*E56/100,1),0))</f>
        <v/>
      </c>
      <c r="H56" s="32">
        <f>IF(OR(D56="",E56=""),"",IFERROR(ROUND(INDEX(Alimentos!$F$8:$F$37,MATCH(D56,Alimentos!$B$8:$B$37,0))*E56/100,1),0))</f>
        <v/>
      </c>
      <c r="I56" s="32">
        <f>IF(OR(D56="",E56=""),"",IFERROR(ROUND(INDEX(Alimentos!$G$8:$G$37,MATCH(D56,Alimentos!$B$8:$B$37,0))*E56/100,1),0))</f>
        <v/>
      </c>
    </row>
    <row r="57">
      <c r="B57" s="31" t="n"/>
      <c r="C57" s="6" t="n"/>
      <c r="D57" s="23" t="n"/>
      <c r="E57" s="7" t="n"/>
      <c r="F57" s="17">
        <f>IF(OR(D57="",E57=""),"",IFERROR(ROUND(INDEX(Alimentos!$D$8:$D$37,MATCH(D57,Alimentos!$B$8:$B$37,0))*E57/100,0),0))</f>
        <v/>
      </c>
      <c r="G57" s="32">
        <f>IF(OR(D57="",E57=""),"",IFERROR(ROUND(INDEX(Alimentos!$E$8:$E$37,MATCH(D57,Alimentos!$B$8:$B$37,0))*E57/100,1),0))</f>
        <v/>
      </c>
      <c r="H57" s="32">
        <f>IF(OR(D57="",E57=""),"",IFERROR(ROUND(INDEX(Alimentos!$F$8:$F$37,MATCH(D57,Alimentos!$B$8:$B$37,0))*E57/100,1),0))</f>
        <v/>
      </c>
      <c r="I57" s="32">
        <f>IF(OR(D57="",E57=""),"",IFERROR(ROUND(INDEX(Alimentos!$G$8:$G$37,MATCH(D57,Alimentos!$B$8:$B$37,0))*E57/100,1),0))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F8:F57">
    <cfRule type="dataBar" priority="1">
      <dataBar>
        <cfvo type="num" val="0"/>
        <cfvo type="max"/>
        <color rgb="0010B981"/>
      </dataBar>
    </cfRule>
  </conditionalFormatting>
  <dataValidations count="3">
    <dataValidation sqref="C8:C57" showDropDown="0" showInputMessage="0" showErrorMessage="0" allowBlank="1" type="list">
      <formula1>=Calculadora!$B$31:$B$35</formula1>
    </dataValidation>
    <dataValidation sqref="D8:D57" showDropDown="0" showInputMessage="0" showErrorMessage="0" allowBlank="1" type="list">
      <formula1>=Alimentos!$B$8:$B$37</formula1>
    </dataValidation>
    <dataValidation sqref="E8:E57" showDropDown="0" showInputMessage="0" showErrorMessage="1" allowBlank="1" errorTitle="Gramos" error="Escribe los gramos (entre 0 y 5.000)." type="decimal" operator="between">
      <formula1>0</formula1>
      <formula2>5000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H4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3" customWidth="1" min="9" max="9"/>
  </cols>
  <sheetData>
    <row r="2" ht="34" customHeight="1">
      <c r="B2" s="1" t="inlineStr">
        <is>
          <t>Panel del día: calorías y macros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Elige un día y compara lo que has comido con tu objetivo, por comidas y en los últimos 7 días.</t>
        </is>
      </c>
    </row>
    <row r="5">
      <c r="B5" s="12" t="inlineStr">
        <is>
          <t>Día a consultar:</t>
        </is>
      </c>
      <c r="C5" s="31" t="n">
        <v>46296</v>
      </c>
      <c r="E5" s="33" t="inlineStr">
        <is>
          <t>Margen de tolerancia:</t>
        </is>
      </c>
      <c r="G5" s="16" t="n">
        <v>0.1</v>
      </c>
    </row>
    <row r="6">
      <c r="B6" s="12" t="inlineStr">
        <is>
          <t>Día de la semana:</t>
        </is>
      </c>
      <c r="C6" s="34">
        <f>MID("LunesMartesMiércolesJuevesViernesSábadoDomingo",CHOOSE(WEEKDAY(C5,2),1,6,12,21,27,34,40),CHOOSE(WEEKDAY(C5,2),5,6,9,6,7,6,7))</f>
        <v/>
      </c>
    </row>
    <row r="8" ht="30" customHeight="1">
      <c r="B8" s="35" t="inlineStr">
        <is>
          <t>CALORÍAS OBJETIVO</t>
        </is>
      </c>
      <c r="C8" s="35" t="inlineStr">
        <is>
          <t>CONSUMIDAS (día elegido)</t>
        </is>
      </c>
      <c r="E8" s="35" t="inlineStr">
        <is>
          <t>KCAL RESTANTES</t>
        </is>
      </c>
      <c r="G8" s="35" t="inlineStr">
        <is>
          <t>% DEL OBJETIVO</t>
        </is>
      </c>
    </row>
    <row r="9" ht="36" customHeight="1">
      <c r="B9" s="36">
        <f>Calculadora!C18</f>
        <v/>
      </c>
      <c r="C9" s="36">
        <f>D16</f>
        <v/>
      </c>
      <c r="E9" s="37">
        <f>B9-C9</f>
        <v/>
      </c>
      <c r="G9" s="38">
        <f>IFERROR(C9/B9,0)</f>
        <v/>
      </c>
    </row>
    <row r="11" ht="30" customHeight="1">
      <c r="B11" s="35" t="inlineStr">
        <is>
          <t>PROTEÍNAS (g)</t>
        </is>
      </c>
      <c r="C11" s="35" t="inlineStr">
        <is>
          <t>HIDRATOS (g)</t>
        </is>
      </c>
      <c r="E11" s="35" t="inlineStr">
        <is>
          <t>GRASAS (g)</t>
        </is>
      </c>
      <c r="G11" s="35" t="inlineStr">
        <is>
          <t>MEDIA 7 DÍAS (kcal)</t>
        </is>
      </c>
    </row>
    <row r="12" ht="36" customHeight="1">
      <c r="B12" s="39">
        <f>D17</f>
        <v/>
      </c>
      <c r="C12" s="39">
        <f>D18</f>
        <v/>
      </c>
      <c r="E12" s="39">
        <f>D19</f>
        <v/>
      </c>
      <c r="G12" s="36">
        <f>C40</f>
        <v/>
      </c>
    </row>
    <row r="14">
      <c r="B14" s="4" t="inlineStr">
        <is>
          <t>OBJETIVO FRENTE A CONSUMO</t>
        </is>
      </c>
    </row>
    <row r="15" ht="26" customHeight="1">
      <c r="B15" s="15" t="inlineStr">
        <is>
          <t>Concepto</t>
        </is>
      </c>
      <c r="C15" s="15" t="inlineStr">
        <is>
          <t>Objetivo</t>
        </is>
      </c>
      <c r="D15" s="15" t="inlineStr">
        <is>
          <t>Consumido</t>
        </is>
      </c>
      <c r="E15" s="15" t="inlineStr">
        <is>
          <t>Diferencia</t>
        </is>
      </c>
      <c r="F15" s="15" t="inlineStr">
        <is>
          <t>% del objetivo</t>
        </is>
      </c>
      <c r="G15" s="15" t="inlineStr">
        <is>
          <t>Estado</t>
        </is>
      </c>
    </row>
    <row r="16">
      <c r="B16" s="12" t="inlineStr">
        <is>
          <t>Calorías (kcal)</t>
        </is>
      </c>
      <c r="C16" s="9">
        <f>Calculadora!C18</f>
        <v/>
      </c>
      <c r="D16" s="9">
        <f>SUMIF(Diario!$B$8:$B$57,$C$5,Diario!$F$8:$F$57)</f>
        <v/>
      </c>
      <c r="E16" s="40">
        <f>C16-D16</f>
        <v/>
      </c>
      <c r="F16" s="41">
        <f>IFERROR(D16/C16,0)</f>
        <v/>
      </c>
      <c r="G16" s="34">
        <f>IF(D16=0,"Sin datos",IF(F16&lt;1-$G$5,"Por debajo",IF(F16&lt;=1+$G$5,"En rango","Por encima")))</f>
        <v/>
      </c>
    </row>
    <row r="17">
      <c r="B17" s="12" t="inlineStr">
        <is>
          <t>Proteínas (g)</t>
        </is>
      </c>
      <c r="C17" s="17">
        <f>Calculadora!E23</f>
        <v/>
      </c>
      <c r="D17" s="17">
        <f>SUMIF(Diario!$B$8:$B$57,$C$5,Diario!$G$8:$G$57)</f>
        <v/>
      </c>
      <c r="E17" s="42">
        <f>C17-D17</f>
        <v/>
      </c>
      <c r="F17" s="41">
        <f>IFERROR(D17/C17,0)</f>
        <v/>
      </c>
      <c r="G17" s="34">
        <f>IF(D17=0,"Sin datos",IF(F17&lt;1-$G$5,"Por debajo",IF(F17&lt;=1+$G$5,"En rango","Por encima")))</f>
        <v/>
      </c>
    </row>
    <row r="18">
      <c r="B18" s="12" t="inlineStr">
        <is>
          <t>Hidratos de carbono (g)</t>
        </is>
      </c>
      <c r="C18" s="17">
        <f>Calculadora!E24</f>
        <v/>
      </c>
      <c r="D18" s="17">
        <f>SUMIF(Diario!$B$8:$B$57,$C$5,Diario!$H$8:$H$57)</f>
        <v/>
      </c>
      <c r="E18" s="42">
        <f>C18-D18</f>
        <v/>
      </c>
      <c r="F18" s="41">
        <f>IFERROR(D18/C18,0)</f>
        <v/>
      </c>
      <c r="G18" s="34">
        <f>IF(D18=0,"Sin datos",IF(F18&lt;1-$G$5,"Por debajo",IF(F18&lt;=1+$G$5,"En rango","Por encima")))</f>
        <v/>
      </c>
    </row>
    <row r="19">
      <c r="B19" s="12" t="inlineStr">
        <is>
          <t>Grasas (g)</t>
        </is>
      </c>
      <c r="C19" s="17">
        <f>Calculadora!E25</f>
        <v/>
      </c>
      <c r="D19" s="17">
        <f>SUMIF(Diario!$B$8:$B$57,$C$5,Diario!$I$8:$I$57)</f>
        <v/>
      </c>
      <c r="E19" s="42">
        <f>C19-D19</f>
        <v/>
      </c>
      <c r="F19" s="41">
        <f>IFERROR(D19/C19,0)</f>
        <v/>
      </c>
      <c r="G19" s="34">
        <f>IF(D19=0,"Sin datos",IF(F19&lt;1-$G$5,"Por debajo",IF(F19&lt;=1+$G$5,"En rango","Por encima")))</f>
        <v/>
      </c>
    </row>
    <row r="20">
      <c r="B20" s="29" t="inlineStr">
        <is>
          <t>Diferencia = objetivo menos consumido (negativa si te pasas). El estado usa el margen de tolerancia de G5.</t>
        </is>
      </c>
    </row>
    <row r="22">
      <c r="B22" s="4" t="inlineStr">
        <is>
          <t>POR COMIDAS (día elegido)</t>
        </is>
      </c>
    </row>
    <row r="23" ht="26" customHeight="1">
      <c r="B23" s="15" t="inlineStr">
        <is>
          <t>Comida</t>
        </is>
      </c>
      <c r="C23" s="15" t="inlineStr">
        <is>
          <t>Objetivo kcal</t>
        </is>
      </c>
      <c r="D23" s="15" t="inlineStr">
        <is>
          <t>Consumido kcal</t>
        </is>
      </c>
      <c r="E23" s="15" t="inlineStr">
        <is>
          <t>Diferencia</t>
        </is>
      </c>
      <c r="F23" s="15" t="inlineStr">
        <is>
          <t>% del objetivo</t>
        </is>
      </c>
      <c r="G23" s="15" t="inlineStr">
        <is>
          <t>Proteínas (g)</t>
        </is>
      </c>
    </row>
    <row r="24">
      <c r="B24" s="43">
        <f>Calculadora!B31</f>
        <v/>
      </c>
      <c r="C24" s="9">
        <f>Calculadora!D31</f>
        <v/>
      </c>
      <c r="D24" s="9">
        <f>SUMIFS(Diario!$F$8:$F$57,Diario!$B$8:$B$57,$C$5,Diario!$C$8:$C$57,B24)</f>
        <v/>
      </c>
      <c r="E24" s="40">
        <f>C24-D24</f>
        <v/>
      </c>
      <c r="F24" s="41">
        <f>IFERROR(D24/C24,0)</f>
        <v/>
      </c>
      <c r="G24" s="17">
        <f>SUMIFS(Diario!$G$8:$G$57,Diario!$B$8:$B$57,$C$5,Diario!$C$8:$C$57,B24)</f>
        <v/>
      </c>
    </row>
    <row r="25">
      <c r="B25" s="43">
        <f>Calculadora!B32</f>
        <v/>
      </c>
      <c r="C25" s="9">
        <f>Calculadora!D32</f>
        <v/>
      </c>
      <c r="D25" s="9">
        <f>SUMIFS(Diario!$F$8:$F$57,Diario!$B$8:$B$57,$C$5,Diario!$C$8:$C$57,B25)</f>
        <v/>
      </c>
      <c r="E25" s="40">
        <f>C25-D25</f>
        <v/>
      </c>
      <c r="F25" s="41">
        <f>IFERROR(D25/C25,0)</f>
        <v/>
      </c>
      <c r="G25" s="17">
        <f>SUMIFS(Diario!$G$8:$G$57,Diario!$B$8:$B$57,$C$5,Diario!$C$8:$C$57,B25)</f>
        <v/>
      </c>
    </row>
    <row r="26">
      <c r="B26" s="43">
        <f>Calculadora!B33</f>
        <v/>
      </c>
      <c r="C26" s="9">
        <f>Calculadora!D33</f>
        <v/>
      </c>
      <c r="D26" s="9">
        <f>SUMIFS(Diario!$F$8:$F$57,Diario!$B$8:$B$57,$C$5,Diario!$C$8:$C$57,B26)</f>
        <v/>
      </c>
      <c r="E26" s="40">
        <f>C26-D26</f>
        <v/>
      </c>
      <c r="F26" s="41">
        <f>IFERROR(D26/C26,0)</f>
        <v/>
      </c>
      <c r="G26" s="17">
        <f>SUMIFS(Diario!$G$8:$G$57,Diario!$B$8:$B$57,$C$5,Diario!$C$8:$C$57,B26)</f>
        <v/>
      </c>
    </row>
    <row r="27">
      <c r="B27" s="43">
        <f>Calculadora!B34</f>
        <v/>
      </c>
      <c r="C27" s="9">
        <f>Calculadora!D34</f>
        <v/>
      </c>
      <c r="D27" s="9">
        <f>SUMIFS(Diario!$F$8:$F$57,Diario!$B$8:$B$57,$C$5,Diario!$C$8:$C$57,B27)</f>
        <v/>
      </c>
      <c r="E27" s="40">
        <f>C27-D27</f>
        <v/>
      </c>
      <c r="F27" s="41">
        <f>IFERROR(D27/C27,0)</f>
        <v/>
      </c>
      <c r="G27" s="17">
        <f>SUMIFS(Diario!$G$8:$G$57,Diario!$B$8:$B$57,$C$5,Diario!$C$8:$C$57,B27)</f>
        <v/>
      </c>
    </row>
    <row r="28">
      <c r="B28" s="43">
        <f>Calculadora!B35</f>
        <v/>
      </c>
      <c r="C28" s="9">
        <f>Calculadora!D35</f>
        <v/>
      </c>
      <c r="D28" s="9">
        <f>SUMIFS(Diario!$F$8:$F$57,Diario!$B$8:$B$57,$C$5,Diario!$C$8:$C$57,B28)</f>
        <v/>
      </c>
      <c r="E28" s="40">
        <f>C28-D28</f>
        <v/>
      </c>
      <c r="F28" s="41">
        <f>IFERROR(D28/C28,0)</f>
        <v/>
      </c>
      <c r="G28" s="17">
        <f>SUMIFS(Diario!$G$8:$G$57,Diario!$B$8:$B$57,$C$5,Diario!$C$8:$C$57,B28)</f>
        <v/>
      </c>
    </row>
    <row r="29">
      <c r="B29" s="19" t="inlineStr">
        <is>
          <t>Total del día</t>
        </is>
      </c>
      <c r="C29" s="21">
        <f>SUM(C24:C28)</f>
        <v/>
      </c>
      <c r="D29" s="21">
        <f>SUM(D24:D28)</f>
        <v/>
      </c>
      <c r="E29" s="44">
        <f>C29-D29</f>
        <v/>
      </c>
      <c r="F29" s="20">
        <f>IFERROR(D29/C29,0)</f>
        <v/>
      </c>
      <c r="G29" s="45">
        <f>SUM(G24:G28)</f>
        <v/>
      </c>
    </row>
    <row r="31">
      <c r="B31" s="4" t="inlineStr">
        <is>
          <t>ÚLTIMOS 7 DÍAS (hasta el día elegido)</t>
        </is>
      </c>
    </row>
    <row r="32" ht="30" customHeight="1">
      <c r="B32" s="15" t="inlineStr">
        <is>
          <t>Fecha</t>
        </is>
      </c>
      <c r="C32" s="15" t="inlineStr">
        <is>
          <t>kcal consumidas</t>
        </is>
      </c>
      <c r="D32" s="15" t="inlineStr">
        <is>
          <t>Objetivo kcal</t>
        </is>
      </c>
      <c r="E32" s="15" t="inlineStr">
        <is>
          <t>% del objetivo</t>
        </is>
      </c>
      <c r="F32" s="15" t="inlineStr">
        <is>
          <t>Proteínas (g)</t>
        </is>
      </c>
      <c r="G32" s="15" t="inlineStr">
        <is>
          <t>Hidratos (g)</t>
        </is>
      </c>
      <c r="H32" s="15" t="inlineStr">
        <is>
          <t>Grasas (g)</t>
        </is>
      </c>
    </row>
    <row r="33">
      <c r="B33" s="46">
        <f>$C$5-6</f>
        <v/>
      </c>
      <c r="C33" s="9">
        <f>SUMIF(Diario!$B$8:$B$57,B33,Diario!$F$8:$F$57)</f>
        <v/>
      </c>
      <c r="D33" s="9">
        <f>Calculadora!$C$18</f>
        <v/>
      </c>
      <c r="E33" s="41">
        <f>IFERROR(C33/D33,0)</f>
        <v/>
      </c>
      <c r="F33" s="17">
        <f>SUMIF(Diario!$B$8:$B$57,B33,Diario!$G$8:$G$57)</f>
        <v/>
      </c>
      <c r="G33" s="17">
        <f>SUMIF(Diario!$B$8:$B$57,B33,Diario!$H$8:$H$57)</f>
        <v/>
      </c>
      <c r="H33" s="17">
        <f>SUMIF(Diario!$B$8:$B$57,B33,Diario!$I$8:$I$57)</f>
        <v/>
      </c>
    </row>
    <row r="34">
      <c r="B34" s="46">
        <f>$C$5-5</f>
        <v/>
      </c>
      <c r="C34" s="9">
        <f>SUMIF(Diario!$B$8:$B$57,B34,Diario!$F$8:$F$57)</f>
        <v/>
      </c>
      <c r="D34" s="9">
        <f>Calculadora!$C$18</f>
        <v/>
      </c>
      <c r="E34" s="41">
        <f>IFERROR(C34/D34,0)</f>
        <v/>
      </c>
      <c r="F34" s="17">
        <f>SUMIF(Diario!$B$8:$B$57,B34,Diario!$G$8:$G$57)</f>
        <v/>
      </c>
      <c r="G34" s="17">
        <f>SUMIF(Diario!$B$8:$B$57,B34,Diario!$H$8:$H$57)</f>
        <v/>
      </c>
      <c r="H34" s="17">
        <f>SUMIF(Diario!$B$8:$B$57,B34,Diario!$I$8:$I$57)</f>
        <v/>
      </c>
    </row>
    <row r="35">
      <c r="B35" s="46">
        <f>$C$5-4</f>
        <v/>
      </c>
      <c r="C35" s="9">
        <f>SUMIF(Diario!$B$8:$B$57,B35,Diario!$F$8:$F$57)</f>
        <v/>
      </c>
      <c r="D35" s="9">
        <f>Calculadora!$C$18</f>
        <v/>
      </c>
      <c r="E35" s="41">
        <f>IFERROR(C35/D35,0)</f>
        <v/>
      </c>
      <c r="F35" s="17">
        <f>SUMIF(Diario!$B$8:$B$57,B35,Diario!$G$8:$G$57)</f>
        <v/>
      </c>
      <c r="G35" s="17">
        <f>SUMIF(Diario!$B$8:$B$57,B35,Diario!$H$8:$H$57)</f>
        <v/>
      </c>
      <c r="H35" s="17">
        <f>SUMIF(Diario!$B$8:$B$57,B35,Diario!$I$8:$I$57)</f>
        <v/>
      </c>
    </row>
    <row r="36">
      <c r="B36" s="46">
        <f>$C$5-3</f>
        <v/>
      </c>
      <c r="C36" s="9">
        <f>SUMIF(Diario!$B$8:$B$57,B36,Diario!$F$8:$F$57)</f>
        <v/>
      </c>
      <c r="D36" s="9">
        <f>Calculadora!$C$18</f>
        <v/>
      </c>
      <c r="E36" s="41">
        <f>IFERROR(C36/D36,0)</f>
        <v/>
      </c>
      <c r="F36" s="17">
        <f>SUMIF(Diario!$B$8:$B$57,B36,Diario!$G$8:$G$57)</f>
        <v/>
      </c>
      <c r="G36" s="17">
        <f>SUMIF(Diario!$B$8:$B$57,B36,Diario!$H$8:$H$57)</f>
        <v/>
      </c>
      <c r="H36" s="17">
        <f>SUMIF(Diario!$B$8:$B$57,B36,Diario!$I$8:$I$57)</f>
        <v/>
      </c>
    </row>
    <row r="37">
      <c r="B37" s="46">
        <f>$C$5-2</f>
        <v/>
      </c>
      <c r="C37" s="9">
        <f>SUMIF(Diario!$B$8:$B$57,B37,Diario!$F$8:$F$57)</f>
        <v/>
      </c>
      <c r="D37" s="9">
        <f>Calculadora!$C$18</f>
        <v/>
      </c>
      <c r="E37" s="41">
        <f>IFERROR(C37/D37,0)</f>
        <v/>
      </c>
      <c r="F37" s="17">
        <f>SUMIF(Diario!$B$8:$B$57,B37,Diario!$G$8:$G$57)</f>
        <v/>
      </c>
      <c r="G37" s="17">
        <f>SUMIF(Diario!$B$8:$B$57,B37,Diario!$H$8:$H$57)</f>
        <v/>
      </c>
      <c r="H37" s="17">
        <f>SUMIF(Diario!$B$8:$B$57,B37,Diario!$I$8:$I$57)</f>
        <v/>
      </c>
    </row>
    <row r="38">
      <c r="B38" s="46">
        <f>$C$5-1</f>
        <v/>
      </c>
      <c r="C38" s="9">
        <f>SUMIF(Diario!$B$8:$B$57,B38,Diario!$F$8:$F$57)</f>
        <v/>
      </c>
      <c r="D38" s="9">
        <f>Calculadora!$C$18</f>
        <v/>
      </c>
      <c r="E38" s="41">
        <f>IFERROR(C38/D38,0)</f>
        <v/>
      </c>
      <c r="F38" s="17">
        <f>SUMIF(Diario!$B$8:$B$57,B38,Diario!$G$8:$G$57)</f>
        <v/>
      </c>
      <c r="G38" s="17">
        <f>SUMIF(Diario!$B$8:$B$57,B38,Diario!$H$8:$H$57)</f>
        <v/>
      </c>
      <c r="H38" s="17">
        <f>SUMIF(Diario!$B$8:$B$57,B38,Diario!$I$8:$I$57)</f>
        <v/>
      </c>
    </row>
    <row r="39">
      <c r="B39" s="46">
        <f>$C$5-0</f>
        <v/>
      </c>
      <c r="C39" s="9">
        <f>SUMIF(Diario!$B$8:$B$57,B39,Diario!$F$8:$F$57)</f>
        <v/>
      </c>
      <c r="D39" s="9">
        <f>Calculadora!$C$18</f>
        <v/>
      </c>
      <c r="E39" s="41">
        <f>IFERROR(C39/D39,0)</f>
        <v/>
      </c>
      <c r="F39" s="17">
        <f>SUMIF(Diario!$B$8:$B$57,B39,Diario!$G$8:$G$57)</f>
        <v/>
      </c>
      <c r="G39" s="17">
        <f>SUMIF(Diario!$B$8:$B$57,B39,Diario!$H$8:$H$57)</f>
        <v/>
      </c>
      <c r="H39" s="17">
        <f>SUMIF(Diario!$B$8:$B$57,B39,Diario!$I$8:$I$57)</f>
        <v/>
      </c>
    </row>
    <row r="40">
      <c r="B40" s="19" t="inlineStr">
        <is>
          <t>Media de días con datos</t>
        </is>
      </c>
      <c r="C40" s="21">
        <f>IFERROR(AVERAGEIF(C33:C39,"&gt;0"),0)</f>
        <v/>
      </c>
      <c r="D40" s="21">
        <f>Calculadora!$C$18</f>
        <v/>
      </c>
      <c r="E40" s="20">
        <f>IFERROR(C40/D40,0)</f>
        <v/>
      </c>
      <c r="F40" s="45">
        <f>IFERROR(AVERAGEIF(F33:F39,"&gt;0"),0)</f>
        <v/>
      </c>
      <c r="G40" s="45">
        <f>IFERROR(AVERAGEIF(G33:G39,"&gt;0"),0)</f>
        <v/>
      </c>
      <c r="H40" s="45">
        <f>IFERROR(AVERAGEIF(H33:H39,"&gt;0"),0)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5">
    <mergeCell ref="E12:F12"/>
    <mergeCell ref="C12:D12"/>
    <mergeCell ref="G12:H12"/>
    <mergeCell ref="G9:H9"/>
    <mergeCell ref="C11:D11"/>
    <mergeCell ref="G11:H11"/>
    <mergeCell ref="E11:F11"/>
    <mergeCell ref="E5:F5"/>
    <mergeCell ref="B2:H2"/>
    <mergeCell ref="C9:D9"/>
    <mergeCell ref="G8:H8"/>
    <mergeCell ref="B3:H3"/>
    <mergeCell ref="E9:F9"/>
    <mergeCell ref="E8:F8"/>
    <mergeCell ref="C8:D8"/>
  </mergeCells>
  <conditionalFormatting sqref="G16:G19">
    <cfRule type="cellIs" priority="1" operator="equal" dxfId="1">
      <formula>"En rango"</formula>
    </cfRule>
    <cfRule type="cellIs" priority="2" operator="equal" dxfId="2">
      <formula>"Por debajo"</formula>
    </cfRule>
    <cfRule type="cellIs" priority="3" operator="equal" dxfId="0">
      <formula>"Por encima"</formula>
    </cfRule>
    <cfRule type="cellIs" priority="4" operator="equal" dxfId="3">
      <formula>"Sin datos"</formula>
    </cfRule>
  </conditionalFormatting>
  <conditionalFormatting sqref="D24:D28">
    <cfRule type="dataBar" priority="5">
      <dataBar>
        <cfvo type="num" val="0"/>
        <cfvo type="max"/>
        <color rgb="0010B981"/>
      </dataBar>
    </cfRule>
  </conditionalFormatting>
  <conditionalFormatting sqref="F24:F28">
    <cfRule type="expression" priority="6" dxfId="0">
      <formula>F24&gt;1+$G$5</formula>
    </cfRule>
  </conditionalFormatting>
  <conditionalFormatting sqref="C33:C39">
    <cfRule type="dataBar" priority="7">
      <dataBar>
        <cfvo type="num" val="0"/>
        <cfvo type="max"/>
        <color rgb="0010B981"/>
      </dataBar>
    </cfRule>
  </conditionalFormatting>
  <conditionalFormatting sqref="E33:E39">
    <cfRule type="expression" priority="8" dxfId="0">
      <formula>AND(E33&gt;0,E33&gt;1+$G$5)</formula>
    </cfRule>
  </conditionalFormatting>
  <dataValidations count="1">
    <dataValidation sqref="G5" showDropDown="0" showInputMessage="0" showErrorMessage="1" allowBlank="0" errorTitle="Margen" error="Escribe un margen entre 1 % y 50 %." type="decimal" operator="between">
      <formula1>0.01</formula1>
      <formula2>0.5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Calculadora de calorías y macros · Cómo usarla</t>
        </is>
      </c>
    </row>
    <row r="3">
      <c r="B3" s="3" t="inlineStr">
        <is>
          <t>Plantilla gratuita de Plantillas de Cálculo · plantillasdecalculo.com</t>
        </is>
      </c>
    </row>
    <row r="5">
      <c r="B5" s="4" t="inlineStr">
        <is>
          <t>CÓMO USARLA</t>
        </is>
      </c>
    </row>
    <row r="6" ht="30" customHeight="1">
      <c r="B6" s="47" t="inlineStr">
        <is>
          <t>1.  En la hoja «Calculadora» rellena tus datos (celdas crema): sexo, edad, peso, altura, nivel de actividad y objetivo. Los valores de ejemplo son ficticios.</t>
        </is>
      </c>
    </row>
    <row r="7" ht="30" customHeight="1">
      <c r="B7" s="47" t="inlineStr">
        <is>
          <t>2.  Mira la sección 2: el metabolismo basal se estima con la fórmula de Mifflin-St Jeor y se multiplica por el factor de actividad para obtener el gasto diario.</t>
        </is>
      </c>
    </row>
    <row r="8" ht="30" customHeight="1">
      <c r="B8" s="47" t="inlineStr">
        <is>
          <t>3.  El ajuste del objetivo (por defecto -15 %, 0 % o +10 %) da las calorías objetivo. Puedes cambiar estos porcentajes y los factores en la sección 5.</t>
        </is>
      </c>
    </row>
    <row r="9" ht="30" customHeight="1">
      <c r="B9" s="47" t="inlineStr">
        <is>
          <t>4.  En la sección 3 elige el porcentaje de calorías para proteínas, hidratos y grasas; deben sumar 100 %. La plantilla te da los gramos diarios y los g por kg de peso.</t>
        </is>
      </c>
    </row>
    <row r="10" ht="30" customHeight="1">
      <c r="B10" s="47" t="inlineStr">
        <is>
          <t>5.  En la sección 4 reparte el día entre comidas. Puedes renombrar las comidas; Diario y Panel las leerán automáticamente.</t>
        </is>
      </c>
    </row>
    <row r="11" ht="30" customHeight="1">
      <c r="B11" s="47" t="inlineStr">
        <is>
          <t>6.  En «Alimentos» añade o corrige alimentos con sus valores por 100 g (hay 30 filas preparadas). Usa la etiqueta del envase como referencia.</t>
        </is>
      </c>
    </row>
    <row r="12" ht="30" customHeight="1">
      <c r="B12" s="47" t="inlineStr">
        <is>
          <t>7.  En «Diario» anota una fila por alimento: fecha, comida y alimento (desplegables) y gramos. Calorías y macros se calculan solos.</t>
        </is>
      </c>
    </row>
    <row r="13" ht="30" customHeight="1">
      <c r="B13" s="47" t="inlineStr">
        <is>
          <t>8.  Abre «Panel», elige el día en C5 y compara consumo y objetivo por macro, por comida y en los últimos 7 días, con dos gráficos.</t>
        </is>
      </c>
    </row>
    <row r="15">
      <c r="B15" s="4" t="inlineStr">
        <is>
          <t>CONSEJOS</t>
        </is>
      </c>
    </row>
    <row r="16" ht="30" customHeight="1">
      <c r="B16" s="47" t="inlineStr">
        <is>
          <t>•  Las calorías y los macros calculados son estimaciones orientativas: el gasto real varía de una persona a otra y de un día a otro.</t>
        </is>
      </c>
    </row>
    <row r="17" ht="30" customHeight="1">
      <c r="B17" s="47" t="inlineStr">
        <is>
          <t>•  Los factores de actividad, los ajustes por objetivo y los valores de los alimentos son cifras de ejemplo editables, no valores oficiales.</t>
        </is>
      </c>
    </row>
    <row r="18" ht="30" customHeight="1">
      <c r="B18" s="47" t="inlineStr">
        <is>
          <t>•  Para borrar el diario de ejemplo, elimina solo fecha, comida, alimento y gramos de las filas; las fórmulas se mantienen.</t>
        </is>
      </c>
    </row>
    <row r="19" ht="30" customHeight="1">
      <c r="B19" s="47" t="inlineStr">
        <is>
          <t>•  Las hojas están protegidas sin contraseña; para ampliar o cambiar fórmulas ve a Revisar &gt; Desproteger hoja.</t>
        </is>
      </c>
    </row>
    <row r="21">
      <c r="B21" s="29" t="inlineStr">
        <is>
          <t>Las celdas con fondo crema y texto azul son para rellenar; las verdes se calculan solas.</t>
        </is>
      </c>
    </row>
    <row r="23" ht="44" customHeight="1">
      <c r="B23" s="48" t="inlineStr">
        <is>
          <t>Aviso: esta plantilla sirve únicamente para registrar y organizar tu alimentación de forma orientativa. No diagnostica, no prescribe dietas y no sustituye el consejo de un dietista-nutricionista ni de un profesional sanitario. Consulta con uno antes de cambiar tu alimentación, sobre todo si tienes una condición de salud.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2026-10-03T09:39:51Z</dcterms:created>
  <dcterms:modified xmlns:dcterms="http://purl.org/dc/terms/" xmlns:xsi="http://www.w3.org/2001/XMLSchema-instance" xsi:type="dcterms:W3CDTF">2026-10-03T09:39:51Z</dcterms:modified>
</cp:coreProperties>
</file>