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Plan semanal" sheetId="2" state="visible" r:id="rId2"/>
    <sheet xmlns:r="http://schemas.openxmlformats.org/officeDocument/2006/relationships" name="Semana" sheetId="3" state="visible" r:id="rId3"/>
    <sheet xmlns:r="http://schemas.openxmlformats.org/officeDocument/2006/relationships" name="Historial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&quot; min&quot;"/>
    <numFmt numFmtId="165" formatCode="0.0"/>
    <numFmt numFmtId="166" formatCode="dd/mm"/>
    <numFmt numFmtId="167" formatCode="0;-0;&quot;·&quot;"/>
    <numFmt numFmtId="168" formatCode="yyyy-mm-dd"/>
    <numFmt numFmtId="169" formatCode="dd/mm/yyyy"/>
    <numFmt numFmtId="170" formatCode="+0;-0;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12744A"/>
      <sz val="11"/>
    </font>
    <font>
      <name val="Arial"/>
      <b val="1"/>
      <color rgb="006B7280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B91C1C"/>
      <sz val="9"/>
    </font>
    <font>
      <name val="Arial"/>
      <b val="1"/>
      <color rgb="00047857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1" fontId="6" fillId="5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165" fontId="6" fillId="5" borderId="1" applyAlignment="1" applyProtection="1" pivotButton="0" quotePrefix="0" xfId="0">
      <alignment horizontal="center" vertical="center"/>
      <protection locked="0" hidden="0"/>
    </xf>
    <xf numFmtId="169" fontId="6" fillId="5" borderId="1" applyAlignment="1" applyProtection="1" pivotButton="0" quotePrefix="0" xfId="0">
      <alignment horizontal="center" vertical="center"/>
      <protection locked="0" hidden="0"/>
    </xf>
    <xf numFmtId="0" fontId="14" fillId="0" borderId="1" applyAlignment="1" pivotButton="0" quotePrefix="0" xfId="0">
      <alignment vertical="center"/>
    </xf>
    <xf numFmtId="0" fontId="12" fillId="6" borderId="0" applyAlignment="1" pivotButton="0" quotePrefix="0" xfId="0">
      <alignment horizontal="center" vertical="center" wrapText="1"/>
    </xf>
    <xf numFmtId="1" fontId="13" fillId="6" borderId="0" applyAlignment="1" pivotButton="0" quotePrefix="0" xfId="0">
      <alignment horizontal="center" vertical="center"/>
    </xf>
    <xf numFmtId="9" fontId="13" fillId="6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5" fillId="0" borderId="1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1" fontId="4" fillId="3" borderId="1" applyAlignment="1" pivotButton="0" quotePrefix="0" xfId="0">
      <alignment vertical="center"/>
    </xf>
    <xf numFmtId="9" fontId="4" fillId="3" borderId="1" applyAlignment="1" pivotButton="0" quotePrefix="0" xfId="0">
      <alignment vertical="center"/>
    </xf>
    <xf numFmtId="0" fontId="6" fillId="5" borderId="1" applyAlignment="1" applyProtection="1" pivotButton="0" quotePrefix="0" xfId="0">
      <alignment vertical="center"/>
      <protection locked="0" hidden="0"/>
    </xf>
    <xf numFmtId="169" fontId="7" fillId="0" borderId="1" applyAlignment="1" pivotButton="0" quotePrefix="0" xfId="0">
      <alignment horizontal="center" vertical="center"/>
    </xf>
    <xf numFmtId="164" fontId="4" fillId="3" borderId="1" applyAlignment="1" pivotButton="0" quotePrefix="0" xfId="0">
      <alignment vertical="center"/>
    </xf>
    <xf numFmtId="0" fontId="0" fillId="0" borderId="4" pivotButton="0" quotePrefix="0" xfId="0"/>
    <xf numFmtId="0" fontId="6" fillId="5" borderId="1" applyAlignment="1" applyProtection="1" pivotButton="0" quotePrefix="0" xfId="0">
      <alignment horizontal="center" vertical="center"/>
      <protection locked="0" hidden="0"/>
    </xf>
    <xf numFmtId="165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0" fontId="10" fillId="0" borderId="0" applyAlignment="1" pivotButton="0" quotePrefix="0" xfId="0">
      <alignment horizontal="center" vertical="center"/>
    </xf>
    <xf numFmtId="166" fontId="1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/>
    </xf>
    <xf numFmtId="167" fontId="7" fillId="0" borderId="1" applyAlignment="1" pivotButton="0" quotePrefix="0" xfId="0">
      <alignment horizontal="center" vertical="center"/>
    </xf>
    <xf numFmtId="1" fontId="11" fillId="0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170" fontId="7" fillId="0" borderId="1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 wrapText="1"/>
    </xf>
    <xf numFmtId="0" fontId="17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Minutos por día: planificados vs realizados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'Panel'!D17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'Panel'!$B$18:$B$24</f>
            </numRef>
          </cat>
          <val>
            <numRef>
              <f>'Panel'!$D$18:$D$24</f>
            </numRef>
          </val>
        </ser>
        <ser>
          <idx val="1"/>
          <order val="1"/>
          <tx>
            <strRef>
              <f>'Panel'!E17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'Panel'!$B$18:$B$24</f>
            </numRef>
          </cat>
          <val>
            <numRef>
              <f>'Panel'!$E$18:$E$24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Minutos realizados por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'Panel'!C42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'Panel'!$B$43:$B$50</f>
            </numRef>
          </cat>
          <val>
            <numRef>
              <f>'Panel'!$C$43:$C$50</f>
            </numRef>
          </val>
        </ser>
        <ser>
          <idx val="1"/>
          <order val="1"/>
          <tx>
            <strRef>
              <f>'Panel'!D42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'Panel'!$B$43:$B$50</f>
            </numRef>
          </cat>
          <val>
            <numRef>
              <f>'Panel'!$D$43:$D$50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52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52</row>
      <rowOff>0</rowOff>
    </from>
    <ext cx="45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3" customWidth="1" min="9" max="9"/>
  </cols>
  <sheetData>
    <row r="2" ht="34" customHeight="1">
      <c r="B2" s="1" t="inlineStr">
        <is>
          <t>Panel de actividad semanal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Tus minutos de la semana frente al objetivo, día a día y por tipo de actividad.</t>
        </is>
      </c>
    </row>
    <row r="5">
      <c r="B5" s="4" t="inlineStr">
        <is>
          <t>Objetivo semanal (minutos):</t>
        </is>
      </c>
      <c r="C5" s="5" t="n">
        <v>150</v>
      </c>
      <c r="E5" s="6" t="inlineStr">
        <is>
          <t>Peso intensidad Suave:</t>
        </is>
      </c>
      <c r="G5" s="7" t="n">
        <v>1</v>
      </c>
    </row>
    <row r="6">
      <c r="B6" s="4" t="inlineStr">
        <is>
          <t>Objetivo de días activos:</t>
        </is>
      </c>
      <c r="C6" s="5" t="n">
        <v>4</v>
      </c>
      <c r="E6" s="6" t="inlineStr">
        <is>
          <t>Peso intensidad Moderada:</t>
        </is>
      </c>
      <c r="G6" s="7" t="n">
        <v>1</v>
      </c>
    </row>
    <row r="7">
      <c r="B7" s="4" t="inlineStr">
        <is>
          <t>Semana que empieza el (lunes):</t>
        </is>
      </c>
      <c r="C7" s="8" t="n">
        <v>46293</v>
      </c>
      <c r="D7" s="9">
        <f>IF(WEEKDAY(C7,2)=1,"","Revisa: no es lunes")</f>
        <v/>
      </c>
      <c r="E7" s="6" t="inlineStr">
        <is>
          <t>Peso intensidad Intensa:</t>
        </is>
      </c>
      <c r="G7" s="7" t="n">
        <v>2</v>
      </c>
    </row>
    <row r="9" ht="30" customHeight="1">
      <c r="B9" s="10" t="inlineStr">
        <is>
          <t>MIN. PLANIFICADOS</t>
        </is>
      </c>
      <c r="C9" s="10" t="inlineStr">
        <is>
          <t>MIN. REALIZADOS</t>
        </is>
      </c>
      <c r="E9" s="10" t="inlineStr">
        <is>
          <t>% DEL OBJETIVO SEMANAL</t>
        </is>
      </c>
      <c r="G9" s="10" t="inlineStr">
        <is>
          <t>DÍAS ACTIVOS</t>
        </is>
      </c>
    </row>
    <row r="10" ht="36" customHeight="1">
      <c r="B10" s="11">
        <f>SUM('Plan semanal'!$F$8:$F$47)</f>
        <v/>
      </c>
      <c r="C10" s="11">
        <f>SUM('Plan semanal'!$H$8:$H$47)</f>
        <v/>
      </c>
      <c r="E10" s="12">
        <f>IFERROR(C10/C5,0)</f>
        <v/>
      </c>
      <c r="G10" s="11">
        <f>COUNTIF(E18:E24,"&gt;0")</f>
        <v/>
      </c>
    </row>
    <row r="12" ht="30" customHeight="1">
      <c r="B12" s="10" t="inlineStr">
        <is>
          <t>MIN. QUE FALTAN</t>
        </is>
      </c>
      <c r="C12" s="10" t="inlineStr">
        <is>
          <t>MIN. EQUIVALENTES</t>
        </is>
      </c>
      <c r="E12" s="10" t="inlineStr">
        <is>
          <t>ESTADO DE LA SEMANA</t>
        </is>
      </c>
      <c r="G12" s="10" t="inlineStr">
        <is>
          <t>RACHA DE SEMANAS LOGRADAS</t>
        </is>
      </c>
    </row>
    <row r="13" ht="36" customHeight="1">
      <c r="B13" s="11">
        <f>MAX(0,C5-C10)</f>
        <v/>
      </c>
      <c r="C13" s="11">
        <f>SUM('Plan semanal'!$I$8:$I$47)</f>
        <v/>
      </c>
      <c r="E13" s="13">
        <f>IF(AND(E10&gt;=1,G10&gt;=C6),"Logrado",IF(E10&gt;=1,"Faltan días",IF(E10&gt;=0.5,"En camino","Por debajo")))</f>
        <v/>
      </c>
      <c r="G13" s="11">
        <f>Historial!G6</f>
        <v/>
      </c>
    </row>
    <row r="15">
      <c r="B15" s="4" t="inlineStr">
        <is>
          <t>Progreso semanal:</t>
        </is>
      </c>
      <c r="C15" s="14">
        <f>REPT("█",ROUND(MIN(1,E10)*30,0))&amp;REPT("░",30-ROUND(MIN(1,E10)*30,0))&amp;"  "&amp;TEXT(E10,"0%")</f>
        <v/>
      </c>
    </row>
    <row r="16">
      <c r="B16" s="15" t="inlineStr">
        <is>
          <t>POR DÍA</t>
        </is>
      </c>
    </row>
    <row r="17" ht="30" customHeight="1">
      <c r="B17" s="16" t="inlineStr">
        <is>
          <t>Día</t>
        </is>
      </c>
      <c r="C17" s="16" t="inlineStr">
        <is>
          <t>Sesiones</t>
        </is>
      </c>
      <c r="D17" s="16" t="inlineStr">
        <is>
          <t>Min. planificados</t>
        </is>
      </c>
      <c r="E17" s="16" t="inlineStr">
        <is>
          <t>Min. realizados</t>
        </is>
      </c>
      <c r="F17" s="16" t="inlineStr">
        <is>
          <t>% realizado</t>
        </is>
      </c>
      <c r="G17" s="16" t="inlineStr">
        <is>
          <t>Estado</t>
        </is>
      </c>
    </row>
    <row r="18">
      <c r="B18" s="17">
        <f>Listas!A2</f>
        <v/>
      </c>
      <c r="C18" s="18">
        <f>COUNTIF('Plan semanal'!$B$8:$B$47,B18)</f>
        <v/>
      </c>
      <c r="D18" s="18">
        <f>SUMIF('Plan semanal'!$B$8:$B$47,B18,'Plan semanal'!$F$8:$F$47)</f>
        <v/>
      </c>
      <c r="E18" s="18">
        <f>SUMIF('Plan semanal'!$B$8:$B$47,B18,'Plan semanal'!$H$8:$H$47)</f>
        <v/>
      </c>
      <c r="F18" s="19">
        <f>IF(D18=0,"",E18/D18)</f>
        <v/>
      </c>
      <c r="G18" s="17">
        <f>IF(C18=0,"Descanso",IF(E18=0,"Sin hacer",IF(E18&gt;=D18,"Hecho","Parcial")))</f>
        <v/>
      </c>
    </row>
    <row r="19">
      <c r="B19" s="17">
        <f>Listas!A3</f>
        <v/>
      </c>
      <c r="C19" s="18">
        <f>COUNTIF('Plan semanal'!$B$8:$B$47,B19)</f>
        <v/>
      </c>
      <c r="D19" s="18">
        <f>SUMIF('Plan semanal'!$B$8:$B$47,B19,'Plan semanal'!$F$8:$F$47)</f>
        <v/>
      </c>
      <c r="E19" s="18">
        <f>SUMIF('Plan semanal'!$B$8:$B$47,B19,'Plan semanal'!$H$8:$H$47)</f>
        <v/>
      </c>
      <c r="F19" s="19">
        <f>IF(D19=0,"",E19/D19)</f>
        <v/>
      </c>
      <c r="G19" s="17">
        <f>IF(C19=0,"Descanso",IF(E19=0,"Sin hacer",IF(E19&gt;=D19,"Hecho","Parcial")))</f>
        <v/>
      </c>
    </row>
    <row r="20">
      <c r="B20" s="17">
        <f>Listas!A4</f>
        <v/>
      </c>
      <c r="C20" s="18">
        <f>COUNTIF('Plan semanal'!$B$8:$B$47,B20)</f>
        <v/>
      </c>
      <c r="D20" s="18">
        <f>SUMIF('Plan semanal'!$B$8:$B$47,B20,'Plan semanal'!$F$8:$F$47)</f>
        <v/>
      </c>
      <c r="E20" s="18">
        <f>SUMIF('Plan semanal'!$B$8:$B$47,B20,'Plan semanal'!$H$8:$H$47)</f>
        <v/>
      </c>
      <c r="F20" s="19">
        <f>IF(D20=0,"",E20/D20)</f>
        <v/>
      </c>
      <c r="G20" s="17">
        <f>IF(C20=0,"Descanso",IF(E20=0,"Sin hacer",IF(E20&gt;=D20,"Hecho","Parcial")))</f>
        <v/>
      </c>
    </row>
    <row r="21">
      <c r="B21" s="17">
        <f>Listas!A5</f>
        <v/>
      </c>
      <c r="C21" s="18">
        <f>COUNTIF('Plan semanal'!$B$8:$B$47,B21)</f>
        <v/>
      </c>
      <c r="D21" s="18">
        <f>SUMIF('Plan semanal'!$B$8:$B$47,B21,'Plan semanal'!$F$8:$F$47)</f>
        <v/>
      </c>
      <c r="E21" s="18">
        <f>SUMIF('Plan semanal'!$B$8:$B$47,B21,'Plan semanal'!$H$8:$H$47)</f>
        <v/>
      </c>
      <c r="F21" s="19">
        <f>IF(D21=0,"",E21/D21)</f>
        <v/>
      </c>
      <c r="G21" s="17">
        <f>IF(C21=0,"Descanso",IF(E21=0,"Sin hacer",IF(E21&gt;=D21,"Hecho","Parcial")))</f>
        <v/>
      </c>
    </row>
    <row r="22">
      <c r="B22" s="17">
        <f>Listas!A6</f>
        <v/>
      </c>
      <c r="C22" s="18">
        <f>COUNTIF('Plan semanal'!$B$8:$B$47,B22)</f>
        <v/>
      </c>
      <c r="D22" s="18">
        <f>SUMIF('Plan semanal'!$B$8:$B$47,B22,'Plan semanal'!$F$8:$F$47)</f>
        <v/>
      </c>
      <c r="E22" s="18">
        <f>SUMIF('Plan semanal'!$B$8:$B$47,B22,'Plan semanal'!$H$8:$H$47)</f>
        <v/>
      </c>
      <c r="F22" s="19">
        <f>IF(D22=0,"",E22/D22)</f>
        <v/>
      </c>
      <c r="G22" s="17">
        <f>IF(C22=0,"Descanso",IF(E22=0,"Sin hacer",IF(E22&gt;=D22,"Hecho","Parcial")))</f>
        <v/>
      </c>
    </row>
    <row r="23">
      <c r="B23" s="17">
        <f>Listas!A7</f>
        <v/>
      </c>
      <c r="C23" s="18">
        <f>COUNTIF('Plan semanal'!$B$8:$B$47,B23)</f>
        <v/>
      </c>
      <c r="D23" s="18">
        <f>SUMIF('Plan semanal'!$B$8:$B$47,B23,'Plan semanal'!$F$8:$F$47)</f>
        <v/>
      </c>
      <c r="E23" s="18">
        <f>SUMIF('Plan semanal'!$B$8:$B$47,B23,'Plan semanal'!$H$8:$H$47)</f>
        <v/>
      </c>
      <c r="F23" s="19">
        <f>IF(D23=0,"",E23/D23)</f>
        <v/>
      </c>
      <c r="G23" s="17">
        <f>IF(C23=0,"Descanso",IF(E23=0,"Sin hacer",IF(E23&gt;=D23,"Hecho","Parcial")))</f>
        <v/>
      </c>
    </row>
    <row r="24">
      <c r="B24" s="17">
        <f>Listas!A8</f>
        <v/>
      </c>
      <c r="C24" s="18">
        <f>COUNTIF('Plan semanal'!$B$8:$B$47,B24)</f>
        <v/>
      </c>
      <c r="D24" s="18">
        <f>SUMIF('Plan semanal'!$B$8:$B$47,B24,'Plan semanal'!$F$8:$F$47)</f>
        <v/>
      </c>
      <c r="E24" s="18">
        <f>SUMIF('Plan semanal'!$B$8:$B$47,B24,'Plan semanal'!$H$8:$H$47)</f>
        <v/>
      </c>
      <c r="F24" s="19">
        <f>IF(D24=0,"",E24/D24)</f>
        <v/>
      </c>
      <c r="G24" s="17">
        <f>IF(C24=0,"Descanso",IF(E24=0,"Sin hacer",IF(E24&gt;=D24,"Hecho","Parcial")))</f>
        <v/>
      </c>
    </row>
    <row r="25">
      <c r="B25" s="20" t="inlineStr">
        <is>
          <t>Total semana</t>
        </is>
      </c>
      <c r="C25" s="21">
        <f>SUM(C18:C24)</f>
        <v/>
      </c>
      <c r="D25" s="21">
        <f>SUM(D18:D24)</f>
        <v/>
      </c>
      <c r="E25" s="21">
        <f>SUM(E18:E24)</f>
        <v/>
      </c>
      <c r="F25" s="22">
        <f>IF(D25=0,"",E25/D25)</f>
        <v/>
      </c>
      <c r="G25" s="20">
        <f>COUNTIF(G18:G24,"Hecho")&amp;" días hechos"</f>
        <v/>
      </c>
    </row>
    <row r="27">
      <c r="B27" s="15" t="inlineStr">
        <is>
          <t>POR ACTIVIDAD (puedes renombrar las actividades en la columna B)</t>
        </is>
      </c>
    </row>
    <row r="28" ht="30" customHeight="1">
      <c r="B28" s="16" t="inlineStr">
        <is>
          <t>Actividad</t>
        </is>
      </c>
      <c r="C28" s="16" t="inlineStr">
        <is>
          <t>Sesiones</t>
        </is>
      </c>
      <c r="D28" s="16" t="inlineStr">
        <is>
          <t>Min. planificados</t>
        </is>
      </c>
      <c r="E28" s="16" t="inlineStr">
        <is>
          <t>Min. realizados</t>
        </is>
      </c>
      <c r="F28" s="16" t="inlineStr">
        <is>
          <t>% del total realizado</t>
        </is>
      </c>
    </row>
    <row r="29">
      <c r="B29" s="23" t="inlineStr">
        <is>
          <t>Caminar</t>
        </is>
      </c>
      <c r="C29" s="18">
        <f>IF(B29="","",COUNTIF('Plan semanal'!$C$8:$C$47,B29))</f>
        <v/>
      </c>
      <c r="D29" s="18">
        <f>IF(B29="","",SUMIF('Plan semanal'!$C$8:$C$47,B29,'Plan semanal'!$F$8:$F$47))</f>
        <v/>
      </c>
      <c r="E29" s="18">
        <f>IF(B29="","",SUMIF('Plan semanal'!$C$8:$C$47,B29,'Plan semanal'!$H$8:$H$47))</f>
        <v/>
      </c>
      <c r="F29" s="19">
        <f>IF(OR(B29="",$E$39=0),"",E29/$E$39)</f>
        <v/>
      </c>
    </row>
    <row r="30">
      <c r="B30" s="23" t="inlineStr">
        <is>
          <t>Correr</t>
        </is>
      </c>
      <c r="C30" s="18">
        <f>IF(B30="","",COUNTIF('Plan semanal'!$C$8:$C$47,B30))</f>
        <v/>
      </c>
      <c r="D30" s="18">
        <f>IF(B30="","",SUMIF('Plan semanal'!$C$8:$C$47,B30,'Plan semanal'!$F$8:$F$47))</f>
        <v/>
      </c>
      <c r="E30" s="18">
        <f>IF(B30="","",SUMIF('Plan semanal'!$C$8:$C$47,B30,'Plan semanal'!$H$8:$H$47))</f>
        <v/>
      </c>
      <c r="F30" s="19">
        <f>IF(OR(B30="",$E$39=0),"",E30/$E$39)</f>
        <v/>
      </c>
    </row>
    <row r="31">
      <c r="B31" s="23" t="inlineStr">
        <is>
          <t>Bicicleta</t>
        </is>
      </c>
      <c r="C31" s="18">
        <f>IF(B31="","",COUNTIF('Plan semanal'!$C$8:$C$47,B31))</f>
        <v/>
      </c>
      <c r="D31" s="18">
        <f>IF(B31="","",SUMIF('Plan semanal'!$C$8:$C$47,B31,'Plan semanal'!$F$8:$F$47))</f>
        <v/>
      </c>
      <c r="E31" s="18">
        <f>IF(B31="","",SUMIF('Plan semanal'!$C$8:$C$47,B31,'Plan semanal'!$H$8:$H$47))</f>
        <v/>
      </c>
      <c r="F31" s="19">
        <f>IF(OR(B31="",$E$39=0),"",E31/$E$39)</f>
        <v/>
      </c>
    </row>
    <row r="32">
      <c r="B32" s="23" t="inlineStr">
        <is>
          <t>Natación</t>
        </is>
      </c>
      <c r="C32" s="18">
        <f>IF(B32="","",COUNTIF('Plan semanal'!$C$8:$C$47,B32))</f>
        <v/>
      </c>
      <c r="D32" s="18">
        <f>IF(B32="","",SUMIF('Plan semanal'!$C$8:$C$47,B32,'Plan semanal'!$F$8:$F$47))</f>
        <v/>
      </c>
      <c r="E32" s="18">
        <f>IF(B32="","",SUMIF('Plan semanal'!$C$8:$C$47,B32,'Plan semanal'!$H$8:$H$47))</f>
        <v/>
      </c>
      <c r="F32" s="19">
        <f>IF(OR(B32="",$E$39=0),"",E32/$E$39)</f>
        <v/>
      </c>
    </row>
    <row r="33">
      <c r="B33" s="23" t="inlineStr">
        <is>
          <t>Yoga</t>
        </is>
      </c>
      <c r="C33" s="18">
        <f>IF(B33="","",COUNTIF('Plan semanal'!$C$8:$C$47,B33))</f>
        <v/>
      </c>
      <c r="D33" s="18">
        <f>IF(B33="","",SUMIF('Plan semanal'!$C$8:$C$47,B33,'Plan semanal'!$F$8:$F$47))</f>
        <v/>
      </c>
      <c r="E33" s="18">
        <f>IF(B33="","",SUMIF('Plan semanal'!$C$8:$C$47,B33,'Plan semanal'!$H$8:$H$47))</f>
        <v/>
      </c>
      <c r="F33" s="19">
        <f>IF(OR(B33="",$E$39=0),"",E33/$E$39)</f>
        <v/>
      </c>
    </row>
    <row r="34">
      <c r="B34" s="23" t="inlineStr">
        <is>
          <t>Pilates</t>
        </is>
      </c>
      <c r="C34" s="18">
        <f>IF(B34="","",COUNTIF('Plan semanal'!$C$8:$C$47,B34))</f>
        <v/>
      </c>
      <c r="D34" s="18">
        <f>IF(B34="","",SUMIF('Plan semanal'!$C$8:$C$47,B34,'Plan semanal'!$F$8:$F$47))</f>
        <v/>
      </c>
      <c r="E34" s="18">
        <f>IF(B34="","",SUMIF('Plan semanal'!$C$8:$C$47,B34,'Plan semanal'!$H$8:$H$47))</f>
        <v/>
      </c>
      <c r="F34" s="19">
        <f>IF(OR(B34="",$E$39=0),"",E34/$E$39)</f>
        <v/>
      </c>
    </row>
    <row r="35">
      <c r="B35" s="23" t="inlineStr">
        <is>
          <t>Fuerza</t>
        </is>
      </c>
      <c r="C35" s="18">
        <f>IF(B35="","",COUNTIF('Plan semanal'!$C$8:$C$47,B35))</f>
        <v/>
      </c>
      <c r="D35" s="18">
        <f>IF(B35="","",SUMIF('Plan semanal'!$C$8:$C$47,B35,'Plan semanal'!$F$8:$F$47))</f>
        <v/>
      </c>
      <c r="E35" s="18">
        <f>IF(B35="","",SUMIF('Plan semanal'!$C$8:$C$47,B35,'Plan semanal'!$H$8:$H$47))</f>
        <v/>
      </c>
      <c r="F35" s="19">
        <f>IF(OR(B35="",$E$39=0),"",E35/$E$39)</f>
        <v/>
      </c>
    </row>
    <row r="36">
      <c r="B36" s="23" t="inlineStr">
        <is>
          <t>Senderismo</t>
        </is>
      </c>
      <c r="C36" s="18">
        <f>IF(B36="","",COUNTIF('Plan semanal'!$C$8:$C$47,B36))</f>
        <v/>
      </c>
      <c r="D36" s="18">
        <f>IF(B36="","",SUMIF('Plan semanal'!$C$8:$C$47,B36,'Plan semanal'!$F$8:$F$47))</f>
        <v/>
      </c>
      <c r="E36" s="18">
        <f>IF(B36="","",SUMIF('Plan semanal'!$C$8:$C$47,B36,'Plan semanal'!$H$8:$H$47))</f>
        <v/>
      </c>
      <c r="F36" s="19">
        <f>IF(OR(B36="",$E$39=0),"",E36/$E$39)</f>
        <v/>
      </c>
    </row>
    <row r="37">
      <c r="B37" s="23" t="inlineStr">
        <is>
          <t>Estiramientos</t>
        </is>
      </c>
      <c r="C37" s="18">
        <f>IF(B37="","",COUNTIF('Plan semanal'!$C$8:$C$47,B37))</f>
        <v/>
      </c>
      <c r="D37" s="18">
        <f>IF(B37="","",SUMIF('Plan semanal'!$C$8:$C$47,B37,'Plan semanal'!$F$8:$F$47))</f>
        <v/>
      </c>
      <c r="E37" s="18">
        <f>IF(B37="","",SUMIF('Plan semanal'!$C$8:$C$47,B37,'Plan semanal'!$H$8:$H$47))</f>
        <v/>
      </c>
      <c r="F37" s="19">
        <f>IF(OR(B37="",$E$39=0),"",E37/$E$39)</f>
        <v/>
      </c>
    </row>
    <row r="38">
      <c r="B38" s="23" t="inlineStr">
        <is>
          <t>Baile</t>
        </is>
      </c>
      <c r="C38" s="18">
        <f>IF(B38="","",COUNTIF('Plan semanal'!$C$8:$C$47,B38))</f>
        <v/>
      </c>
      <c r="D38" s="18">
        <f>IF(B38="","",SUMIF('Plan semanal'!$C$8:$C$47,B38,'Plan semanal'!$F$8:$F$47))</f>
        <v/>
      </c>
      <c r="E38" s="18">
        <f>IF(B38="","",SUMIF('Plan semanal'!$C$8:$C$47,B38,'Plan semanal'!$H$8:$H$47))</f>
        <v/>
      </c>
      <c r="F38" s="19">
        <f>IF(OR(B38="",$E$39=0),"",E38/$E$39)</f>
        <v/>
      </c>
    </row>
    <row r="39">
      <c r="B39" s="20" t="inlineStr">
        <is>
          <t>Total</t>
        </is>
      </c>
      <c r="C39" s="21">
        <f>SUM(C29:C38)</f>
        <v/>
      </c>
      <c r="D39" s="21">
        <f>SUM(D29:D38)</f>
        <v/>
      </c>
      <c r="E39" s="21">
        <f>SUM(E29:E38)</f>
        <v/>
      </c>
      <c r="F39" s="22">
        <f>IF(E39=0,"",SUM(F29:F38))</f>
        <v/>
      </c>
    </row>
    <row r="41">
      <c r="B41" s="15" t="inlineStr">
        <is>
          <t>ÚLTIMAS 8 SEMANAS (desde «Historial»)</t>
        </is>
      </c>
    </row>
    <row r="42" ht="30" customHeight="1">
      <c r="B42" s="16" t="inlineStr">
        <is>
          <t>Semana (lunes)</t>
        </is>
      </c>
      <c r="C42" s="16" t="inlineStr">
        <is>
          <t>Min. realizados</t>
        </is>
      </c>
      <c r="D42" s="16" t="inlineStr">
        <is>
          <t>Objetivo</t>
        </is>
      </c>
      <c r="E42" s="16" t="inlineStr">
        <is>
          <t>% del objetivo</t>
        </is>
      </c>
      <c r="F42" s="16" t="inlineStr">
        <is>
          <t>Estado</t>
        </is>
      </c>
    </row>
    <row r="43">
      <c r="B43" s="24">
        <f>IFERROR(LARGE(Historial!$B$10:$B$49,8),"")</f>
        <v/>
      </c>
      <c r="C43" s="18">
        <f>IF(B43="","",SUMIF(Historial!$B$10:$B$49,B43,Historial!$D$10:$D$49))</f>
        <v/>
      </c>
      <c r="D43" s="18">
        <f>IF(B43="","",SUMIF(Historial!$B$10:$B$49,B43,Historial!$F$10:$F$49))</f>
        <v/>
      </c>
      <c r="E43" s="19">
        <f>IF(B43="","",IFERROR(C43/D43,0))</f>
        <v/>
      </c>
      <c r="F43" s="17">
        <f>IF(B43="","",IF(E43&gt;=1,"Logrado",IF(E43&gt;=0.75,"Casi","Por debajo")))</f>
        <v/>
      </c>
    </row>
    <row r="44">
      <c r="B44" s="24">
        <f>IFERROR(LARGE(Historial!$B$10:$B$49,7),"")</f>
        <v/>
      </c>
      <c r="C44" s="18">
        <f>IF(B44="","",SUMIF(Historial!$B$10:$B$49,B44,Historial!$D$10:$D$49))</f>
        <v/>
      </c>
      <c r="D44" s="18">
        <f>IF(B44="","",SUMIF(Historial!$B$10:$B$49,B44,Historial!$F$10:$F$49))</f>
        <v/>
      </c>
      <c r="E44" s="19">
        <f>IF(B44="","",IFERROR(C44/D44,0))</f>
        <v/>
      </c>
      <c r="F44" s="17">
        <f>IF(B44="","",IF(E44&gt;=1,"Logrado",IF(E44&gt;=0.75,"Casi","Por debajo")))</f>
        <v/>
      </c>
    </row>
    <row r="45">
      <c r="B45" s="24">
        <f>IFERROR(LARGE(Historial!$B$10:$B$49,6),"")</f>
        <v/>
      </c>
      <c r="C45" s="18">
        <f>IF(B45="","",SUMIF(Historial!$B$10:$B$49,B45,Historial!$D$10:$D$49))</f>
        <v/>
      </c>
      <c r="D45" s="18">
        <f>IF(B45="","",SUMIF(Historial!$B$10:$B$49,B45,Historial!$F$10:$F$49))</f>
        <v/>
      </c>
      <c r="E45" s="19">
        <f>IF(B45="","",IFERROR(C45/D45,0))</f>
        <v/>
      </c>
      <c r="F45" s="17">
        <f>IF(B45="","",IF(E45&gt;=1,"Logrado",IF(E45&gt;=0.75,"Casi","Por debajo")))</f>
        <v/>
      </c>
    </row>
    <row r="46">
      <c r="B46" s="24">
        <f>IFERROR(LARGE(Historial!$B$10:$B$49,5),"")</f>
        <v/>
      </c>
      <c r="C46" s="18">
        <f>IF(B46="","",SUMIF(Historial!$B$10:$B$49,B46,Historial!$D$10:$D$49))</f>
        <v/>
      </c>
      <c r="D46" s="18">
        <f>IF(B46="","",SUMIF(Historial!$B$10:$B$49,B46,Historial!$F$10:$F$49))</f>
        <v/>
      </c>
      <c r="E46" s="19">
        <f>IF(B46="","",IFERROR(C46/D46,0))</f>
        <v/>
      </c>
      <c r="F46" s="17">
        <f>IF(B46="","",IF(E46&gt;=1,"Logrado",IF(E46&gt;=0.75,"Casi","Por debajo")))</f>
        <v/>
      </c>
    </row>
    <row r="47">
      <c r="B47" s="24">
        <f>IFERROR(LARGE(Historial!$B$10:$B$49,4),"")</f>
        <v/>
      </c>
      <c r="C47" s="18">
        <f>IF(B47="","",SUMIF(Historial!$B$10:$B$49,B47,Historial!$D$10:$D$49))</f>
        <v/>
      </c>
      <c r="D47" s="18">
        <f>IF(B47="","",SUMIF(Historial!$B$10:$B$49,B47,Historial!$F$10:$F$49))</f>
        <v/>
      </c>
      <c r="E47" s="19">
        <f>IF(B47="","",IFERROR(C47/D47,0))</f>
        <v/>
      </c>
      <c r="F47" s="17">
        <f>IF(B47="","",IF(E47&gt;=1,"Logrado",IF(E47&gt;=0.75,"Casi","Por debajo")))</f>
        <v/>
      </c>
    </row>
    <row r="48">
      <c r="B48" s="24">
        <f>IFERROR(LARGE(Historial!$B$10:$B$49,3),"")</f>
        <v/>
      </c>
      <c r="C48" s="18">
        <f>IF(B48="","",SUMIF(Historial!$B$10:$B$49,B48,Historial!$D$10:$D$49))</f>
        <v/>
      </c>
      <c r="D48" s="18">
        <f>IF(B48="","",SUMIF(Historial!$B$10:$B$49,B48,Historial!$F$10:$F$49))</f>
        <v/>
      </c>
      <c r="E48" s="19">
        <f>IF(B48="","",IFERROR(C48/D48,0))</f>
        <v/>
      </c>
      <c r="F48" s="17">
        <f>IF(B48="","",IF(E48&gt;=1,"Logrado",IF(E48&gt;=0.75,"Casi","Por debajo")))</f>
        <v/>
      </c>
    </row>
    <row r="49">
      <c r="B49" s="24">
        <f>IFERROR(LARGE(Historial!$B$10:$B$49,2),"")</f>
        <v/>
      </c>
      <c r="C49" s="18">
        <f>IF(B49="","",SUMIF(Historial!$B$10:$B$49,B49,Historial!$D$10:$D$49))</f>
        <v/>
      </c>
      <c r="D49" s="18">
        <f>IF(B49="","",SUMIF(Historial!$B$10:$B$49,B49,Historial!$F$10:$F$49))</f>
        <v/>
      </c>
      <c r="E49" s="19">
        <f>IF(B49="","",IFERROR(C49/D49,0))</f>
        <v/>
      </c>
      <c r="F49" s="17">
        <f>IF(B49="","",IF(E49&gt;=1,"Logrado",IF(E49&gt;=0.75,"Casi","Por debajo")))</f>
        <v/>
      </c>
    </row>
    <row r="50">
      <c r="B50" s="24">
        <f>IFERROR(LARGE(Historial!$B$10:$B$49,1),"")</f>
        <v/>
      </c>
      <c r="C50" s="18">
        <f>IF(B50="","",SUMIF(Historial!$B$10:$B$49,B50,Historial!$D$10:$D$49))</f>
        <v/>
      </c>
      <c r="D50" s="18">
        <f>IF(B50="","",SUMIF(Historial!$B$10:$B$49,B50,Historial!$F$10:$F$49))</f>
        <v/>
      </c>
      <c r="E50" s="19">
        <f>IF(B50="","",IFERROR(C50/D50,0))</f>
        <v/>
      </c>
      <c r="F50" s="17">
        <f>IF(B50="","",IF(E50&gt;=1,"Logrado",IF(E50&gt;=0.75,"Casi","Por debajo")))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E12:F12"/>
    <mergeCell ref="C12:D12"/>
    <mergeCell ref="E6:F6"/>
    <mergeCell ref="G9:H9"/>
    <mergeCell ref="C10:D10"/>
    <mergeCell ref="G12:H12"/>
    <mergeCell ref="E7:F7"/>
    <mergeCell ref="E10:F10"/>
    <mergeCell ref="G10:H10"/>
    <mergeCell ref="E5:F5"/>
    <mergeCell ref="B2:H2"/>
    <mergeCell ref="E13:F13"/>
    <mergeCell ref="C13:D13"/>
    <mergeCell ref="C9:D9"/>
    <mergeCell ref="B3:H3"/>
    <mergeCell ref="E9:F9"/>
    <mergeCell ref="G13:H13"/>
    <mergeCell ref="C15:H15"/>
  </mergeCells>
  <conditionalFormatting sqref="G18:G24">
    <cfRule type="cellIs" priority="1" operator="equal" dxfId="0">
      <formula>"Hecho"</formula>
    </cfRule>
    <cfRule type="cellIs" priority="2" operator="equal" dxfId="1">
      <formula>"Parcial"</formula>
    </cfRule>
    <cfRule type="cellIs" priority="3" operator="equal" dxfId="2">
      <formula>"Sin hacer"</formula>
    </cfRule>
    <cfRule type="cellIs" priority="4" operator="equal" dxfId="3">
      <formula>"Descanso"</formula>
    </cfRule>
  </conditionalFormatting>
  <conditionalFormatting sqref="E18:E24">
    <cfRule type="dataBar" priority="5">
      <dataBar>
        <cfvo type="num" val="0"/>
        <cfvo type="max"/>
        <color rgb="0010B981"/>
      </dataBar>
    </cfRule>
  </conditionalFormatting>
  <conditionalFormatting sqref="E29:E38">
    <cfRule type="dataBar" priority="6">
      <dataBar>
        <cfvo type="num" val="0"/>
        <cfvo type="max"/>
        <color rgb="0010B981"/>
      </dataBar>
    </cfRule>
  </conditionalFormatting>
  <conditionalFormatting sqref="F43:F50">
    <cfRule type="cellIs" priority="7" operator="equal" dxfId="0">
      <formula>"Logrado"</formula>
    </cfRule>
    <cfRule type="cellIs" priority="8" operator="equal" dxfId="1">
      <formula>"Casi"</formula>
    </cfRule>
    <cfRule type="cellIs" priority="9" operator="equal" dxfId="2">
      <formula>"Por debajo"</formula>
    </cfRule>
  </conditionalFormatting>
  <conditionalFormatting sqref="C43:C50">
    <cfRule type="dataBar" priority="10">
      <dataBar>
        <cfvo type="num" val="0"/>
        <cfvo type="max"/>
        <color rgb="0010B981"/>
      </dataBar>
    </cfRule>
  </conditionalFormatting>
  <dataValidations count="4">
    <dataValidation sqref="C5" showDropDown="0" showInputMessage="0" showErrorMessage="1" allowBlank="0" errorTitle="Valor no válido" error="Escribe un objetivo de minutos entre 10 y 3.000." type="whole" operator="between">
      <formula1>10</formula1>
      <formula2>3000</formula2>
    </dataValidation>
    <dataValidation sqref="C6" showDropDown="0" showInputMessage="0" showErrorMessage="1" allowBlank="0" errorTitle="Valor no válido" error="Escribe un número de días entre 1 y 7." type="whole" operator="between">
      <formula1>1</formula1>
      <formula2>7</formula2>
    </dataValidation>
    <dataValidation sqref="G5:G7" showDropDown="0" showInputMessage="0" showErrorMessage="1" allowBlank="0" errorTitle="Valor no válido" error="Escribe un peso entre 0 y 5." type="decimal" operator="between">
      <formula1>0</formula1>
      <formula2>5</formula2>
    </dataValidation>
    <dataValidation sqref="C7" showDropDown="0" showInputMessage="0" showErrorMessage="1" allowBlank="0" errorTitle="Fecha no válida" error="Escribe una fecha válida (el lunes de la semana)." type="date" operator="greaterThan">
      <formula1>36526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K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5" customWidth="1" min="3" max="3"/>
    <col width="12" customWidth="1" min="4" max="4"/>
    <col width="13" customWidth="1" min="5" max="5"/>
    <col width="12" customWidth="1" min="6" max="6"/>
    <col width="9" customWidth="1" min="7" max="7"/>
    <col width="13" customWidth="1" min="8" max="8"/>
    <col width="13" customWidth="1" min="9" max="9"/>
    <col width="30" customWidth="1" min="10" max="10"/>
    <col width="20" customWidth="1" min="11" max="11"/>
  </cols>
  <sheetData>
    <row r="2" ht="34" customHeight="1">
      <c r="B2" s="1" t="inlineStr">
        <is>
          <t>Plan semanal de actividad física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Una fila por sesión: día, actividad, franja, intensidad y minutos. Marca «Sí» cuando la hagas.</t>
        </is>
      </c>
    </row>
    <row r="5">
      <c r="B5" s="4" t="inlineStr">
        <is>
          <t>Sesiones:</t>
        </is>
      </c>
      <c r="C5" s="21">
        <f>COUNT(F8:F47)</f>
        <v/>
      </c>
      <c r="D5" s="6" t="inlineStr">
        <is>
          <t>Planificados:</t>
        </is>
      </c>
      <c r="E5" s="25">
        <f>SUM(F8:F47)</f>
        <v/>
      </c>
      <c r="F5" s="6" t="inlineStr">
        <is>
          <t>Realizados:</t>
        </is>
      </c>
      <c r="G5" s="25">
        <f>SUM(H8:H47)</f>
        <v/>
      </c>
      <c r="H5" s="26" t="n"/>
    </row>
    <row r="7" ht="32" customHeight="1">
      <c r="B7" s="16" t="inlineStr">
        <is>
          <t>Día</t>
        </is>
      </c>
      <c r="C7" s="16" t="inlineStr">
        <is>
          <t>Actividad</t>
        </is>
      </c>
      <c r="D7" s="16" t="inlineStr">
        <is>
          <t>Franja</t>
        </is>
      </c>
      <c r="E7" s="16" t="inlineStr">
        <is>
          <t>Intensidad</t>
        </is>
      </c>
      <c r="F7" s="16" t="inlineStr">
        <is>
          <t>Duración (min)</t>
        </is>
      </c>
      <c r="G7" s="16" t="inlineStr">
        <is>
          <t>¿Hecho?</t>
        </is>
      </c>
      <c r="H7" s="16" t="inlineStr">
        <is>
          <t>Min. realizados</t>
        </is>
      </c>
      <c r="I7" s="16" t="inlineStr">
        <is>
          <t>Min. equivalentes</t>
        </is>
      </c>
      <c r="J7" s="16" t="inlineStr">
        <is>
          <t>Nota</t>
        </is>
      </c>
      <c r="K7" s="16" t="inlineStr">
        <is>
          <t>Clave (día|franja)</t>
        </is>
      </c>
    </row>
    <row r="8">
      <c r="B8" s="27" t="inlineStr">
        <is>
          <t>Lunes</t>
        </is>
      </c>
      <c r="C8" s="23" t="inlineStr">
        <is>
          <t>Caminar</t>
        </is>
      </c>
      <c r="D8" s="27" t="inlineStr">
        <is>
          <t>Mañana</t>
        </is>
      </c>
      <c r="E8" s="27" t="inlineStr">
        <is>
          <t>Moderada</t>
        </is>
      </c>
      <c r="F8" s="5" t="n">
        <v>30</v>
      </c>
      <c r="G8" s="27" t="inlineStr">
        <is>
          <t>Sí</t>
        </is>
      </c>
      <c r="H8" s="18">
        <f>IF(F8="","",IF(G8="Sí",F8,0))</f>
        <v/>
      </c>
      <c r="I8" s="28">
        <f>IF(H8="","",H8*IF(E8="Intensa",Panel!$G$7,IF(E8="Suave",Panel!$G$5,Panel!$G$6)))</f>
        <v/>
      </c>
      <c r="J8" s="23" t="inlineStr">
        <is>
          <t>Camino al trabajo a paso ligero</t>
        </is>
      </c>
      <c r="K8" s="29">
        <f>IF(OR(B8="",D8=""),"",B8&amp;"|"&amp;D8)</f>
        <v/>
      </c>
    </row>
    <row r="9">
      <c r="B9" s="27" t="inlineStr">
        <is>
          <t>Lunes</t>
        </is>
      </c>
      <c r="C9" s="23" t="inlineStr">
        <is>
          <t>Estiramientos</t>
        </is>
      </c>
      <c r="D9" s="27" t="inlineStr">
        <is>
          <t>Noche</t>
        </is>
      </c>
      <c r="E9" s="27" t="inlineStr">
        <is>
          <t>Suave</t>
        </is>
      </c>
      <c r="F9" s="5" t="n">
        <v>10</v>
      </c>
      <c r="G9" s="27" t="inlineStr">
        <is>
          <t>Sí</t>
        </is>
      </c>
      <c r="H9" s="18">
        <f>IF(F9="","",IF(G9="Sí",F9,0))</f>
        <v/>
      </c>
      <c r="I9" s="28">
        <f>IF(H9="","",H9*IF(E9="Intensa",Panel!$G$7,IF(E9="Suave",Panel!$G$5,Panel!$G$6)))</f>
        <v/>
      </c>
      <c r="J9" s="23" t="n"/>
      <c r="K9" s="29">
        <f>IF(OR(B9="",D9=""),"",B9&amp;"|"&amp;D9)</f>
        <v/>
      </c>
    </row>
    <row r="10">
      <c r="B10" s="27" t="inlineStr">
        <is>
          <t>Martes</t>
        </is>
      </c>
      <c r="C10" s="23" t="inlineStr">
        <is>
          <t>Fuerza</t>
        </is>
      </c>
      <c r="D10" s="27" t="inlineStr">
        <is>
          <t>Tarde</t>
        </is>
      </c>
      <c r="E10" s="27" t="inlineStr">
        <is>
          <t>Intensa</t>
        </is>
      </c>
      <c r="F10" s="5" t="n">
        <v>40</v>
      </c>
      <c r="G10" s="27" t="inlineStr">
        <is>
          <t>Sí</t>
        </is>
      </c>
      <c r="H10" s="18">
        <f>IF(F10="","",IF(G10="Sí",F10,0))</f>
        <v/>
      </c>
      <c r="I10" s="28">
        <f>IF(H10="","",H10*IF(E10="Intensa",Panel!$G$7,IF(E10="Suave",Panel!$G$5,Panel!$G$6)))</f>
        <v/>
      </c>
      <c r="J10" s="23" t="inlineStr">
        <is>
          <t>Rutina de cuerpo completo en casa</t>
        </is>
      </c>
      <c r="K10" s="29">
        <f>IF(OR(B10="",D10=""),"",B10&amp;"|"&amp;D10)</f>
        <v/>
      </c>
    </row>
    <row r="11">
      <c r="B11" s="27" t="inlineStr">
        <is>
          <t>Miércoles</t>
        </is>
      </c>
      <c r="C11" s="23" t="inlineStr">
        <is>
          <t>Caminar</t>
        </is>
      </c>
      <c r="D11" s="27" t="inlineStr">
        <is>
          <t>Mediodía</t>
        </is>
      </c>
      <c r="E11" s="27" t="inlineStr">
        <is>
          <t>Moderada</t>
        </is>
      </c>
      <c r="F11" s="5" t="n">
        <v>25</v>
      </c>
      <c r="G11" s="27" t="inlineStr">
        <is>
          <t>Sí</t>
        </is>
      </c>
      <c r="H11" s="18">
        <f>IF(F11="","",IF(G11="Sí",F11,0))</f>
        <v/>
      </c>
      <c r="I11" s="28">
        <f>IF(H11="","",H11*IF(E11="Intensa",Panel!$G$7,IF(E11="Suave",Panel!$G$5,Panel!$G$6)))</f>
        <v/>
      </c>
      <c r="J11" s="23" t="inlineStr">
        <is>
          <t>Vuelta al parque tras comer</t>
        </is>
      </c>
      <c r="K11" s="29">
        <f>IF(OR(B11="",D11=""),"",B11&amp;"|"&amp;D11)</f>
        <v/>
      </c>
    </row>
    <row r="12">
      <c r="B12" s="27" t="inlineStr">
        <is>
          <t>Miércoles</t>
        </is>
      </c>
      <c r="C12" s="23" t="inlineStr">
        <is>
          <t>Yoga</t>
        </is>
      </c>
      <c r="D12" s="27" t="inlineStr">
        <is>
          <t>Noche</t>
        </is>
      </c>
      <c r="E12" s="27" t="inlineStr">
        <is>
          <t>Suave</t>
        </is>
      </c>
      <c r="F12" s="5" t="n">
        <v>20</v>
      </c>
      <c r="G12" s="27" t="inlineStr">
        <is>
          <t>Sí</t>
        </is>
      </c>
      <c r="H12" s="18">
        <f>IF(F12="","",IF(G12="Sí",F12,0))</f>
        <v/>
      </c>
      <c r="I12" s="28">
        <f>IF(H12="","",H12*IF(E12="Intensa",Panel!$G$7,IF(E12="Suave",Panel!$G$5,Panel!$G$6)))</f>
        <v/>
      </c>
      <c r="J12" s="23" t="inlineStr">
        <is>
          <t>Vídeo de 20 minutos</t>
        </is>
      </c>
      <c r="K12" s="29">
        <f>IF(OR(B12="",D12=""),"",B12&amp;"|"&amp;D12)</f>
        <v/>
      </c>
    </row>
    <row r="13">
      <c r="B13" s="27" t="inlineStr">
        <is>
          <t>Jueves</t>
        </is>
      </c>
      <c r="C13" s="23" t="inlineStr">
        <is>
          <t>Bicicleta</t>
        </is>
      </c>
      <c r="D13" s="27" t="inlineStr">
        <is>
          <t>Mañana</t>
        </is>
      </c>
      <c r="E13" s="27" t="inlineStr">
        <is>
          <t>Moderada</t>
        </is>
      </c>
      <c r="F13" s="5" t="n">
        <v>30</v>
      </c>
      <c r="G13" s="27" t="inlineStr">
        <is>
          <t>No</t>
        </is>
      </c>
      <c r="H13" s="18">
        <f>IF(F13="","",IF(G13="Sí",F13,0))</f>
        <v/>
      </c>
      <c r="I13" s="28">
        <f>IF(H13="","",H13*IF(E13="Intensa",Panel!$G$7,IF(E13="Suave",Panel!$G$5,Panel!$G$6)))</f>
        <v/>
      </c>
      <c r="J13" s="23" t="inlineStr">
        <is>
          <t>Llovió, no salí</t>
        </is>
      </c>
      <c r="K13" s="29">
        <f>IF(OR(B13="",D13=""),"",B13&amp;"|"&amp;D13)</f>
        <v/>
      </c>
    </row>
    <row r="14">
      <c r="B14" s="27" t="inlineStr">
        <is>
          <t>Jueves</t>
        </is>
      </c>
      <c r="C14" s="23" t="inlineStr">
        <is>
          <t>Estiramientos</t>
        </is>
      </c>
      <c r="D14" s="27" t="inlineStr">
        <is>
          <t>Noche</t>
        </is>
      </c>
      <c r="E14" s="27" t="inlineStr">
        <is>
          <t>Suave</t>
        </is>
      </c>
      <c r="F14" s="5" t="n">
        <v>10</v>
      </c>
      <c r="G14" s="27" t="inlineStr">
        <is>
          <t>Sí</t>
        </is>
      </c>
      <c r="H14" s="18">
        <f>IF(F14="","",IF(G14="Sí",F14,0))</f>
        <v/>
      </c>
      <c r="I14" s="28">
        <f>IF(H14="","",H14*IF(E14="Intensa",Panel!$G$7,IF(E14="Suave",Panel!$G$5,Panel!$G$6)))</f>
        <v/>
      </c>
      <c r="J14" s="23" t="n"/>
      <c r="K14" s="29">
        <f>IF(OR(B14="",D14=""),"",B14&amp;"|"&amp;D14)</f>
        <v/>
      </c>
    </row>
    <row r="15">
      <c r="B15" s="27" t="inlineStr">
        <is>
          <t>Viernes</t>
        </is>
      </c>
      <c r="C15" s="23" t="inlineStr">
        <is>
          <t>Natación</t>
        </is>
      </c>
      <c r="D15" s="27" t="inlineStr">
        <is>
          <t>Tarde</t>
        </is>
      </c>
      <c r="E15" s="27" t="inlineStr">
        <is>
          <t>Moderada</t>
        </is>
      </c>
      <c r="F15" s="5" t="n">
        <v>35</v>
      </c>
      <c r="G15" s="27" t="inlineStr">
        <is>
          <t>No</t>
        </is>
      </c>
      <c r="H15" s="18">
        <f>IF(F15="","",IF(G15="Sí",F15,0))</f>
        <v/>
      </c>
      <c r="I15" s="28">
        <f>IF(H15="","",H15*IF(E15="Intensa",Panel!$G$7,IF(E15="Suave",Panel!$G$5,Panel!$G$6)))</f>
        <v/>
      </c>
      <c r="J15" s="23" t="inlineStr">
        <is>
          <t>Piscina cerrada por mantenimiento</t>
        </is>
      </c>
      <c r="K15" s="29">
        <f>IF(OR(B15="",D15=""),"",B15&amp;"|"&amp;D15)</f>
        <v/>
      </c>
    </row>
    <row r="16">
      <c r="B16" s="27" t="inlineStr">
        <is>
          <t>Sábado</t>
        </is>
      </c>
      <c r="C16" s="23" t="inlineStr">
        <is>
          <t>Senderismo</t>
        </is>
      </c>
      <c r="D16" s="27" t="inlineStr">
        <is>
          <t>Mañana</t>
        </is>
      </c>
      <c r="E16" s="27" t="inlineStr">
        <is>
          <t>Moderada</t>
        </is>
      </c>
      <c r="F16" s="5" t="n">
        <v>60</v>
      </c>
      <c r="G16" s="27" t="inlineStr">
        <is>
          <t>No</t>
        </is>
      </c>
      <c r="H16" s="18">
        <f>IF(F16="","",IF(G16="Sí",F16,0))</f>
        <v/>
      </c>
      <c r="I16" s="28">
        <f>IF(H16="","",H16*IF(E16="Intensa",Panel!$G$7,IF(E16="Suave",Panel!$G$5,Panel!$G$6)))</f>
        <v/>
      </c>
      <c r="J16" s="23" t="inlineStr">
        <is>
          <t>Ruta con amigos</t>
        </is>
      </c>
      <c r="K16" s="29">
        <f>IF(OR(B16="",D16=""),"",B16&amp;"|"&amp;D16)</f>
        <v/>
      </c>
    </row>
    <row r="17">
      <c r="B17" s="27" t="inlineStr">
        <is>
          <t>Domingo</t>
        </is>
      </c>
      <c r="C17" s="23" t="inlineStr">
        <is>
          <t>Caminar</t>
        </is>
      </c>
      <c r="D17" s="27" t="inlineStr">
        <is>
          <t>Mañana</t>
        </is>
      </c>
      <c r="E17" s="27" t="inlineStr">
        <is>
          <t>Suave</t>
        </is>
      </c>
      <c r="F17" s="5" t="n">
        <v>20</v>
      </c>
      <c r="G17" s="27" t="inlineStr">
        <is>
          <t>No</t>
        </is>
      </c>
      <c r="H17" s="18">
        <f>IF(F17="","",IF(G17="Sí",F17,0))</f>
        <v/>
      </c>
      <c r="I17" s="28">
        <f>IF(H17="","",H17*IF(E17="Intensa",Panel!$G$7,IF(E17="Suave",Panel!$G$5,Panel!$G$6)))</f>
        <v/>
      </c>
      <c r="J17" s="23" t="n"/>
      <c r="K17" s="29">
        <f>IF(OR(B17="",D17=""),"",B17&amp;"|"&amp;D17)</f>
        <v/>
      </c>
    </row>
    <row r="18">
      <c r="B18" s="27" t="inlineStr">
        <is>
          <t>Domingo</t>
        </is>
      </c>
      <c r="C18" s="23" t="inlineStr">
        <is>
          <t>Pilates</t>
        </is>
      </c>
      <c r="D18" s="27" t="inlineStr">
        <is>
          <t>Tarde</t>
        </is>
      </c>
      <c r="E18" s="27" t="inlineStr">
        <is>
          <t>Suave</t>
        </is>
      </c>
      <c r="F18" s="5" t="n">
        <v>30</v>
      </c>
      <c r="G18" s="27" t="inlineStr">
        <is>
          <t>No</t>
        </is>
      </c>
      <c r="H18" s="18">
        <f>IF(F18="","",IF(G18="Sí",F18,0))</f>
        <v/>
      </c>
      <c r="I18" s="28">
        <f>IF(H18="","",H18*IF(E18="Intensa",Panel!$G$7,IF(E18="Suave",Panel!$G$5,Panel!$G$6)))</f>
        <v/>
      </c>
      <c r="J18" s="23" t="inlineStr">
        <is>
          <t>Clase online</t>
        </is>
      </c>
      <c r="K18" s="29">
        <f>IF(OR(B18="",D18=""),"",B18&amp;"|"&amp;D18)</f>
        <v/>
      </c>
    </row>
    <row r="19">
      <c r="B19" s="27" t="n"/>
      <c r="C19" s="23" t="n"/>
      <c r="D19" s="27" t="n"/>
      <c r="E19" s="27" t="n"/>
      <c r="F19" s="5" t="n"/>
      <c r="G19" s="27" t="n"/>
      <c r="H19" s="18">
        <f>IF(F19="","",IF(G19="Sí",F19,0))</f>
        <v/>
      </c>
      <c r="I19" s="28">
        <f>IF(H19="","",H19*IF(E19="Intensa",Panel!$G$7,IF(E19="Suave",Panel!$G$5,Panel!$G$6)))</f>
        <v/>
      </c>
      <c r="J19" s="23" t="n"/>
      <c r="K19" s="29">
        <f>IF(OR(B19="",D19=""),"",B19&amp;"|"&amp;D19)</f>
        <v/>
      </c>
    </row>
    <row r="20">
      <c r="B20" s="27" t="n"/>
      <c r="C20" s="23" t="n"/>
      <c r="D20" s="27" t="n"/>
      <c r="E20" s="27" t="n"/>
      <c r="F20" s="5" t="n"/>
      <c r="G20" s="27" t="n"/>
      <c r="H20" s="18">
        <f>IF(F20="","",IF(G20="Sí",F20,0))</f>
        <v/>
      </c>
      <c r="I20" s="28">
        <f>IF(H20="","",H20*IF(E20="Intensa",Panel!$G$7,IF(E20="Suave",Panel!$G$5,Panel!$G$6)))</f>
        <v/>
      </c>
      <c r="J20" s="23" t="n"/>
      <c r="K20" s="29">
        <f>IF(OR(B20="",D20=""),"",B20&amp;"|"&amp;D20)</f>
        <v/>
      </c>
    </row>
    <row r="21">
      <c r="B21" s="27" t="n"/>
      <c r="C21" s="23" t="n"/>
      <c r="D21" s="27" t="n"/>
      <c r="E21" s="27" t="n"/>
      <c r="F21" s="5" t="n"/>
      <c r="G21" s="27" t="n"/>
      <c r="H21" s="18">
        <f>IF(F21="","",IF(G21="Sí",F21,0))</f>
        <v/>
      </c>
      <c r="I21" s="28">
        <f>IF(H21="","",H21*IF(E21="Intensa",Panel!$G$7,IF(E21="Suave",Panel!$G$5,Panel!$G$6)))</f>
        <v/>
      </c>
      <c r="J21" s="23" t="n"/>
      <c r="K21" s="29">
        <f>IF(OR(B21="",D21=""),"",B21&amp;"|"&amp;D21)</f>
        <v/>
      </c>
    </row>
    <row r="22">
      <c r="B22" s="27" t="n"/>
      <c r="C22" s="23" t="n"/>
      <c r="D22" s="27" t="n"/>
      <c r="E22" s="27" t="n"/>
      <c r="F22" s="5" t="n"/>
      <c r="G22" s="27" t="n"/>
      <c r="H22" s="18">
        <f>IF(F22="","",IF(G22="Sí",F22,0))</f>
        <v/>
      </c>
      <c r="I22" s="28">
        <f>IF(H22="","",H22*IF(E22="Intensa",Panel!$G$7,IF(E22="Suave",Panel!$G$5,Panel!$G$6)))</f>
        <v/>
      </c>
      <c r="J22" s="23" t="n"/>
      <c r="K22" s="29">
        <f>IF(OR(B22="",D22=""),"",B22&amp;"|"&amp;D22)</f>
        <v/>
      </c>
    </row>
    <row r="23">
      <c r="B23" s="27" t="n"/>
      <c r="C23" s="23" t="n"/>
      <c r="D23" s="27" t="n"/>
      <c r="E23" s="27" t="n"/>
      <c r="F23" s="5" t="n"/>
      <c r="G23" s="27" t="n"/>
      <c r="H23" s="18">
        <f>IF(F23="","",IF(G23="Sí",F23,0))</f>
        <v/>
      </c>
      <c r="I23" s="28">
        <f>IF(H23="","",H23*IF(E23="Intensa",Panel!$G$7,IF(E23="Suave",Panel!$G$5,Panel!$G$6)))</f>
        <v/>
      </c>
      <c r="J23" s="23" t="n"/>
      <c r="K23" s="29">
        <f>IF(OR(B23="",D23=""),"",B23&amp;"|"&amp;D23)</f>
        <v/>
      </c>
    </row>
    <row r="24">
      <c r="B24" s="27" t="n"/>
      <c r="C24" s="23" t="n"/>
      <c r="D24" s="27" t="n"/>
      <c r="E24" s="27" t="n"/>
      <c r="F24" s="5" t="n"/>
      <c r="G24" s="27" t="n"/>
      <c r="H24" s="18">
        <f>IF(F24="","",IF(G24="Sí",F24,0))</f>
        <v/>
      </c>
      <c r="I24" s="28">
        <f>IF(H24="","",H24*IF(E24="Intensa",Panel!$G$7,IF(E24="Suave",Panel!$G$5,Panel!$G$6)))</f>
        <v/>
      </c>
      <c r="J24" s="23" t="n"/>
      <c r="K24" s="29">
        <f>IF(OR(B24="",D24=""),"",B24&amp;"|"&amp;D24)</f>
        <v/>
      </c>
    </row>
    <row r="25">
      <c r="B25" s="27" t="n"/>
      <c r="C25" s="23" t="n"/>
      <c r="D25" s="27" t="n"/>
      <c r="E25" s="27" t="n"/>
      <c r="F25" s="5" t="n"/>
      <c r="G25" s="27" t="n"/>
      <c r="H25" s="18">
        <f>IF(F25="","",IF(G25="Sí",F25,0))</f>
        <v/>
      </c>
      <c r="I25" s="28">
        <f>IF(H25="","",H25*IF(E25="Intensa",Panel!$G$7,IF(E25="Suave",Panel!$G$5,Panel!$G$6)))</f>
        <v/>
      </c>
      <c r="J25" s="23" t="n"/>
      <c r="K25" s="29">
        <f>IF(OR(B25="",D25=""),"",B25&amp;"|"&amp;D25)</f>
        <v/>
      </c>
    </row>
    <row r="26">
      <c r="B26" s="27" t="n"/>
      <c r="C26" s="23" t="n"/>
      <c r="D26" s="27" t="n"/>
      <c r="E26" s="27" t="n"/>
      <c r="F26" s="5" t="n"/>
      <c r="G26" s="27" t="n"/>
      <c r="H26" s="18">
        <f>IF(F26="","",IF(G26="Sí",F26,0))</f>
        <v/>
      </c>
      <c r="I26" s="28">
        <f>IF(H26="","",H26*IF(E26="Intensa",Panel!$G$7,IF(E26="Suave",Panel!$G$5,Panel!$G$6)))</f>
        <v/>
      </c>
      <c r="J26" s="23" t="n"/>
      <c r="K26" s="29">
        <f>IF(OR(B26="",D26=""),"",B26&amp;"|"&amp;D26)</f>
        <v/>
      </c>
    </row>
    <row r="27">
      <c r="B27" s="27" t="n"/>
      <c r="C27" s="23" t="n"/>
      <c r="D27" s="27" t="n"/>
      <c r="E27" s="27" t="n"/>
      <c r="F27" s="5" t="n"/>
      <c r="G27" s="27" t="n"/>
      <c r="H27" s="18">
        <f>IF(F27="","",IF(G27="Sí",F27,0))</f>
        <v/>
      </c>
      <c r="I27" s="28">
        <f>IF(H27="","",H27*IF(E27="Intensa",Panel!$G$7,IF(E27="Suave",Panel!$G$5,Panel!$G$6)))</f>
        <v/>
      </c>
      <c r="J27" s="23" t="n"/>
      <c r="K27" s="29">
        <f>IF(OR(B27="",D27=""),"",B27&amp;"|"&amp;D27)</f>
        <v/>
      </c>
    </row>
    <row r="28">
      <c r="B28" s="27" t="n"/>
      <c r="C28" s="23" t="n"/>
      <c r="D28" s="27" t="n"/>
      <c r="E28" s="27" t="n"/>
      <c r="F28" s="5" t="n"/>
      <c r="G28" s="27" t="n"/>
      <c r="H28" s="18">
        <f>IF(F28="","",IF(G28="Sí",F28,0))</f>
        <v/>
      </c>
      <c r="I28" s="28">
        <f>IF(H28="","",H28*IF(E28="Intensa",Panel!$G$7,IF(E28="Suave",Panel!$G$5,Panel!$G$6)))</f>
        <v/>
      </c>
      <c r="J28" s="23" t="n"/>
      <c r="K28" s="29">
        <f>IF(OR(B28="",D28=""),"",B28&amp;"|"&amp;D28)</f>
        <v/>
      </c>
    </row>
    <row r="29">
      <c r="B29" s="27" t="n"/>
      <c r="C29" s="23" t="n"/>
      <c r="D29" s="27" t="n"/>
      <c r="E29" s="27" t="n"/>
      <c r="F29" s="5" t="n"/>
      <c r="G29" s="27" t="n"/>
      <c r="H29" s="18">
        <f>IF(F29="","",IF(G29="Sí",F29,0))</f>
        <v/>
      </c>
      <c r="I29" s="28">
        <f>IF(H29="","",H29*IF(E29="Intensa",Panel!$G$7,IF(E29="Suave",Panel!$G$5,Panel!$G$6)))</f>
        <v/>
      </c>
      <c r="J29" s="23" t="n"/>
      <c r="K29" s="29">
        <f>IF(OR(B29="",D29=""),"",B29&amp;"|"&amp;D29)</f>
        <v/>
      </c>
    </row>
    <row r="30">
      <c r="B30" s="27" t="n"/>
      <c r="C30" s="23" t="n"/>
      <c r="D30" s="27" t="n"/>
      <c r="E30" s="27" t="n"/>
      <c r="F30" s="5" t="n"/>
      <c r="G30" s="27" t="n"/>
      <c r="H30" s="18">
        <f>IF(F30="","",IF(G30="Sí",F30,0))</f>
        <v/>
      </c>
      <c r="I30" s="28">
        <f>IF(H30="","",H30*IF(E30="Intensa",Panel!$G$7,IF(E30="Suave",Panel!$G$5,Panel!$G$6)))</f>
        <v/>
      </c>
      <c r="J30" s="23" t="n"/>
      <c r="K30" s="29">
        <f>IF(OR(B30="",D30=""),"",B30&amp;"|"&amp;D30)</f>
        <v/>
      </c>
    </row>
    <row r="31">
      <c r="B31" s="27" t="n"/>
      <c r="C31" s="23" t="n"/>
      <c r="D31" s="27" t="n"/>
      <c r="E31" s="27" t="n"/>
      <c r="F31" s="5" t="n"/>
      <c r="G31" s="27" t="n"/>
      <c r="H31" s="18">
        <f>IF(F31="","",IF(G31="Sí",F31,0))</f>
        <v/>
      </c>
      <c r="I31" s="28">
        <f>IF(H31="","",H31*IF(E31="Intensa",Panel!$G$7,IF(E31="Suave",Panel!$G$5,Panel!$G$6)))</f>
        <v/>
      </c>
      <c r="J31" s="23" t="n"/>
      <c r="K31" s="29">
        <f>IF(OR(B31="",D31=""),"",B31&amp;"|"&amp;D31)</f>
        <v/>
      </c>
    </row>
    <row r="32">
      <c r="B32" s="27" t="n"/>
      <c r="C32" s="23" t="n"/>
      <c r="D32" s="27" t="n"/>
      <c r="E32" s="27" t="n"/>
      <c r="F32" s="5" t="n"/>
      <c r="G32" s="27" t="n"/>
      <c r="H32" s="18">
        <f>IF(F32="","",IF(G32="Sí",F32,0))</f>
        <v/>
      </c>
      <c r="I32" s="28">
        <f>IF(H32="","",H32*IF(E32="Intensa",Panel!$G$7,IF(E32="Suave",Panel!$G$5,Panel!$G$6)))</f>
        <v/>
      </c>
      <c r="J32" s="23" t="n"/>
      <c r="K32" s="29">
        <f>IF(OR(B32="",D32=""),"",B32&amp;"|"&amp;D32)</f>
        <v/>
      </c>
    </row>
    <row r="33">
      <c r="B33" s="27" t="n"/>
      <c r="C33" s="23" t="n"/>
      <c r="D33" s="27" t="n"/>
      <c r="E33" s="27" t="n"/>
      <c r="F33" s="5" t="n"/>
      <c r="G33" s="27" t="n"/>
      <c r="H33" s="18">
        <f>IF(F33="","",IF(G33="Sí",F33,0))</f>
        <v/>
      </c>
      <c r="I33" s="28">
        <f>IF(H33="","",H33*IF(E33="Intensa",Panel!$G$7,IF(E33="Suave",Panel!$G$5,Panel!$G$6)))</f>
        <v/>
      </c>
      <c r="J33" s="23" t="n"/>
      <c r="K33" s="29">
        <f>IF(OR(B33="",D33=""),"",B33&amp;"|"&amp;D33)</f>
        <v/>
      </c>
    </row>
    <row r="34">
      <c r="B34" s="27" t="n"/>
      <c r="C34" s="23" t="n"/>
      <c r="D34" s="27" t="n"/>
      <c r="E34" s="27" t="n"/>
      <c r="F34" s="5" t="n"/>
      <c r="G34" s="27" t="n"/>
      <c r="H34" s="18">
        <f>IF(F34="","",IF(G34="Sí",F34,0))</f>
        <v/>
      </c>
      <c r="I34" s="28">
        <f>IF(H34="","",H34*IF(E34="Intensa",Panel!$G$7,IF(E34="Suave",Panel!$G$5,Panel!$G$6)))</f>
        <v/>
      </c>
      <c r="J34" s="23" t="n"/>
      <c r="K34" s="29">
        <f>IF(OR(B34="",D34=""),"",B34&amp;"|"&amp;D34)</f>
        <v/>
      </c>
    </row>
    <row r="35">
      <c r="B35" s="27" t="n"/>
      <c r="C35" s="23" t="n"/>
      <c r="D35" s="27" t="n"/>
      <c r="E35" s="27" t="n"/>
      <c r="F35" s="5" t="n"/>
      <c r="G35" s="27" t="n"/>
      <c r="H35" s="18">
        <f>IF(F35="","",IF(G35="Sí",F35,0))</f>
        <v/>
      </c>
      <c r="I35" s="28">
        <f>IF(H35="","",H35*IF(E35="Intensa",Panel!$G$7,IF(E35="Suave",Panel!$G$5,Panel!$G$6)))</f>
        <v/>
      </c>
      <c r="J35" s="23" t="n"/>
      <c r="K35" s="29">
        <f>IF(OR(B35="",D35=""),"",B35&amp;"|"&amp;D35)</f>
        <v/>
      </c>
    </row>
    <row r="36">
      <c r="B36" s="27" t="n"/>
      <c r="C36" s="23" t="n"/>
      <c r="D36" s="27" t="n"/>
      <c r="E36" s="27" t="n"/>
      <c r="F36" s="5" t="n"/>
      <c r="G36" s="27" t="n"/>
      <c r="H36" s="18">
        <f>IF(F36="","",IF(G36="Sí",F36,0))</f>
        <v/>
      </c>
      <c r="I36" s="28">
        <f>IF(H36="","",H36*IF(E36="Intensa",Panel!$G$7,IF(E36="Suave",Panel!$G$5,Panel!$G$6)))</f>
        <v/>
      </c>
      <c r="J36" s="23" t="n"/>
      <c r="K36" s="29">
        <f>IF(OR(B36="",D36=""),"",B36&amp;"|"&amp;D36)</f>
        <v/>
      </c>
    </row>
    <row r="37">
      <c r="B37" s="27" t="n"/>
      <c r="C37" s="23" t="n"/>
      <c r="D37" s="27" t="n"/>
      <c r="E37" s="27" t="n"/>
      <c r="F37" s="5" t="n"/>
      <c r="G37" s="27" t="n"/>
      <c r="H37" s="18">
        <f>IF(F37="","",IF(G37="Sí",F37,0))</f>
        <v/>
      </c>
      <c r="I37" s="28">
        <f>IF(H37="","",H37*IF(E37="Intensa",Panel!$G$7,IF(E37="Suave",Panel!$G$5,Panel!$G$6)))</f>
        <v/>
      </c>
      <c r="J37" s="23" t="n"/>
      <c r="K37" s="29">
        <f>IF(OR(B37="",D37=""),"",B37&amp;"|"&amp;D37)</f>
        <v/>
      </c>
    </row>
    <row r="38">
      <c r="B38" s="27" t="n"/>
      <c r="C38" s="23" t="n"/>
      <c r="D38" s="27" t="n"/>
      <c r="E38" s="27" t="n"/>
      <c r="F38" s="5" t="n"/>
      <c r="G38" s="27" t="n"/>
      <c r="H38" s="18">
        <f>IF(F38="","",IF(G38="Sí",F38,0))</f>
        <v/>
      </c>
      <c r="I38" s="28">
        <f>IF(H38="","",H38*IF(E38="Intensa",Panel!$G$7,IF(E38="Suave",Panel!$G$5,Panel!$G$6)))</f>
        <v/>
      </c>
      <c r="J38" s="23" t="n"/>
      <c r="K38" s="29">
        <f>IF(OR(B38="",D38=""),"",B38&amp;"|"&amp;D38)</f>
        <v/>
      </c>
    </row>
    <row r="39">
      <c r="B39" s="27" t="n"/>
      <c r="C39" s="23" t="n"/>
      <c r="D39" s="27" t="n"/>
      <c r="E39" s="27" t="n"/>
      <c r="F39" s="5" t="n"/>
      <c r="G39" s="27" t="n"/>
      <c r="H39" s="18">
        <f>IF(F39="","",IF(G39="Sí",F39,0))</f>
        <v/>
      </c>
      <c r="I39" s="28">
        <f>IF(H39="","",H39*IF(E39="Intensa",Panel!$G$7,IF(E39="Suave",Panel!$G$5,Panel!$G$6)))</f>
        <v/>
      </c>
      <c r="J39" s="23" t="n"/>
      <c r="K39" s="29">
        <f>IF(OR(B39="",D39=""),"",B39&amp;"|"&amp;D39)</f>
        <v/>
      </c>
    </row>
    <row r="40">
      <c r="B40" s="27" t="n"/>
      <c r="C40" s="23" t="n"/>
      <c r="D40" s="27" t="n"/>
      <c r="E40" s="27" t="n"/>
      <c r="F40" s="5" t="n"/>
      <c r="G40" s="27" t="n"/>
      <c r="H40" s="18">
        <f>IF(F40="","",IF(G40="Sí",F40,0))</f>
        <v/>
      </c>
      <c r="I40" s="28">
        <f>IF(H40="","",H40*IF(E40="Intensa",Panel!$G$7,IF(E40="Suave",Panel!$G$5,Panel!$G$6)))</f>
        <v/>
      </c>
      <c r="J40" s="23" t="n"/>
      <c r="K40" s="29">
        <f>IF(OR(B40="",D40=""),"",B40&amp;"|"&amp;D40)</f>
        <v/>
      </c>
    </row>
    <row r="41">
      <c r="B41" s="27" t="n"/>
      <c r="C41" s="23" t="n"/>
      <c r="D41" s="27" t="n"/>
      <c r="E41" s="27" t="n"/>
      <c r="F41" s="5" t="n"/>
      <c r="G41" s="27" t="n"/>
      <c r="H41" s="18">
        <f>IF(F41="","",IF(G41="Sí",F41,0))</f>
        <v/>
      </c>
      <c r="I41" s="28">
        <f>IF(H41="","",H41*IF(E41="Intensa",Panel!$G$7,IF(E41="Suave",Panel!$G$5,Panel!$G$6)))</f>
        <v/>
      </c>
      <c r="J41" s="23" t="n"/>
      <c r="K41" s="29">
        <f>IF(OR(B41="",D41=""),"",B41&amp;"|"&amp;D41)</f>
        <v/>
      </c>
    </row>
    <row r="42">
      <c r="B42" s="27" t="n"/>
      <c r="C42" s="23" t="n"/>
      <c r="D42" s="27" t="n"/>
      <c r="E42" s="27" t="n"/>
      <c r="F42" s="5" t="n"/>
      <c r="G42" s="27" t="n"/>
      <c r="H42" s="18">
        <f>IF(F42="","",IF(G42="Sí",F42,0))</f>
        <v/>
      </c>
      <c r="I42" s="28">
        <f>IF(H42="","",H42*IF(E42="Intensa",Panel!$G$7,IF(E42="Suave",Panel!$G$5,Panel!$G$6)))</f>
        <v/>
      </c>
      <c r="J42" s="23" t="n"/>
      <c r="K42" s="29">
        <f>IF(OR(B42="",D42=""),"",B42&amp;"|"&amp;D42)</f>
        <v/>
      </c>
    </row>
    <row r="43">
      <c r="B43" s="27" t="n"/>
      <c r="C43" s="23" t="n"/>
      <c r="D43" s="27" t="n"/>
      <c r="E43" s="27" t="n"/>
      <c r="F43" s="5" t="n"/>
      <c r="G43" s="27" t="n"/>
      <c r="H43" s="18">
        <f>IF(F43="","",IF(G43="Sí",F43,0))</f>
        <v/>
      </c>
      <c r="I43" s="28">
        <f>IF(H43="","",H43*IF(E43="Intensa",Panel!$G$7,IF(E43="Suave",Panel!$G$5,Panel!$G$6)))</f>
        <v/>
      </c>
      <c r="J43" s="23" t="n"/>
      <c r="K43" s="29">
        <f>IF(OR(B43="",D43=""),"",B43&amp;"|"&amp;D43)</f>
        <v/>
      </c>
    </row>
    <row r="44">
      <c r="B44" s="27" t="n"/>
      <c r="C44" s="23" t="n"/>
      <c r="D44" s="27" t="n"/>
      <c r="E44" s="27" t="n"/>
      <c r="F44" s="5" t="n"/>
      <c r="G44" s="27" t="n"/>
      <c r="H44" s="18">
        <f>IF(F44="","",IF(G44="Sí",F44,0))</f>
        <v/>
      </c>
      <c r="I44" s="28">
        <f>IF(H44="","",H44*IF(E44="Intensa",Panel!$G$7,IF(E44="Suave",Panel!$G$5,Panel!$G$6)))</f>
        <v/>
      </c>
      <c r="J44" s="23" t="n"/>
      <c r="K44" s="29">
        <f>IF(OR(B44="",D44=""),"",B44&amp;"|"&amp;D44)</f>
        <v/>
      </c>
    </row>
    <row r="45">
      <c r="B45" s="27" t="n"/>
      <c r="C45" s="23" t="n"/>
      <c r="D45" s="27" t="n"/>
      <c r="E45" s="27" t="n"/>
      <c r="F45" s="5" t="n"/>
      <c r="G45" s="27" t="n"/>
      <c r="H45" s="18">
        <f>IF(F45="","",IF(G45="Sí",F45,0))</f>
        <v/>
      </c>
      <c r="I45" s="28">
        <f>IF(H45="","",H45*IF(E45="Intensa",Panel!$G$7,IF(E45="Suave",Panel!$G$5,Panel!$G$6)))</f>
        <v/>
      </c>
      <c r="J45" s="23" t="n"/>
      <c r="K45" s="29">
        <f>IF(OR(B45="",D45=""),"",B45&amp;"|"&amp;D45)</f>
        <v/>
      </c>
    </row>
    <row r="46">
      <c r="B46" s="27" t="n"/>
      <c r="C46" s="23" t="n"/>
      <c r="D46" s="27" t="n"/>
      <c r="E46" s="27" t="n"/>
      <c r="F46" s="5" t="n"/>
      <c r="G46" s="27" t="n"/>
      <c r="H46" s="18">
        <f>IF(F46="","",IF(G46="Sí",F46,0))</f>
        <v/>
      </c>
      <c r="I46" s="28">
        <f>IF(H46="","",H46*IF(E46="Intensa",Panel!$G$7,IF(E46="Suave",Panel!$G$5,Panel!$G$6)))</f>
        <v/>
      </c>
      <c r="J46" s="23" t="n"/>
      <c r="K46" s="29">
        <f>IF(OR(B46="",D46=""),"",B46&amp;"|"&amp;D46)</f>
        <v/>
      </c>
    </row>
    <row r="47">
      <c r="B47" s="27" t="n"/>
      <c r="C47" s="23" t="n"/>
      <c r="D47" s="27" t="n"/>
      <c r="E47" s="27" t="n"/>
      <c r="F47" s="5" t="n"/>
      <c r="G47" s="27" t="n"/>
      <c r="H47" s="18">
        <f>IF(F47="","",IF(G47="Sí",F47,0))</f>
        <v/>
      </c>
      <c r="I47" s="28">
        <f>IF(H47="","",H47*IF(E47="Intensa",Panel!$G$7,IF(E47="Suave",Panel!$G$5,Panel!$G$6)))</f>
        <v/>
      </c>
      <c r="J47" s="23" t="n"/>
      <c r="K47" s="29">
        <f>IF(OR(B47="",D47=""),"",B47&amp;"|"&amp;D47)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G5:H5"/>
    <mergeCell ref="B3:K3"/>
    <mergeCell ref="B2:K2"/>
  </mergeCells>
  <conditionalFormatting sqref="G8:G47">
    <cfRule type="cellIs" priority="1" operator="equal" dxfId="0">
      <formula>"Sí"</formula>
    </cfRule>
    <cfRule type="cellIs" priority="2" operator="equal" dxfId="1">
      <formula>"No"</formula>
    </cfRule>
  </conditionalFormatting>
  <conditionalFormatting sqref="E8:E47">
    <cfRule type="cellIs" priority="3" operator="equal" dxfId="2">
      <formula>"Intensa"</formula>
    </cfRule>
  </conditionalFormatting>
  <conditionalFormatting sqref="F8:F47">
    <cfRule type="dataBar" priority="4">
      <dataBar>
        <cfvo type="num" val="0"/>
        <cfvo type="max"/>
        <color rgb="0010B981"/>
      </dataBar>
    </cfRule>
  </conditionalFormatting>
  <dataValidations count="6">
    <dataValidation sqref="B8:B47" showDropDown="0" showInputMessage="0" showErrorMessage="0" allowBlank="1" type="list">
      <formula1>=Listas!$A$2:$A$8</formula1>
    </dataValidation>
    <dataValidation sqref="C8:C47" showDropDown="0" showInputMessage="0" showErrorMessage="0" allowBlank="1" type="list">
      <formula1>=Panel!$B$29:$B$38</formula1>
    </dataValidation>
    <dataValidation sqref="D8:D47" showDropDown="0" showInputMessage="0" showErrorMessage="0" allowBlank="1" type="list">
      <formula1>=Listas!$B$2:$B$5</formula1>
    </dataValidation>
    <dataValidation sqref="E8:E47" showDropDown="0" showInputMessage="0" showErrorMessage="0" allowBlank="1" type="list">
      <formula1>=Listas!$C$2:$C$4</formula1>
    </dataValidation>
    <dataValidation sqref="G8:G47" showDropDown="0" showInputMessage="0" showErrorMessage="0" allowBlank="1" type="list">
      <formula1>=Listas!$D$2:$D$3</formula1>
    </dataValidation>
    <dataValidation sqref="F8:F47" showDropDown="0" showInputMessage="0" showErrorMessage="1" allowBlank="1" errorTitle="Duración" error="Escribe los minutos como número entero entre 1 y 600." type="whole" operator="between">
      <formula1>1</formula1>
      <formula2>600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J24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2" customWidth="1" min="10" max="10"/>
  </cols>
  <sheetData>
    <row r="2" ht="34" customHeight="1">
      <c r="B2" s="1" t="inlineStr">
        <is>
          <t>Calendario de la semana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Cuadrícula por día y franja con la actividad planificada y sus minutos. Se rellena sola desde «Plan semanal».</t>
        </is>
      </c>
    </row>
    <row r="5">
      <c r="B5" s="15" t="inlineStr">
        <is>
          <t>ACTIVIDAD PLANIFICADA</t>
        </is>
      </c>
    </row>
    <row r="6">
      <c r="B6" s="30" t="inlineStr">
        <is>
          <t>Fecha</t>
        </is>
      </c>
      <c r="C6" s="31">
        <f>Panel!$C$7+0</f>
        <v/>
      </c>
      <c r="D6" s="31">
        <f>Panel!$C$7+1</f>
        <v/>
      </c>
      <c r="E6" s="31">
        <f>Panel!$C$7+2</f>
        <v/>
      </c>
      <c r="F6" s="31">
        <f>Panel!$C$7+3</f>
        <v/>
      </c>
      <c r="G6" s="31">
        <f>Panel!$C$7+4</f>
        <v/>
      </c>
      <c r="H6" s="31">
        <f>Panel!$C$7+5</f>
        <v/>
      </c>
      <c r="I6" s="31">
        <f>Panel!$C$7+6</f>
        <v/>
      </c>
    </row>
    <row r="7" ht="24" customHeight="1">
      <c r="B7" s="16" t="inlineStr">
        <is>
          <t>Franja</t>
        </is>
      </c>
      <c r="C7" s="16" t="inlineStr">
        <is>
          <t>Lunes</t>
        </is>
      </c>
      <c r="D7" s="16" t="inlineStr">
        <is>
          <t>Martes</t>
        </is>
      </c>
      <c r="E7" s="16" t="inlineStr">
        <is>
          <t>Miércoles</t>
        </is>
      </c>
      <c r="F7" s="16" t="inlineStr">
        <is>
          <t>Jueves</t>
        </is>
      </c>
      <c r="G7" s="16" t="inlineStr">
        <is>
          <t>Viernes</t>
        </is>
      </c>
      <c r="H7" s="16" t="inlineStr">
        <is>
          <t>Sábado</t>
        </is>
      </c>
      <c r="I7" s="16" t="inlineStr">
        <is>
          <t>Domingo</t>
        </is>
      </c>
    </row>
    <row r="8" ht="40" customHeight="1">
      <c r="B8" s="32" t="inlineStr">
        <is>
          <t>Mañana</t>
        </is>
      </c>
      <c r="C8" s="33">
        <f>IF(COUNTIF('Plan semanal'!$K$8:$K$47,C$7&amp;"|"&amp;$B8)=0,"",INDEX('Plan semanal'!$C$8:$C$47,MATCH(C$7&amp;"|"&amp;$B8,'Plan semanal'!$K$8:$K$47,0))&amp;IF(COUNTIF('Plan semanal'!$K$8:$K$47,C$7&amp;"|"&amp;$B8)&gt;1," (+"&amp;(COUNTIF('Plan semanal'!$K$8:$K$47,C$7&amp;"|"&amp;$B8)-1)&amp;")","")&amp;CHAR(10)&amp;SUMIF('Plan semanal'!$K$8:$K$47,C$7&amp;"|"&amp;$B8,'Plan semanal'!$F$8:$F$47)&amp;" min")</f>
        <v/>
      </c>
      <c r="D8" s="33">
        <f>IF(COUNTIF('Plan semanal'!$K$8:$K$47,D$7&amp;"|"&amp;$B8)=0,"",INDEX('Plan semanal'!$C$8:$C$47,MATCH(D$7&amp;"|"&amp;$B8,'Plan semanal'!$K$8:$K$47,0))&amp;IF(COUNTIF('Plan semanal'!$K$8:$K$47,D$7&amp;"|"&amp;$B8)&gt;1," (+"&amp;(COUNTIF('Plan semanal'!$K$8:$K$47,D$7&amp;"|"&amp;$B8)-1)&amp;")","")&amp;CHAR(10)&amp;SUMIF('Plan semanal'!$K$8:$K$47,D$7&amp;"|"&amp;$B8,'Plan semanal'!$F$8:$F$47)&amp;" min")</f>
        <v/>
      </c>
      <c r="E8" s="33">
        <f>IF(COUNTIF('Plan semanal'!$K$8:$K$47,E$7&amp;"|"&amp;$B8)=0,"",INDEX('Plan semanal'!$C$8:$C$47,MATCH(E$7&amp;"|"&amp;$B8,'Plan semanal'!$K$8:$K$47,0))&amp;IF(COUNTIF('Plan semanal'!$K$8:$K$47,E$7&amp;"|"&amp;$B8)&gt;1," (+"&amp;(COUNTIF('Plan semanal'!$K$8:$K$47,E$7&amp;"|"&amp;$B8)-1)&amp;")","")&amp;CHAR(10)&amp;SUMIF('Plan semanal'!$K$8:$K$47,E$7&amp;"|"&amp;$B8,'Plan semanal'!$F$8:$F$47)&amp;" min")</f>
        <v/>
      </c>
      <c r="F8" s="33">
        <f>IF(COUNTIF('Plan semanal'!$K$8:$K$47,F$7&amp;"|"&amp;$B8)=0,"",INDEX('Plan semanal'!$C$8:$C$47,MATCH(F$7&amp;"|"&amp;$B8,'Plan semanal'!$K$8:$K$47,0))&amp;IF(COUNTIF('Plan semanal'!$K$8:$K$47,F$7&amp;"|"&amp;$B8)&gt;1," (+"&amp;(COUNTIF('Plan semanal'!$K$8:$K$47,F$7&amp;"|"&amp;$B8)-1)&amp;")","")&amp;CHAR(10)&amp;SUMIF('Plan semanal'!$K$8:$K$47,F$7&amp;"|"&amp;$B8,'Plan semanal'!$F$8:$F$47)&amp;" min")</f>
        <v/>
      </c>
      <c r="G8" s="33">
        <f>IF(COUNTIF('Plan semanal'!$K$8:$K$47,G$7&amp;"|"&amp;$B8)=0,"",INDEX('Plan semanal'!$C$8:$C$47,MATCH(G$7&amp;"|"&amp;$B8,'Plan semanal'!$K$8:$K$47,0))&amp;IF(COUNTIF('Plan semanal'!$K$8:$K$47,G$7&amp;"|"&amp;$B8)&gt;1," (+"&amp;(COUNTIF('Plan semanal'!$K$8:$K$47,G$7&amp;"|"&amp;$B8)-1)&amp;")","")&amp;CHAR(10)&amp;SUMIF('Plan semanal'!$K$8:$K$47,G$7&amp;"|"&amp;$B8,'Plan semanal'!$F$8:$F$47)&amp;" min")</f>
        <v/>
      </c>
      <c r="H8" s="33">
        <f>IF(COUNTIF('Plan semanal'!$K$8:$K$47,H$7&amp;"|"&amp;$B8)=0,"",INDEX('Plan semanal'!$C$8:$C$47,MATCH(H$7&amp;"|"&amp;$B8,'Plan semanal'!$K$8:$K$47,0))&amp;IF(COUNTIF('Plan semanal'!$K$8:$K$47,H$7&amp;"|"&amp;$B8)&gt;1," (+"&amp;(COUNTIF('Plan semanal'!$K$8:$K$47,H$7&amp;"|"&amp;$B8)-1)&amp;")","")&amp;CHAR(10)&amp;SUMIF('Plan semanal'!$K$8:$K$47,H$7&amp;"|"&amp;$B8,'Plan semanal'!$F$8:$F$47)&amp;" min")</f>
        <v/>
      </c>
      <c r="I8" s="33">
        <f>IF(COUNTIF('Plan semanal'!$K$8:$K$47,I$7&amp;"|"&amp;$B8)=0,"",INDEX('Plan semanal'!$C$8:$C$47,MATCH(I$7&amp;"|"&amp;$B8,'Plan semanal'!$K$8:$K$47,0))&amp;IF(COUNTIF('Plan semanal'!$K$8:$K$47,I$7&amp;"|"&amp;$B8)&gt;1," (+"&amp;(COUNTIF('Plan semanal'!$K$8:$K$47,I$7&amp;"|"&amp;$B8)-1)&amp;")","")&amp;CHAR(10)&amp;SUMIF('Plan semanal'!$K$8:$K$47,I$7&amp;"|"&amp;$B8,'Plan semanal'!$F$8:$F$47)&amp;" min")</f>
        <v/>
      </c>
    </row>
    <row r="9" ht="40" customHeight="1">
      <c r="B9" s="32" t="inlineStr">
        <is>
          <t>Mediodía</t>
        </is>
      </c>
      <c r="C9" s="33">
        <f>IF(COUNTIF('Plan semanal'!$K$8:$K$47,C$7&amp;"|"&amp;$B9)=0,"",INDEX('Plan semanal'!$C$8:$C$47,MATCH(C$7&amp;"|"&amp;$B9,'Plan semanal'!$K$8:$K$47,0))&amp;IF(COUNTIF('Plan semanal'!$K$8:$K$47,C$7&amp;"|"&amp;$B9)&gt;1," (+"&amp;(COUNTIF('Plan semanal'!$K$8:$K$47,C$7&amp;"|"&amp;$B9)-1)&amp;")","")&amp;CHAR(10)&amp;SUMIF('Plan semanal'!$K$8:$K$47,C$7&amp;"|"&amp;$B9,'Plan semanal'!$F$8:$F$47)&amp;" min")</f>
        <v/>
      </c>
      <c r="D9" s="33">
        <f>IF(COUNTIF('Plan semanal'!$K$8:$K$47,D$7&amp;"|"&amp;$B9)=0,"",INDEX('Plan semanal'!$C$8:$C$47,MATCH(D$7&amp;"|"&amp;$B9,'Plan semanal'!$K$8:$K$47,0))&amp;IF(COUNTIF('Plan semanal'!$K$8:$K$47,D$7&amp;"|"&amp;$B9)&gt;1," (+"&amp;(COUNTIF('Plan semanal'!$K$8:$K$47,D$7&amp;"|"&amp;$B9)-1)&amp;")","")&amp;CHAR(10)&amp;SUMIF('Plan semanal'!$K$8:$K$47,D$7&amp;"|"&amp;$B9,'Plan semanal'!$F$8:$F$47)&amp;" min")</f>
        <v/>
      </c>
      <c r="E9" s="33">
        <f>IF(COUNTIF('Plan semanal'!$K$8:$K$47,E$7&amp;"|"&amp;$B9)=0,"",INDEX('Plan semanal'!$C$8:$C$47,MATCH(E$7&amp;"|"&amp;$B9,'Plan semanal'!$K$8:$K$47,0))&amp;IF(COUNTIF('Plan semanal'!$K$8:$K$47,E$7&amp;"|"&amp;$B9)&gt;1," (+"&amp;(COUNTIF('Plan semanal'!$K$8:$K$47,E$7&amp;"|"&amp;$B9)-1)&amp;")","")&amp;CHAR(10)&amp;SUMIF('Plan semanal'!$K$8:$K$47,E$7&amp;"|"&amp;$B9,'Plan semanal'!$F$8:$F$47)&amp;" min")</f>
        <v/>
      </c>
      <c r="F9" s="33">
        <f>IF(COUNTIF('Plan semanal'!$K$8:$K$47,F$7&amp;"|"&amp;$B9)=0,"",INDEX('Plan semanal'!$C$8:$C$47,MATCH(F$7&amp;"|"&amp;$B9,'Plan semanal'!$K$8:$K$47,0))&amp;IF(COUNTIF('Plan semanal'!$K$8:$K$47,F$7&amp;"|"&amp;$B9)&gt;1," (+"&amp;(COUNTIF('Plan semanal'!$K$8:$K$47,F$7&amp;"|"&amp;$B9)-1)&amp;")","")&amp;CHAR(10)&amp;SUMIF('Plan semanal'!$K$8:$K$47,F$7&amp;"|"&amp;$B9,'Plan semanal'!$F$8:$F$47)&amp;" min")</f>
        <v/>
      </c>
      <c r="G9" s="33">
        <f>IF(COUNTIF('Plan semanal'!$K$8:$K$47,G$7&amp;"|"&amp;$B9)=0,"",INDEX('Plan semanal'!$C$8:$C$47,MATCH(G$7&amp;"|"&amp;$B9,'Plan semanal'!$K$8:$K$47,0))&amp;IF(COUNTIF('Plan semanal'!$K$8:$K$47,G$7&amp;"|"&amp;$B9)&gt;1," (+"&amp;(COUNTIF('Plan semanal'!$K$8:$K$47,G$7&amp;"|"&amp;$B9)-1)&amp;")","")&amp;CHAR(10)&amp;SUMIF('Plan semanal'!$K$8:$K$47,G$7&amp;"|"&amp;$B9,'Plan semanal'!$F$8:$F$47)&amp;" min")</f>
        <v/>
      </c>
      <c r="H9" s="33">
        <f>IF(COUNTIF('Plan semanal'!$K$8:$K$47,H$7&amp;"|"&amp;$B9)=0,"",INDEX('Plan semanal'!$C$8:$C$47,MATCH(H$7&amp;"|"&amp;$B9,'Plan semanal'!$K$8:$K$47,0))&amp;IF(COUNTIF('Plan semanal'!$K$8:$K$47,H$7&amp;"|"&amp;$B9)&gt;1," (+"&amp;(COUNTIF('Plan semanal'!$K$8:$K$47,H$7&amp;"|"&amp;$B9)-1)&amp;")","")&amp;CHAR(10)&amp;SUMIF('Plan semanal'!$K$8:$K$47,H$7&amp;"|"&amp;$B9,'Plan semanal'!$F$8:$F$47)&amp;" min")</f>
        <v/>
      </c>
      <c r="I9" s="33">
        <f>IF(COUNTIF('Plan semanal'!$K$8:$K$47,I$7&amp;"|"&amp;$B9)=0,"",INDEX('Plan semanal'!$C$8:$C$47,MATCH(I$7&amp;"|"&amp;$B9,'Plan semanal'!$K$8:$K$47,0))&amp;IF(COUNTIF('Plan semanal'!$K$8:$K$47,I$7&amp;"|"&amp;$B9)&gt;1," (+"&amp;(COUNTIF('Plan semanal'!$K$8:$K$47,I$7&amp;"|"&amp;$B9)-1)&amp;")","")&amp;CHAR(10)&amp;SUMIF('Plan semanal'!$K$8:$K$47,I$7&amp;"|"&amp;$B9,'Plan semanal'!$F$8:$F$47)&amp;" min")</f>
        <v/>
      </c>
    </row>
    <row r="10" ht="40" customHeight="1">
      <c r="B10" s="32" t="inlineStr">
        <is>
          <t>Tarde</t>
        </is>
      </c>
      <c r="C10" s="33">
        <f>IF(COUNTIF('Plan semanal'!$K$8:$K$47,C$7&amp;"|"&amp;$B10)=0,"",INDEX('Plan semanal'!$C$8:$C$47,MATCH(C$7&amp;"|"&amp;$B10,'Plan semanal'!$K$8:$K$47,0))&amp;IF(COUNTIF('Plan semanal'!$K$8:$K$47,C$7&amp;"|"&amp;$B10)&gt;1," (+"&amp;(COUNTIF('Plan semanal'!$K$8:$K$47,C$7&amp;"|"&amp;$B10)-1)&amp;")","")&amp;CHAR(10)&amp;SUMIF('Plan semanal'!$K$8:$K$47,C$7&amp;"|"&amp;$B10,'Plan semanal'!$F$8:$F$47)&amp;" min")</f>
        <v/>
      </c>
      <c r="D10" s="33">
        <f>IF(COUNTIF('Plan semanal'!$K$8:$K$47,D$7&amp;"|"&amp;$B10)=0,"",INDEX('Plan semanal'!$C$8:$C$47,MATCH(D$7&amp;"|"&amp;$B10,'Plan semanal'!$K$8:$K$47,0))&amp;IF(COUNTIF('Plan semanal'!$K$8:$K$47,D$7&amp;"|"&amp;$B10)&gt;1," (+"&amp;(COUNTIF('Plan semanal'!$K$8:$K$47,D$7&amp;"|"&amp;$B10)-1)&amp;")","")&amp;CHAR(10)&amp;SUMIF('Plan semanal'!$K$8:$K$47,D$7&amp;"|"&amp;$B10,'Plan semanal'!$F$8:$F$47)&amp;" min")</f>
        <v/>
      </c>
      <c r="E10" s="33">
        <f>IF(COUNTIF('Plan semanal'!$K$8:$K$47,E$7&amp;"|"&amp;$B10)=0,"",INDEX('Plan semanal'!$C$8:$C$47,MATCH(E$7&amp;"|"&amp;$B10,'Plan semanal'!$K$8:$K$47,0))&amp;IF(COUNTIF('Plan semanal'!$K$8:$K$47,E$7&amp;"|"&amp;$B10)&gt;1," (+"&amp;(COUNTIF('Plan semanal'!$K$8:$K$47,E$7&amp;"|"&amp;$B10)-1)&amp;")","")&amp;CHAR(10)&amp;SUMIF('Plan semanal'!$K$8:$K$47,E$7&amp;"|"&amp;$B10,'Plan semanal'!$F$8:$F$47)&amp;" min")</f>
        <v/>
      </c>
      <c r="F10" s="33">
        <f>IF(COUNTIF('Plan semanal'!$K$8:$K$47,F$7&amp;"|"&amp;$B10)=0,"",INDEX('Plan semanal'!$C$8:$C$47,MATCH(F$7&amp;"|"&amp;$B10,'Plan semanal'!$K$8:$K$47,0))&amp;IF(COUNTIF('Plan semanal'!$K$8:$K$47,F$7&amp;"|"&amp;$B10)&gt;1," (+"&amp;(COUNTIF('Plan semanal'!$K$8:$K$47,F$7&amp;"|"&amp;$B10)-1)&amp;")","")&amp;CHAR(10)&amp;SUMIF('Plan semanal'!$K$8:$K$47,F$7&amp;"|"&amp;$B10,'Plan semanal'!$F$8:$F$47)&amp;" min")</f>
        <v/>
      </c>
      <c r="G10" s="33">
        <f>IF(COUNTIF('Plan semanal'!$K$8:$K$47,G$7&amp;"|"&amp;$B10)=0,"",INDEX('Plan semanal'!$C$8:$C$47,MATCH(G$7&amp;"|"&amp;$B10,'Plan semanal'!$K$8:$K$47,0))&amp;IF(COUNTIF('Plan semanal'!$K$8:$K$47,G$7&amp;"|"&amp;$B10)&gt;1," (+"&amp;(COUNTIF('Plan semanal'!$K$8:$K$47,G$7&amp;"|"&amp;$B10)-1)&amp;")","")&amp;CHAR(10)&amp;SUMIF('Plan semanal'!$K$8:$K$47,G$7&amp;"|"&amp;$B10,'Plan semanal'!$F$8:$F$47)&amp;" min")</f>
        <v/>
      </c>
      <c r="H10" s="33">
        <f>IF(COUNTIF('Plan semanal'!$K$8:$K$47,H$7&amp;"|"&amp;$B10)=0,"",INDEX('Plan semanal'!$C$8:$C$47,MATCH(H$7&amp;"|"&amp;$B10,'Plan semanal'!$K$8:$K$47,0))&amp;IF(COUNTIF('Plan semanal'!$K$8:$K$47,H$7&amp;"|"&amp;$B10)&gt;1," (+"&amp;(COUNTIF('Plan semanal'!$K$8:$K$47,H$7&amp;"|"&amp;$B10)-1)&amp;")","")&amp;CHAR(10)&amp;SUMIF('Plan semanal'!$K$8:$K$47,H$7&amp;"|"&amp;$B10,'Plan semanal'!$F$8:$F$47)&amp;" min")</f>
        <v/>
      </c>
      <c r="I10" s="33">
        <f>IF(COUNTIF('Plan semanal'!$K$8:$K$47,I$7&amp;"|"&amp;$B10)=0,"",INDEX('Plan semanal'!$C$8:$C$47,MATCH(I$7&amp;"|"&amp;$B10,'Plan semanal'!$K$8:$K$47,0))&amp;IF(COUNTIF('Plan semanal'!$K$8:$K$47,I$7&amp;"|"&amp;$B10)&gt;1," (+"&amp;(COUNTIF('Plan semanal'!$K$8:$K$47,I$7&amp;"|"&amp;$B10)-1)&amp;")","")&amp;CHAR(10)&amp;SUMIF('Plan semanal'!$K$8:$K$47,I$7&amp;"|"&amp;$B10,'Plan semanal'!$F$8:$F$47)&amp;" min")</f>
        <v/>
      </c>
    </row>
    <row r="11" ht="40" customHeight="1">
      <c r="B11" s="32" t="inlineStr">
        <is>
          <t>Noche</t>
        </is>
      </c>
      <c r="C11" s="33">
        <f>IF(COUNTIF('Plan semanal'!$K$8:$K$47,C$7&amp;"|"&amp;$B11)=0,"",INDEX('Plan semanal'!$C$8:$C$47,MATCH(C$7&amp;"|"&amp;$B11,'Plan semanal'!$K$8:$K$47,0))&amp;IF(COUNTIF('Plan semanal'!$K$8:$K$47,C$7&amp;"|"&amp;$B11)&gt;1," (+"&amp;(COUNTIF('Plan semanal'!$K$8:$K$47,C$7&amp;"|"&amp;$B11)-1)&amp;")","")&amp;CHAR(10)&amp;SUMIF('Plan semanal'!$K$8:$K$47,C$7&amp;"|"&amp;$B11,'Plan semanal'!$F$8:$F$47)&amp;" min")</f>
        <v/>
      </c>
      <c r="D11" s="33">
        <f>IF(COUNTIF('Plan semanal'!$K$8:$K$47,D$7&amp;"|"&amp;$B11)=0,"",INDEX('Plan semanal'!$C$8:$C$47,MATCH(D$7&amp;"|"&amp;$B11,'Plan semanal'!$K$8:$K$47,0))&amp;IF(COUNTIF('Plan semanal'!$K$8:$K$47,D$7&amp;"|"&amp;$B11)&gt;1," (+"&amp;(COUNTIF('Plan semanal'!$K$8:$K$47,D$7&amp;"|"&amp;$B11)-1)&amp;")","")&amp;CHAR(10)&amp;SUMIF('Plan semanal'!$K$8:$K$47,D$7&amp;"|"&amp;$B11,'Plan semanal'!$F$8:$F$47)&amp;" min")</f>
        <v/>
      </c>
      <c r="E11" s="33">
        <f>IF(COUNTIF('Plan semanal'!$K$8:$K$47,E$7&amp;"|"&amp;$B11)=0,"",INDEX('Plan semanal'!$C$8:$C$47,MATCH(E$7&amp;"|"&amp;$B11,'Plan semanal'!$K$8:$K$47,0))&amp;IF(COUNTIF('Plan semanal'!$K$8:$K$47,E$7&amp;"|"&amp;$B11)&gt;1," (+"&amp;(COUNTIF('Plan semanal'!$K$8:$K$47,E$7&amp;"|"&amp;$B11)-1)&amp;")","")&amp;CHAR(10)&amp;SUMIF('Plan semanal'!$K$8:$K$47,E$7&amp;"|"&amp;$B11,'Plan semanal'!$F$8:$F$47)&amp;" min")</f>
        <v/>
      </c>
      <c r="F11" s="33">
        <f>IF(COUNTIF('Plan semanal'!$K$8:$K$47,F$7&amp;"|"&amp;$B11)=0,"",INDEX('Plan semanal'!$C$8:$C$47,MATCH(F$7&amp;"|"&amp;$B11,'Plan semanal'!$K$8:$K$47,0))&amp;IF(COUNTIF('Plan semanal'!$K$8:$K$47,F$7&amp;"|"&amp;$B11)&gt;1," (+"&amp;(COUNTIF('Plan semanal'!$K$8:$K$47,F$7&amp;"|"&amp;$B11)-1)&amp;")","")&amp;CHAR(10)&amp;SUMIF('Plan semanal'!$K$8:$K$47,F$7&amp;"|"&amp;$B11,'Plan semanal'!$F$8:$F$47)&amp;" min")</f>
        <v/>
      </c>
      <c r="G11" s="33">
        <f>IF(COUNTIF('Plan semanal'!$K$8:$K$47,G$7&amp;"|"&amp;$B11)=0,"",INDEX('Plan semanal'!$C$8:$C$47,MATCH(G$7&amp;"|"&amp;$B11,'Plan semanal'!$K$8:$K$47,0))&amp;IF(COUNTIF('Plan semanal'!$K$8:$K$47,G$7&amp;"|"&amp;$B11)&gt;1," (+"&amp;(COUNTIF('Plan semanal'!$K$8:$K$47,G$7&amp;"|"&amp;$B11)-1)&amp;")","")&amp;CHAR(10)&amp;SUMIF('Plan semanal'!$K$8:$K$47,G$7&amp;"|"&amp;$B11,'Plan semanal'!$F$8:$F$47)&amp;" min")</f>
        <v/>
      </c>
      <c r="H11" s="33">
        <f>IF(COUNTIF('Plan semanal'!$K$8:$K$47,H$7&amp;"|"&amp;$B11)=0,"",INDEX('Plan semanal'!$C$8:$C$47,MATCH(H$7&amp;"|"&amp;$B11,'Plan semanal'!$K$8:$K$47,0))&amp;IF(COUNTIF('Plan semanal'!$K$8:$K$47,H$7&amp;"|"&amp;$B11)&gt;1," (+"&amp;(COUNTIF('Plan semanal'!$K$8:$K$47,H$7&amp;"|"&amp;$B11)-1)&amp;")","")&amp;CHAR(10)&amp;SUMIF('Plan semanal'!$K$8:$K$47,H$7&amp;"|"&amp;$B11,'Plan semanal'!$F$8:$F$47)&amp;" min")</f>
        <v/>
      </c>
      <c r="I11" s="33">
        <f>IF(COUNTIF('Plan semanal'!$K$8:$K$47,I$7&amp;"|"&amp;$B11)=0,"",INDEX('Plan semanal'!$C$8:$C$47,MATCH(I$7&amp;"|"&amp;$B11,'Plan semanal'!$K$8:$K$47,0))&amp;IF(COUNTIF('Plan semanal'!$K$8:$K$47,I$7&amp;"|"&amp;$B11)&gt;1," (+"&amp;(COUNTIF('Plan semanal'!$K$8:$K$47,I$7&amp;"|"&amp;$B11)-1)&amp;")","")&amp;CHAR(10)&amp;SUMIF('Plan semanal'!$K$8:$K$47,I$7&amp;"|"&amp;$B11,'Plan semanal'!$F$8:$F$47)&amp;" min")</f>
        <v/>
      </c>
    </row>
    <row r="12">
      <c r="B12" s="34" t="inlineStr">
        <is>
          <t>Si hay varias sesiones en la misma casilla se muestra la primera y entre paréntesis cuántas más hay; los minutos son la suma de todas.</t>
        </is>
      </c>
    </row>
    <row r="13">
      <c r="B13" s="15" t="inlineStr">
        <is>
          <t>MINUTOS PLANIFICADOS POR DÍA Y FRANJA</t>
        </is>
      </c>
    </row>
    <row r="14" ht="24" customHeight="1">
      <c r="B14" s="16" t="inlineStr">
        <is>
          <t>Franja</t>
        </is>
      </c>
      <c r="C14" s="16" t="inlineStr">
        <is>
          <t>Lunes</t>
        </is>
      </c>
      <c r="D14" s="16" t="inlineStr">
        <is>
          <t>Martes</t>
        </is>
      </c>
      <c r="E14" s="16" t="inlineStr">
        <is>
          <t>Miércoles</t>
        </is>
      </c>
      <c r="F14" s="16" t="inlineStr">
        <is>
          <t>Jueves</t>
        </is>
      </c>
      <c r="G14" s="16" t="inlineStr">
        <is>
          <t>Viernes</t>
        </is>
      </c>
      <c r="H14" s="16" t="inlineStr">
        <is>
          <t>Sábado</t>
        </is>
      </c>
      <c r="I14" s="16" t="inlineStr">
        <is>
          <t>Domingo</t>
        </is>
      </c>
      <c r="J14" s="16" t="inlineStr">
        <is>
          <t>Total</t>
        </is>
      </c>
    </row>
    <row r="15">
      <c r="B15" s="32" t="inlineStr">
        <is>
          <t>Mañana</t>
        </is>
      </c>
      <c r="C15" s="35">
        <f>SUMIFS('Plan semanal'!$F$8:$F$47,'Plan semanal'!$B$8:$B$47,C$14,'Plan semanal'!$D$8:$D$47,$B15)</f>
        <v/>
      </c>
      <c r="D15" s="35">
        <f>SUMIFS('Plan semanal'!$F$8:$F$47,'Plan semanal'!$B$8:$B$47,D$14,'Plan semanal'!$D$8:$D$47,$B15)</f>
        <v/>
      </c>
      <c r="E15" s="35">
        <f>SUMIFS('Plan semanal'!$F$8:$F$47,'Plan semanal'!$B$8:$B$47,E$14,'Plan semanal'!$D$8:$D$47,$B15)</f>
        <v/>
      </c>
      <c r="F15" s="35">
        <f>SUMIFS('Plan semanal'!$F$8:$F$47,'Plan semanal'!$B$8:$B$47,F$14,'Plan semanal'!$D$8:$D$47,$B15)</f>
        <v/>
      </c>
      <c r="G15" s="35">
        <f>SUMIFS('Plan semanal'!$F$8:$F$47,'Plan semanal'!$B$8:$B$47,G$14,'Plan semanal'!$D$8:$D$47,$B15)</f>
        <v/>
      </c>
      <c r="H15" s="35">
        <f>SUMIFS('Plan semanal'!$F$8:$F$47,'Plan semanal'!$B$8:$B$47,H$14,'Plan semanal'!$D$8:$D$47,$B15)</f>
        <v/>
      </c>
      <c r="I15" s="35">
        <f>SUMIFS('Plan semanal'!$F$8:$F$47,'Plan semanal'!$B$8:$B$47,I$14,'Plan semanal'!$D$8:$D$47,$B15)</f>
        <v/>
      </c>
      <c r="J15" s="36">
        <f>SUM(C15:I15)</f>
        <v/>
      </c>
    </row>
    <row r="16">
      <c r="B16" s="32" t="inlineStr">
        <is>
          <t>Mediodía</t>
        </is>
      </c>
      <c r="C16" s="35">
        <f>SUMIFS('Plan semanal'!$F$8:$F$47,'Plan semanal'!$B$8:$B$47,C$14,'Plan semanal'!$D$8:$D$47,$B16)</f>
        <v/>
      </c>
      <c r="D16" s="35">
        <f>SUMIFS('Plan semanal'!$F$8:$F$47,'Plan semanal'!$B$8:$B$47,D$14,'Plan semanal'!$D$8:$D$47,$B16)</f>
        <v/>
      </c>
      <c r="E16" s="35">
        <f>SUMIFS('Plan semanal'!$F$8:$F$47,'Plan semanal'!$B$8:$B$47,E$14,'Plan semanal'!$D$8:$D$47,$B16)</f>
        <v/>
      </c>
      <c r="F16" s="35">
        <f>SUMIFS('Plan semanal'!$F$8:$F$47,'Plan semanal'!$B$8:$B$47,F$14,'Plan semanal'!$D$8:$D$47,$B16)</f>
        <v/>
      </c>
      <c r="G16" s="35">
        <f>SUMIFS('Plan semanal'!$F$8:$F$47,'Plan semanal'!$B$8:$B$47,G$14,'Plan semanal'!$D$8:$D$47,$B16)</f>
        <v/>
      </c>
      <c r="H16" s="35">
        <f>SUMIFS('Plan semanal'!$F$8:$F$47,'Plan semanal'!$B$8:$B$47,H$14,'Plan semanal'!$D$8:$D$47,$B16)</f>
        <v/>
      </c>
      <c r="I16" s="35">
        <f>SUMIFS('Plan semanal'!$F$8:$F$47,'Plan semanal'!$B$8:$B$47,I$14,'Plan semanal'!$D$8:$D$47,$B16)</f>
        <v/>
      </c>
      <c r="J16" s="36">
        <f>SUM(C16:I16)</f>
        <v/>
      </c>
    </row>
    <row r="17">
      <c r="B17" s="32" t="inlineStr">
        <is>
          <t>Tarde</t>
        </is>
      </c>
      <c r="C17" s="35">
        <f>SUMIFS('Plan semanal'!$F$8:$F$47,'Plan semanal'!$B$8:$B$47,C$14,'Plan semanal'!$D$8:$D$47,$B17)</f>
        <v/>
      </c>
      <c r="D17" s="35">
        <f>SUMIFS('Plan semanal'!$F$8:$F$47,'Plan semanal'!$B$8:$B$47,D$14,'Plan semanal'!$D$8:$D$47,$B17)</f>
        <v/>
      </c>
      <c r="E17" s="35">
        <f>SUMIFS('Plan semanal'!$F$8:$F$47,'Plan semanal'!$B$8:$B$47,E$14,'Plan semanal'!$D$8:$D$47,$B17)</f>
        <v/>
      </c>
      <c r="F17" s="35">
        <f>SUMIFS('Plan semanal'!$F$8:$F$47,'Plan semanal'!$B$8:$B$47,F$14,'Plan semanal'!$D$8:$D$47,$B17)</f>
        <v/>
      </c>
      <c r="G17" s="35">
        <f>SUMIFS('Plan semanal'!$F$8:$F$47,'Plan semanal'!$B$8:$B$47,G$14,'Plan semanal'!$D$8:$D$47,$B17)</f>
        <v/>
      </c>
      <c r="H17" s="35">
        <f>SUMIFS('Plan semanal'!$F$8:$F$47,'Plan semanal'!$B$8:$B$47,H$14,'Plan semanal'!$D$8:$D$47,$B17)</f>
        <v/>
      </c>
      <c r="I17" s="35">
        <f>SUMIFS('Plan semanal'!$F$8:$F$47,'Plan semanal'!$B$8:$B$47,I$14,'Plan semanal'!$D$8:$D$47,$B17)</f>
        <v/>
      </c>
      <c r="J17" s="36">
        <f>SUM(C17:I17)</f>
        <v/>
      </c>
    </row>
    <row r="18">
      <c r="B18" s="32" t="inlineStr">
        <is>
          <t>Noche</t>
        </is>
      </c>
      <c r="C18" s="35">
        <f>SUMIFS('Plan semanal'!$F$8:$F$47,'Plan semanal'!$B$8:$B$47,C$14,'Plan semanal'!$D$8:$D$47,$B18)</f>
        <v/>
      </c>
      <c r="D18" s="35">
        <f>SUMIFS('Plan semanal'!$F$8:$F$47,'Plan semanal'!$B$8:$B$47,D$14,'Plan semanal'!$D$8:$D$47,$B18)</f>
        <v/>
      </c>
      <c r="E18" s="35">
        <f>SUMIFS('Plan semanal'!$F$8:$F$47,'Plan semanal'!$B$8:$B$47,E$14,'Plan semanal'!$D$8:$D$47,$B18)</f>
        <v/>
      </c>
      <c r="F18" s="35">
        <f>SUMIFS('Plan semanal'!$F$8:$F$47,'Plan semanal'!$B$8:$B$47,F$14,'Plan semanal'!$D$8:$D$47,$B18)</f>
        <v/>
      </c>
      <c r="G18" s="35">
        <f>SUMIFS('Plan semanal'!$F$8:$F$47,'Plan semanal'!$B$8:$B$47,G$14,'Plan semanal'!$D$8:$D$47,$B18)</f>
        <v/>
      </c>
      <c r="H18" s="35">
        <f>SUMIFS('Plan semanal'!$F$8:$F$47,'Plan semanal'!$B$8:$B$47,H$14,'Plan semanal'!$D$8:$D$47,$B18)</f>
        <v/>
      </c>
      <c r="I18" s="35">
        <f>SUMIFS('Plan semanal'!$F$8:$F$47,'Plan semanal'!$B$8:$B$47,I$14,'Plan semanal'!$D$8:$D$47,$B18)</f>
        <v/>
      </c>
      <c r="J18" s="36">
        <f>SUM(C18:I18)</f>
        <v/>
      </c>
    </row>
    <row r="19">
      <c r="B19" s="20" t="inlineStr">
        <is>
          <t>Total día</t>
        </is>
      </c>
      <c r="C19" s="37">
        <f>SUM(C15:C18)</f>
        <v/>
      </c>
      <c r="D19" s="37">
        <f>SUM(D15:D18)</f>
        <v/>
      </c>
      <c r="E19" s="37">
        <f>SUM(E15:E18)</f>
        <v/>
      </c>
      <c r="F19" s="37">
        <f>SUM(F15:F18)</f>
        <v/>
      </c>
      <c r="G19" s="37">
        <f>SUM(G15:G18)</f>
        <v/>
      </c>
      <c r="H19" s="37">
        <f>SUM(H15:H18)</f>
        <v/>
      </c>
      <c r="I19" s="37">
        <f>SUM(I15:I18)</f>
        <v/>
      </c>
      <c r="J19" s="37">
        <f>SUM(J15:J18)</f>
        <v/>
      </c>
    </row>
    <row r="21">
      <c r="B21" s="15" t="inlineStr">
        <is>
          <t>MINUTOS REALIZADOS POR DÍA</t>
        </is>
      </c>
    </row>
    <row r="22" ht="24" customHeight="1">
      <c r="C22" s="16" t="inlineStr">
        <is>
          <t>Lunes</t>
        </is>
      </c>
      <c r="D22" s="16" t="inlineStr">
        <is>
          <t>Martes</t>
        </is>
      </c>
      <c r="E22" s="16" t="inlineStr">
        <is>
          <t>Miércoles</t>
        </is>
      </c>
      <c r="F22" s="16" t="inlineStr">
        <is>
          <t>Jueves</t>
        </is>
      </c>
      <c r="G22" s="16" t="inlineStr">
        <is>
          <t>Viernes</t>
        </is>
      </c>
      <c r="H22" s="16" t="inlineStr">
        <is>
          <t>Sábado</t>
        </is>
      </c>
      <c r="I22" s="16" t="inlineStr">
        <is>
          <t>Domingo</t>
        </is>
      </c>
    </row>
    <row r="23">
      <c r="B23" s="32" t="inlineStr">
        <is>
          <t>Realizados</t>
        </is>
      </c>
      <c r="C23" s="18">
        <f>SUMIF('Plan semanal'!$B$8:$B$47,C$22,'Plan semanal'!$H$8:$H$47)</f>
        <v/>
      </c>
      <c r="D23" s="18">
        <f>SUMIF('Plan semanal'!$B$8:$B$47,D$22,'Plan semanal'!$H$8:$H$47)</f>
        <v/>
      </c>
      <c r="E23" s="18">
        <f>SUMIF('Plan semanal'!$B$8:$B$47,E$22,'Plan semanal'!$H$8:$H$47)</f>
        <v/>
      </c>
      <c r="F23" s="18">
        <f>SUMIF('Plan semanal'!$B$8:$B$47,F$22,'Plan semanal'!$H$8:$H$47)</f>
        <v/>
      </c>
      <c r="G23" s="18">
        <f>SUMIF('Plan semanal'!$B$8:$B$47,G$22,'Plan semanal'!$H$8:$H$47)</f>
        <v/>
      </c>
      <c r="H23" s="18">
        <f>SUMIF('Plan semanal'!$B$8:$B$47,H$22,'Plan semanal'!$H$8:$H$47)</f>
        <v/>
      </c>
      <c r="I23" s="18">
        <f>SUMIF('Plan semanal'!$B$8:$B$47,I$22,'Plan semanal'!$H$8:$H$47)</f>
        <v/>
      </c>
    </row>
    <row r="24">
      <c r="B24" s="32" t="inlineStr">
        <is>
          <t>% del plan</t>
        </is>
      </c>
      <c r="C24" s="19">
        <f>IF(C19=0,"",C23/C19)</f>
        <v/>
      </c>
      <c r="D24" s="19">
        <f>IF(D19=0,"",D23/D19)</f>
        <v/>
      </c>
      <c r="E24" s="19">
        <f>IF(E19=0,"",E23/E19)</f>
        <v/>
      </c>
      <c r="F24" s="19">
        <f>IF(F19=0,"",F23/F19)</f>
        <v/>
      </c>
      <c r="G24" s="19">
        <f>IF(G19=0,"",G23/G19)</f>
        <v/>
      </c>
      <c r="H24" s="19">
        <f>IF(H19=0,"",H23/H19)</f>
        <v/>
      </c>
      <c r="I24" s="19">
        <f>IF(I19=0,"",I23/I19)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C8:I11">
    <cfRule type="expression" priority="1" dxfId="0">
      <formula>LEN(C8)&gt;0</formula>
    </cfRule>
  </conditionalFormatting>
  <conditionalFormatting sqref="C15:I18">
    <cfRule type="colorScale" priority="2">
      <colorScale>
        <cfvo type="num" val="0"/>
        <cfvo type="max"/>
        <color rgb="00FFFFFF"/>
        <color rgb="006EE7B7"/>
      </colorScale>
    </cfRule>
  </conditionalFormatting>
  <conditionalFormatting sqref="C23:I23">
    <cfRule type="dataBar" priority="3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L49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3" customWidth="1" min="3" max="3"/>
    <col width="13" customWidth="1" min="4" max="4"/>
    <col width="11" customWidth="1" min="5" max="5"/>
    <col width="11" customWidth="1" min="6" max="6"/>
    <col width="13" customWidth="1" min="7" max="7"/>
    <col width="13" customWidth="1" min="8" max="8"/>
    <col width="15" customWidth="1" min="9" max="9"/>
    <col width="14" customWidth="1" min="10" max="10"/>
    <col width="11" customWidth="1" min="11" max="11"/>
    <col width="30" customWidth="1" min="12" max="12"/>
  </cols>
  <sheetData>
    <row r="2" ht="34" customHeight="1">
      <c r="B2" s="1" t="inlineStr">
        <is>
          <t>Historial semanal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Al cerrar cada semana, anota aquí sus minutos para seguir la constancia a lo largo de las semanas.</t>
        </is>
      </c>
    </row>
    <row r="5" ht="30" customHeight="1">
      <c r="B5" s="10" t="inlineStr">
        <is>
          <t>SEMANAS</t>
        </is>
      </c>
      <c r="C5" s="10" t="inlineStr">
        <is>
          <t>MEDIA (min/sem.)</t>
        </is>
      </c>
      <c r="D5" s="10" t="inlineStr">
        <is>
          <t>MEJOR SEMANA (min)</t>
        </is>
      </c>
      <c r="E5" s="10" t="inlineStr">
        <is>
          <t>SEMANAS LOGRADAS</t>
        </is>
      </c>
      <c r="F5" s="10" t="inlineStr">
        <is>
          <t>% LOGRADAS</t>
        </is>
      </c>
      <c r="G5" s="10" t="inlineStr">
        <is>
          <t>RACHA ACTUAL (sem.)</t>
        </is>
      </c>
    </row>
    <row r="6" ht="32" customHeight="1">
      <c r="B6" s="11">
        <f>COUNT(Historial!$B$10:$B$49)</f>
        <v/>
      </c>
      <c r="C6" s="11">
        <f>IFERROR(AVERAGE(Historial!$D$10:$D$49),0)</f>
        <v/>
      </c>
      <c r="D6" s="11">
        <f>MAX(0,MAX(Historial!$D$10:$D$49))</f>
        <v/>
      </c>
      <c r="E6" s="11">
        <f>COUNTIF(Historial!$H$10:$H$49,"Logrado")</f>
        <v/>
      </c>
      <c r="F6" s="12">
        <f>IFERROR(E6/B6,0)</f>
        <v/>
      </c>
      <c r="G6" s="11">
        <f>IFERROR(INDEX(Historial!$K$10:$K$49,MATCH(MAX(Historial!$B$10:$B$49),Historial!$B$10:$B$49,0)),0)</f>
        <v/>
      </c>
    </row>
    <row r="9" ht="44" customHeight="1">
      <c r="B9" s="16" t="inlineStr">
        <is>
          <t>Semana (lunes)</t>
        </is>
      </c>
      <c r="C9" s="16" t="inlineStr">
        <is>
          <t>Min. planificados</t>
        </is>
      </c>
      <c r="D9" s="16" t="inlineStr">
        <is>
          <t>Min. realizados</t>
        </is>
      </c>
      <c r="E9" s="16" t="inlineStr">
        <is>
          <t>Días activos</t>
        </is>
      </c>
      <c r="F9" s="16" t="inlineStr">
        <is>
          <t>Objetivo (min)</t>
        </is>
      </c>
      <c r="G9" s="16" t="inlineStr">
        <is>
          <t>% del objetivo</t>
        </is>
      </c>
      <c r="H9" s="16" t="inlineStr">
        <is>
          <t>Estado</t>
        </is>
      </c>
      <c r="I9" s="16" t="inlineStr">
        <is>
          <t>Variación vs semana anterior</t>
        </is>
      </c>
      <c r="J9" s="16" t="inlineStr">
        <is>
          <t>Media 4 semanas</t>
        </is>
      </c>
      <c r="K9" s="16" t="inlineStr">
        <is>
          <t>Racha (sem.)</t>
        </is>
      </c>
      <c r="L9" s="16" t="inlineStr">
        <is>
          <t>Nota</t>
        </is>
      </c>
    </row>
    <row r="10">
      <c r="B10" s="8" t="n">
        <v>46230</v>
      </c>
      <c r="C10" s="5" t="n">
        <v>180</v>
      </c>
      <c r="D10" s="5" t="n">
        <v>95</v>
      </c>
      <c r="E10" s="5" t="n">
        <v>2</v>
      </c>
      <c r="F10" s="5" t="n">
        <v>150</v>
      </c>
      <c r="G10" s="19">
        <f>IF(OR(B10="",D10=""),"",IFERROR(D10/F10,0))</f>
        <v/>
      </c>
      <c r="H10" s="17">
        <f>IF(G10="","",IF(G10&gt;=1,"Logrado",IF(G10&gt;=0.75,"Casi","Por debajo")))</f>
        <v/>
      </c>
      <c r="I10" s="17">
        <f>""</f>
        <v/>
      </c>
      <c r="J10" s="18">
        <f>IF(D10="","",AVERAGE(D10:D10))</f>
        <v/>
      </c>
      <c r="K10" s="18">
        <f>IF(G10="","",IF(G10&gt;=1,1,0))</f>
        <v/>
      </c>
      <c r="L10" s="23" t="inlineStr">
        <is>
          <t>Vuelta tras las vacaciones</t>
        </is>
      </c>
    </row>
    <row r="11">
      <c r="B11" s="8" t="n">
        <v>46237</v>
      </c>
      <c r="C11" s="5" t="n">
        <v>200</v>
      </c>
      <c r="D11" s="5" t="n">
        <v>120</v>
      </c>
      <c r="E11" s="5" t="n">
        <v>3</v>
      </c>
      <c r="F11" s="5" t="n">
        <v>150</v>
      </c>
      <c r="G11" s="19">
        <f>IF(OR(B11="",D11=""),"",IFERROR(D11/F11,0))</f>
        <v/>
      </c>
      <c r="H11" s="17">
        <f>IF(G11="","",IF(G11&gt;=1,"Logrado",IF(G11&gt;=0.75,"Casi","Por debajo")))</f>
        <v/>
      </c>
      <c r="I11" s="38">
        <f>IF(OR(D11="",D10=""),"",D11-D10)</f>
        <v/>
      </c>
      <c r="J11" s="18">
        <f>IF(D11="","",AVERAGE(D10:D11))</f>
        <v/>
      </c>
      <c r="K11" s="18">
        <f>IF(G11="","",IF(G11&gt;=1,N(K10)+1,0))</f>
        <v/>
      </c>
      <c r="L11" s="23" t="n"/>
    </row>
    <row r="12">
      <c r="B12" s="8" t="n">
        <v>46244</v>
      </c>
      <c r="C12" s="5" t="n">
        <v>210</v>
      </c>
      <c r="D12" s="5" t="n">
        <v>150</v>
      </c>
      <c r="E12" s="5" t="n">
        <v>4</v>
      </c>
      <c r="F12" s="5" t="n">
        <v>150</v>
      </c>
      <c r="G12" s="19">
        <f>IF(OR(B12="",D12=""),"",IFERROR(D12/F12,0))</f>
        <v/>
      </c>
      <c r="H12" s="17">
        <f>IF(G12="","",IF(G12&gt;=1,"Logrado",IF(G12&gt;=0.75,"Casi","Por debajo")))</f>
        <v/>
      </c>
      <c r="I12" s="38">
        <f>IF(OR(D12="",D11=""),"",D12-D11)</f>
        <v/>
      </c>
      <c r="J12" s="18">
        <f>IF(D12="","",AVERAGE(D10:D12))</f>
        <v/>
      </c>
      <c r="K12" s="18">
        <f>IF(G12="","",IF(G12&gt;=1,N(K11)+1,0))</f>
        <v/>
      </c>
      <c r="L12" s="23" t="n"/>
    </row>
    <row r="13">
      <c r="B13" s="8" t="n">
        <v>46251</v>
      </c>
      <c r="C13" s="5" t="n">
        <v>190</v>
      </c>
      <c r="D13" s="5" t="n">
        <v>160</v>
      </c>
      <c r="E13" s="5" t="n">
        <v>4</v>
      </c>
      <c r="F13" s="5" t="n">
        <v>150</v>
      </c>
      <c r="G13" s="19">
        <f>IF(OR(B13="",D13=""),"",IFERROR(D13/F13,0))</f>
        <v/>
      </c>
      <c r="H13" s="17">
        <f>IF(G13="","",IF(G13&gt;=1,"Logrado",IF(G13&gt;=0.75,"Casi","Por debajo")))</f>
        <v/>
      </c>
      <c r="I13" s="38">
        <f>IF(OR(D13="",D12=""),"",D13-D12)</f>
        <v/>
      </c>
      <c r="J13" s="18">
        <f>IF(D13="","",AVERAGE(D10:D13))</f>
        <v/>
      </c>
      <c r="K13" s="18">
        <f>IF(G13="","",IF(G13&gt;=1,N(K12)+1,0))</f>
        <v/>
      </c>
      <c r="L13" s="23" t="n"/>
    </row>
    <row r="14">
      <c r="B14" s="8" t="n">
        <v>46258</v>
      </c>
      <c r="C14" s="5" t="n">
        <v>160</v>
      </c>
      <c r="D14" s="5" t="n">
        <v>140</v>
      </c>
      <c r="E14" s="5" t="n">
        <v>3</v>
      </c>
      <c r="F14" s="5" t="n">
        <v>150</v>
      </c>
      <c r="G14" s="19">
        <f>IF(OR(B14="",D14=""),"",IFERROR(D14/F14,0))</f>
        <v/>
      </c>
      <c r="H14" s="17">
        <f>IF(G14="","",IF(G14&gt;=1,"Logrado",IF(G14&gt;=0.75,"Casi","Por debajo")))</f>
        <v/>
      </c>
      <c r="I14" s="38">
        <f>IF(OR(D14="",D13=""),"",D14-D13)</f>
        <v/>
      </c>
      <c r="J14" s="18">
        <f>IF(D14="","",AVERAGE(D11:D14))</f>
        <v/>
      </c>
      <c r="K14" s="18">
        <f>IF(G14="","",IF(G14&gt;=1,N(K13)+1,0))</f>
        <v/>
      </c>
      <c r="L14" s="23" t="inlineStr">
        <is>
          <t>Semana de mucho trabajo</t>
        </is>
      </c>
    </row>
    <row r="15">
      <c r="B15" s="8" t="n">
        <v>46265</v>
      </c>
      <c r="C15" s="5" t="n">
        <v>240</v>
      </c>
      <c r="D15" s="5" t="n">
        <v>175</v>
      </c>
      <c r="E15" s="5" t="n">
        <v>5</v>
      </c>
      <c r="F15" s="5" t="n">
        <v>150</v>
      </c>
      <c r="G15" s="19">
        <f>IF(OR(B15="",D15=""),"",IFERROR(D15/F15,0))</f>
        <v/>
      </c>
      <c r="H15" s="17">
        <f>IF(G15="","",IF(G15&gt;=1,"Logrado",IF(G15&gt;=0.75,"Casi","Por debajo")))</f>
        <v/>
      </c>
      <c r="I15" s="38">
        <f>IF(OR(D15="",D14=""),"",D15-D14)</f>
        <v/>
      </c>
      <c r="J15" s="18">
        <f>IF(D15="","",AVERAGE(D12:D15))</f>
        <v/>
      </c>
      <c r="K15" s="18">
        <f>IF(G15="","",IF(G15&gt;=1,N(K14)+1,0))</f>
        <v/>
      </c>
      <c r="L15" s="23" t="n"/>
    </row>
    <row r="16">
      <c r="B16" s="8" t="n">
        <v>46272</v>
      </c>
      <c r="C16" s="5" t="n">
        <v>170</v>
      </c>
      <c r="D16" s="5" t="n">
        <v>110</v>
      </c>
      <c r="E16" s="5" t="n">
        <v>3</v>
      </c>
      <c r="F16" s="5" t="n">
        <v>150</v>
      </c>
      <c r="G16" s="19">
        <f>IF(OR(B16="",D16=""),"",IFERROR(D16/F16,0))</f>
        <v/>
      </c>
      <c r="H16" s="17">
        <f>IF(G16="","",IF(G16&gt;=1,"Logrado",IF(G16&gt;=0.75,"Casi","Por debajo")))</f>
        <v/>
      </c>
      <c r="I16" s="38">
        <f>IF(OR(D16="",D15=""),"",D16-D15)</f>
        <v/>
      </c>
      <c r="J16" s="18">
        <f>IF(D16="","",AVERAGE(D13:D16))</f>
        <v/>
      </c>
      <c r="K16" s="18">
        <f>IF(G16="","",IF(G16&gt;=1,N(K15)+1,0))</f>
        <v/>
      </c>
      <c r="L16" s="23" t="inlineStr">
        <is>
          <t>Resfriado a mitad de semana</t>
        </is>
      </c>
    </row>
    <row r="17">
      <c r="B17" s="8" t="n">
        <v>46279</v>
      </c>
      <c r="C17" s="5" t="n">
        <v>220</v>
      </c>
      <c r="D17" s="5" t="n">
        <v>165</v>
      </c>
      <c r="E17" s="5" t="n">
        <v>4</v>
      </c>
      <c r="F17" s="5" t="n">
        <v>150</v>
      </c>
      <c r="G17" s="19">
        <f>IF(OR(B17="",D17=""),"",IFERROR(D17/F17,0))</f>
        <v/>
      </c>
      <c r="H17" s="17">
        <f>IF(G17="","",IF(G17&gt;=1,"Logrado",IF(G17&gt;=0.75,"Casi","Por debajo")))</f>
        <v/>
      </c>
      <c r="I17" s="38">
        <f>IF(OR(D17="",D16=""),"",D17-D16)</f>
        <v/>
      </c>
      <c r="J17" s="18">
        <f>IF(D17="","",AVERAGE(D14:D17))</f>
        <v/>
      </c>
      <c r="K17" s="18">
        <f>IF(G17="","",IF(G17&gt;=1,N(K16)+1,0))</f>
        <v/>
      </c>
      <c r="L17" s="23" t="n"/>
    </row>
    <row r="18">
      <c r="B18" s="8" t="n">
        <v>46286</v>
      </c>
      <c r="C18" s="5" t="n">
        <v>260</v>
      </c>
      <c r="D18" s="5" t="n">
        <v>185</v>
      </c>
      <c r="E18" s="5" t="n">
        <v>5</v>
      </c>
      <c r="F18" s="5" t="n">
        <v>150</v>
      </c>
      <c r="G18" s="19">
        <f>IF(OR(B18="",D18=""),"",IFERROR(D18/F18,0))</f>
        <v/>
      </c>
      <c r="H18" s="17">
        <f>IF(G18="","",IF(G18&gt;=1,"Logrado",IF(G18&gt;=0.75,"Casi","Por debajo")))</f>
        <v/>
      </c>
      <c r="I18" s="38">
        <f>IF(OR(D18="",D17=""),"",D18-D17)</f>
        <v/>
      </c>
      <c r="J18" s="18">
        <f>IF(D18="","",AVERAGE(D15:D18))</f>
        <v/>
      </c>
      <c r="K18" s="18">
        <f>IF(G18="","",IF(G18&gt;=1,N(K17)+1,0))</f>
        <v/>
      </c>
      <c r="L18" s="23" t="inlineStr">
        <is>
          <t>Mejor semana del trimestre</t>
        </is>
      </c>
    </row>
    <row r="19">
      <c r="B19" s="8" t="n"/>
      <c r="C19" s="5" t="n"/>
      <c r="D19" s="5" t="n"/>
      <c r="E19" s="5" t="n"/>
      <c r="F19" s="5" t="n"/>
      <c r="G19" s="19">
        <f>IF(OR(B19="",D19=""),"",IFERROR(D19/F19,0))</f>
        <v/>
      </c>
      <c r="H19" s="17">
        <f>IF(G19="","",IF(G19&gt;=1,"Logrado",IF(G19&gt;=0.75,"Casi","Por debajo")))</f>
        <v/>
      </c>
      <c r="I19" s="38">
        <f>IF(OR(D19="",D18=""),"",D19-D18)</f>
        <v/>
      </c>
      <c r="J19" s="18">
        <f>IF(D19="","",AVERAGE(D16:D19))</f>
        <v/>
      </c>
      <c r="K19" s="18">
        <f>IF(G19="","",IF(G19&gt;=1,N(K18)+1,0))</f>
        <v/>
      </c>
      <c r="L19" s="23" t="n"/>
    </row>
    <row r="20">
      <c r="B20" s="8" t="n"/>
      <c r="C20" s="5" t="n"/>
      <c r="D20" s="5" t="n"/>
      <c r="E20" s="5" t="n"/>
      <c r="F20" s="5" t="n"/>
      <c r="G20" s="19">
        <f>IF(OR(B20="",D20=""),"",IFERROR(D20/F20,0))</f>
        <v/>
      </c>
      <c r="H20" s="17">
        <f>IF(G20="","",IF(G20&gt;=1,"Logrado",IF(G20&gt;=0.75,"Casi","Por debajo")))</f>
        <v/>
      </c>
      <c r="I20" s="38">
        <f>IF(OR(D20="",D19=""),"",D20-D19)</f>
        <v/>
      </c>
      <c r="J20" s="18">
        <f>IF(D20="","",AVERAGE(D17:D20))</f>
        <v/>
      </c>
      <c r="K20" s="18">
        <f>IF(G20="","",IF(G20&gt;=1,N(K19)+1,0))</f>
        <v/>
      </c>
      <c r="L20" s="23" t="n"/>
    </row>
    <row r="21">
      <c r="B21" s="8" t="n"/>
      <c r="C21" s="5" t="n"/>
      <c r="D21" s="5" t="n"/>
      <c r="E21" s="5" t="n"/>
      <c r="F21" s="5" t="n"/>
      <c r="G21" s="19">
        <f>IF(OR(B21="",D21=""),"",IFERROR(D21/F21,0))</f>
        <v/>
      </c>
      <c r="H21" s="17">
        <f>IF(G21="","",IF(G21&gt;=1,"Logrado",IF(G21&gt;=0.75,"Casi","Por debajo")))</f>
        <v/>
      </c>
      <c r="I21" s="38">
        <f>IF(OR(D21="",D20=""),"",D21-D20)</f>
        <v/>
      </c>
      <c r="J21" s="18">
        <f>IF(D21="","",AVERAGE(D18:D21))</f>
        <v/>
      </c>
      <c r="K21" s="18">
        <f>IF(G21="","",IF(G21&gt;=1,N(K20)+1,0))</f>
        <v/>
      </c>
      <c r="L21" s="23" t="n"/>
    </row>
    <row r="22">
      <c r="B22" s="8" t="n"/>
      <c r="C22" s="5" t="n"/>
      <c r="D22" s="5" t="n"/>
      <c r="E22" s="5" t="n"/>
      <c r="F22" s="5" t="n"/>
      <c r="G22" s="19">
        <f>IF(OR(B22="",D22=""),"",IFERROR(D22/F22,0))</f>
        <v/>
      </c>
      <c r="H22" s="17">
        <f>IF(G22="","",IF(G22&gt;=1,"Logrado",IF(G22&gt;=0.75,"Casi","Por debajo")))</f>
        <v/>
      </c>
      <c r="I22" s="38">
        <f>IF(OR(D22="",D21=""),"",D22-D21)</f>
        <v/>
      </c>
      <c r="J22" s="18">
        <f>IF(D22="","",AVERAGE(D19:D22))</f>
        <v/>
      </c>
      <c r="K22" s="18">
        <f>IF(G22="","",IF(G22&gt;=1,N(K21)+1,0))</f>
        <v/>
      </c>
      <c r="L22" s="23" t="n"/>
    </row>
    <row r="23">
      <c r="B23" s="8" t="n"/>
      <c r="C23" s="5" t="n"/>
      <c r="D23" s="5" t="n"/>
      <c r="E23" s="5" t="n"/>
      <c r="F23" s="5" t="n"/>
      <c r="G23" s="19">
        <f>IF(OR(B23="",D23=""),"",IFERROR(D23/F23,0))</f>
        <v/>
      </c>
      <c r="H23" s="17">
        <f>IF(G23="","",IF(G23&gt;=1,"Logrado",IF(G23&gt;=0.75,"Casi","Por debajo")))</f>
        <v/>
      </c>
      <c r="I23" s="38">
        <f>IF(OR(D23="",D22=""),"",D23-D22)</f>
        <v/>
      </c>
      <c r="J23" s="18">
        <f>IF(D23="","",AVERAGE(D20:D23))</f>
        <v/>
      </c>
      <c r="K23" s="18">
        <f>IF(G23="","",IF(G23&gt;=1,N(K22)+1,0))</f>
        <v/>
      </c>
      <c r="L23" s="23" t="n"/>
    </row>
    <row r="24">
      <c r="B24" s="8" t="n"/>
      <c r="C24" s="5" t="n"/>
      <c r="D24" s="5" t="n"/>
      <c r="E24" s="5" t="n"/>
      <c r="F24" s="5" t="n"/>
      <c r="G24" s="19">
        <f>IF(OR(B24="",D24=""),"",IFERROR(D24/F24,0))</f>
        <v/>
      </c>
      <c r="H24" s="17">
        <f>IF(G24="","",IF(G24&gt;=1,"Logrado",IF(G24&gt;=0.75,"Casi","Por debajo")))</f>
        <v/>
      </c>
      <c r="I24" s="38">
        <f>IF(OR(D24="",D23=""),"",D24-D23)</f>
        <v/>
      </c>
      <c r="J24" s="18">
        <f>IF(D24="","",AVERAGE(D21:D24))</f>
        <v/>
      </c>
      <c r="K24" s="18">
        <f>IF(G24="","",IF(G24&gt;=1,N(K23)+1,0))</f>
        <v/>
      </c>
      <c r="L24" s="23" t="n"/>
    </row>
    <row r="25">
      <c r="B25" s="8" t="n"/>
      <c r="C25" s="5" t="n"/>
      <c r="D25" s="5" t="n"/>
      <c r="E25" s="5" t="n"/>
      <c r="F25" s="5" t="n"/>
      <c r="G25" s="19">
        <f>IF(OR(B25="",D25=""),"",IFERROR(D25/F25,0))</f>
        <v/>
      </c>
      <c r="H25" s="17">
        <f>IF(G25="","",IF(G25&gt;=1,"Logrado",IF(G25&gt;=0.75,"Casi","Por debajo")))</f>
        <v/>
      </c>
      <c r="I25" s="38">
        <f>IF(OR(D25="",D24=""),"",D25-D24)</f>
        <v/>
      </c>
      <c r="J25" s="18">
        <f>IF(D25="","",AVERAGE(D22:D25))</f>
        <v/>
      </c>
      <c r="K25" s="18">
        <f>IF(G25="","",IF(G25&gt;=1,N(K24)+1,0))</f>
        <v/>
      </c>
      <c r="L25" s="23" t="n"/>
    </row>
    <row r="26">
      <c r="B26" s="8" t="n"/>
      <c r="C26" s="5" t="n"/>
      <c r="D26" s="5" t="n"/>
      <c r="E26" s="5" t="n"/>
      <c r="F26" s="5" t="n"/>
      <c r="G26" s="19">
        <f>IF(OR(B26="",D26=""),"",IFERROR(D26/F26,0))</f>
        <v/>
      </c>
      <c r="H26" s="17">
        <f>IF(G26="","",IF(G26&gt;=1,"Logrado",IF(G26&gt;=0.75,"Casi","Por debajo")))</f>
        <v/>
      </c>
      <c r="I26" s="38">
        <f>IF(OR(D26="",D25=""),"",D26-D25)</f>
        <v/>
      </c>
      <c r="J26" s="18">
        <f>IF(D26="","",AVERAGE(D23:D26))</f>
        <v/>
      </c>
      <c r="K26" s="18">
        <f>IF(G26="","",IF(G26&gt;=1,N(K25)+1,0))</f>
        <v/>
      </c>
      <c r="L26" s="23" t="n"/>
    </row>
    <row r="27">
      <c r="B27" s="8" t="n"/>
      <c r="C27" s="5" t="n"/>
      <c r="D27" s="5" t="n"/>
      <c r="E27" s="5" t="n"/>
      <c r="F27" s="5" t="n"/>
      <c r="G27" s="19">
        <f>IF(OR(B27="",D27=""),"",IFERROR(D27/F27,0))</f>
        <v/>
      </c>
      <c r="H27" s="17">
        <f>IF(G27="","",IF(G27&gt;=1,"Logrado",IF(G27&gt;=0.75,"Casi","Por debajo")))</f>
        <v/>
      </c>
      <c r="I27" s="38">
        <f>IF(OR(D27="",D26=""),"",D27-D26)</f>
        <v/>
      </c>
      <c r="J27" s="18">
        <f>IF(D27="","",AVERAGE(D24:D27))</f>
        <v/>
      </c>
      <c r="K27" s="18">
        <f>IF(G27="","",IF(G27&gt;=1,N(K26)+1,0))</f>
        <v/>
      </c>
      <c r="L27" s="23" t="n"/>
    </row>
    <row r="28">
      <c r="B28" s="8" t="n"/>
      <c r="C28" s="5" t="n"/>
      <c r="D28" s="5" t="n"/>
      <c r="E28" s="5" t="n"/>
      <c r="F28" s="5" t="n"/>
      <c r="G28" s="19">
        <f>IF(OR(B28="",D28=""),"",IFERROR(D28/F28,0))</f>
        <v/>
      </c>
      <c r="H28" s="17">
        <f>IF(G28="","",IF(G28&gt;=1,"Logrado",IF(G28&gt;=0.75,"Casi","Por debajo")))</f>
        <v/>
      </c>
      <c r="I28" s="38">
        <f>IF(OR(D28="",D27=""),"",D28-D27)</f>
        <v/>
      </c>
      <c r="J28" s="18">
        <f>IF(D28="","",AVERAGE(D25:D28))</f>
        <v/>
      </c>
      <c r="K28" s="18">
        <f>IF(G28="","",IF(G28&gt;=1,N(K27)+1,0))</f>
        <v/>
      </c>
      <c r="L28" s="23" t="n"/>
    </row>
    <row r="29">
      <c r="B29" s="8" t="n"/>
      <c r="C29" s="5" t="n"/>
      <c r="D29" s="5" t="n"/>
      <c r="E29" s="5" t="n"/>
      <c r="F29" s="5" t="n"/>
      <c r="G29" s="19">
        <f>IF(OR(B29="",D29=""),"",IFERROR(D29/F29,0))</f>
        <v/>
      </c>
      <c r="H29" s="17">
        <f>IF(G29="","",IF(G29&gt;=1,"Logrado",IF(G29&gt;=0.75,"Casi","Por debajo")))</f>
        <v/>
      </c>
      <c r="I29" s="38">
        <f>IF(OR(D29="",D28=""),"",D29-D28)</f>
        <v/>
      </c>
      <c r="J29" s="18">
        <f>IF(D29="","",AVERAGE(D26:D29))</f>
        <v/>
      </c>
      <c r="K29" s="18">
        <f>IF(G29="","",IF(G29&gt;=1,N(K28)+1,0))</f>
        <v/>
      </c>
      <c r="L29" s="23" t="n"/>
    </row>
    <row r="30">
      <c r="B30" s="8" t="n"/>
      <c r="C30" s="5" t="n"/>
      <c r="D30" s="5" t="n"/>
      <c r="E30" s="5" t="n"/>
      <c r="F30" s="5" t="n"/>
      <c r="G30" s="19">
        <f>IF(OR(B30="",D30=""),"",IFERROR(D30/F30,0))</f>
        <v/>
      </c>
      <c r="H30" s="17">
        <f>IF(G30="","",IF(G30&gt;=1,"Logrado",IF(G30&gt;=0.75,"Casi","Por debajo")))</f>
        <v/>
      </c>
      <c r="I30" s="38">
        <f>IF(OR(D30="",D29=""),"",D30-D29)</f>
        <v/>
      </c>
      <c r="J30" s="18">
        <f>IF(D30="","",AVERAGE(D27:D30))</f>
        <v/>
      </c>
      <c r="K30" s="18">
        <f>IF(G30="","",IF(G30&gt;=1,N(K29)+1,0))</f>
        <v/>
      </c>
      <c r="L30" s="23" t="n"/>
    </row>
    <row r="31">
      <c r="B31" s="8" t="n"/>
      <c r="C31" s="5" t="n"/>
      <c r="D31" s="5" t="n"/>
      <c r="E31" s="5" t="n"/>
      <c r="F31" s="5" t="n"/>
      <c r="G31" s="19">
        <f>IF(OR(B31="",D31=""),"",IFERROR(D31/F31,0))</f>
        <v/>
      </c>
      <c r="H31" s="17">
        <f>IF(G31="","",IF(G31&gt;=1,"Logrado",IF(G31&gt;=0.75,"Casi","Por debajo")))</f>
        <v/>
      </c>
      <c r="I31" s="38">
        <f>IF(OR(D31="",D30=""),"",D31-D30)</f>
        <v/>
      </c>
      <c r="J31" s="18">
        <f>IF(D31="","",AVERAGE(D28:D31))</f>
        <v/>
      </c>
      <c r="K31" s="18">
        <f>IF(G31="","",IF(G31&gt;=1,N(K30)+1,0))</f>
        <v/>
      </c>
      <c r="L31" s="23" t="n"/>
    </row>
    <row r="32">
      <c r="B32" s="8" t="n"/>
      <c r="C32" s="5" t="n"/>
      <c r="D32" s="5" t="n"/>
      <c r="E32" s="5" t="n"/>
      <c r="F32" s="5" t="n"/>
      <c r="G32" s="19">
        <f>IF(OR(B32="",D32=""),"",IFERROR(D32/F32,0))</f>
        <v/>
      </c>
      <c r="H32" s="17">
        <f>IF(G32="","",IF(G32&gt;=1,"Logrado",IF(G32&gt;=0.75,"Casi","Por debajo")))</f>
        <v/>
      </c>
      <c r="I32" s="38">
        <f>IF(OR(D32="",D31=""),"",D32-D31)</f>
        <v/>
      </c>
      <c r="J32" s="18">
        <f>IF(D32="","",AVERAGE(D29:D32))</f>
        <v/>
      </c>
      <c r="K32" s="18">
        <f>IF(G32="","",IF(G32&gt;=1,N(K31)+1,0))</f>
        <v/>
      </c>
      <c r="L32" s="23" t="n"/>
    </row>
    <row r="33">
      <c r="B33" s="8" t="n"/>
      <c r="C33" s="5" t="n"/>
      <c r="D33" s="5" t="n"/>
      <c r="E33" s="5" t="n"/>
      <c r="F33" s="5" t="n"/>
      <c r="G33" s="19">
        <f>IF(OR(B33="",D33=""),"",IFERROR(D33/F33,0))</f>
        <v/>
      </c>
      <c r="H33" s="17">
        <f>IF(G33="","",IF(G33&gt;=1,"Logrado",IF(G33&gt;=0.75,"Casi","Por debajo")))</f>
        <v/>
      </c>
      <c r="I33" s="38">
        <f>IF(OR(D33="",D32=""),"",D33-D32)</f>
        <v/>
      </c>
      <c r="J33" s="18">
        <f>IF(D33="","",AVERAGE(D30:D33))</f>
        <v/>
      </c>
      <c r="K33" s="18">
        <f>IF(G33="","",IF(G33&gt;=1,N(K32)+1,0))</f>
        <v/>
      </c>
      <c r="L33" s="23" t="n"/>
    </row>
    <row r="34">
      <c r="B34" s="8" t="n"/>
      <c r="C34" s="5" t="n"/>
      <c r="D34" s="5" t="n"/>
      <c r="E34" s="5" t="n"/>
      <c r="F34" s="5" t="n"/>
      <c r="G34" s="19">
        <f>IF(OR(B34="",D34=""),"",IFERROR(D34/F34,0))</f>
        <v/>
      </c>
      <c r="H34" s="17">
        <f>IF(G34="","",IF(G34&gt;=1,"Logrado",IF(G34&gt;=0.75,"Casi","Por debajo")))</f>
        <v/>
      </c>
      <c r="I34" s="38">
        <f>IF(OR(D34="",D33=""),"",D34-D33)</f>
        <v/>
      </c>
      <c r="J34" s="18">
        <f>IF(D34="","",AVERAGE(D31:D34))</f>
        <v/>
      </c>
      <c r="K34" s="18">
        <f>IF(G34="","",IF(G34&gt;=1,N(K33)+1,0))</f>
        <v/>
      </c>
      <c r="L34" s="23" t="n"/>
    </row>
    <row r="35">
      <c r="B35" s="8" t="n"/>
      <c r="C35" s="5" t="n"/>
      <c r="D35" s="5" t="n"/>
      <c r="E35" s="5" t="n"/>
      <c r="F35" s="5" t="n"/>
      <c r="G35" s="19">
        <f>IF(OR(B35="",D35=""),"",IFERROR(D35/F35,0))</f>
        <v/>
      </c>
      <c r="H35" s="17">
        <f>IF(G35="","",IF(G35&gt;=1,"Logrado",IF(G35&gt;=0.75,"Casi","Por debajo")))</f>
        <v/>
      </c>
      <c r="I35" s="38">
        <f>IF(OR(D35="",D34=""),"",D35-D34)</f>
        <v/>
      </c>
      <c r="J35" s="18">
        <f>IF(D35="","",AVERAGE(D32:D35))</f>
        <v/>
      </c>
      <c r="K35" s="18">
        <f>IF(G35="","",IF(G35&gt;=1,N(K34)+1,0))</f>
        <v/>
      </c>
      <c r="L35" s="23" t="n"/>
    </row>
    <row r="36">
      <c r="B36" s="8" t="n"/>
      <c r="C36" s="5" t="n"/>
      <c r="D36" s="5" t="n"/>
      <c r="E36" s="5" t="n"/>
      <c r="F36" s="5" t="n"/>
      <c r="G36" s="19">
        <f>IF(OR(B36="",D36=""),"",IFERROR(D36/F36,0))</f>
        <v/>
      </c>
      <c r="H36" s="17">
        <f>IF(G36="","",IF(G36&gt;=1,"Logrado",IF(G36&gt;=0.75,"Casi","Por debajo")))</f>
        <v/>
      </c>
      <c r="I36" s="38">
        <f>IF(OR(D36="",D35=""),"",D36-D35)</f>
        <v/>
      </c>
      <c r="J36" s="18">
        <f>IF(D36="","",AVERAGE(D33:D36))</f>
        <v/>
      </c>
      <c r="K36" s="18">
        <f>IF(G36="","",IF(G36&gt;=1,N(K35)+1,0))</f>
        <v/>
      </c>
      <c r="L36" s="23" t="n"/>
    </row>
    <row r="37">
      <c r="B37" s="8" t="n"/>
      <c r="C37" s="5" t="n"/>
      <c r="D37" s="5" t="n"/>
      <c r="E37" s="5" t="n"/>
      <c r="F37" s="5" t="n"/>
      <c r="G37" s="19">
        <f>IF(OR(B37="",D37=""),"",IFERROR(D37/F37,0))</f>
        <v/>
      </c>
      <c r="H37" s="17">
        <f>IF(G37="","",IF(G37&gt;=1,"Logrado",IF(G37&gt;=0.75,"Casi","Por debajo")))</f>
        <v/>
      </c>
      <c r="I37" s="38">
        <f>IF(OR(D37="",D36=""),"",D37-D36)</f>
        <v/>
      </c>
      <c r="J37" s="18">
        <f>IF(D37="","",AVERAGE(D34:D37))</f>
        <v/>
      </c>
      <c r="K37" s="18">
        <f>IF(G37="","",IF(G37&gt;=1,N(K36)+1,0))</f>
        <v/>
      </c>
      <c r="L37" s="23" t="n"/>
    </row>
    <row r="38">
      <c r="B38" s="8" t="n"/>
      <c r="C38" s="5" t="n"/>
      <c r="D38" s="5" t="n"/>
      <c r="E38" s="5" t="n"/>
      <c r="F38" s="5" t="n"/>
      <c r="G38" s="19">
        <f>IF(OR(B38="",D38=""),"",IFERROR(D38/F38,0))</f>
        <v/>
      </c>
      <c r="H38" s="17">
        <f>IF(G38="","",IF(G38&gt;=1,"Logrado",IF(G38&gt;=0.75,"Casi","Por debajo")))</f>
        <v/>
      </c>
      <c r="I38" s="38">
        <f>IF(OR(D38="",D37=""),"",D38-D37)</f>
        <v/>
      </c>
      <c r="J38" s="18">
        <f>IF(D38="","",AVERAGE(D35:D38))</f>
        <v/>
      </c>
      <c r="K38" s="18">
        <f>IF(G38="","",IF(G38&gt;=1,N(K37)+1,0))</f>
        <v/>
      </c>
      <c r="L38" s="23" t="n"/>
    </row>
    <row r="39">
      <c r="B39" s="8" t="n"/>
      <c r="C39" s="5" t="n"/>
      <c r="D39" s="5" t="n"/>
      <c r="E39" s="5" t="n"/>
      <c r="F39" s="5" t="n"/>
      <c r="G39" s="19">
        <f>IF(OR(B39="",D39=""),"",IFERROR(D39/F39,0))</f>
        <v/>
      </c>
      <c r="H39" s="17">
        <f>IF(G39="","",IF(G39&gt;=1,"Logrado",IF(G39&gt;=0.75,"Casi","Por debajo")))</f>
        <v/>
      </c>
      <c r="I39" s="38">
        <f>IF(OR(D39="",D38=""),"",D39-D38)</f>
        <v/>
      </c>
      <c r="J39" s="18">
        <f>IF(D39="","",AVERAGE(D36:D39))</f>
        <v/>
      </c>
      <c r="K39" s="18">
        <f>IF(G39="","",IF(G39&gt;=1,N(K38)+1,0))</f>
        <v/>
      </c>
      <c r="L39" s="23" t="n"/>
    </row>
    <row r="40">
      <c r="B40" s="8" t="n"/>
      <c r="C40" s="5" t="n"/>
      <c r="D40" s="5" t="n"/>
      <c r="E40" s="5" t="n"/>
      <c r="F40" s="5" t="n"/>
      <c r="G40" s="19">
        <f>IF(OR(B40="",D40=""),"",IFERROR(D40/F40,0))</f>
        <v/>
      </c>
      <c r="H40" s="17">
        <f>IF(G40="","",IF(G40&gt;=1,"Logrado",IF(G40&gt;=0.75,"Casi","Por debajo")))</f>
        <v/>
      </c>
      <c r="I40" s="38">
        <f>IF(OR(D40="",D39=""),"",D40-D39)</f>
        <v/>
      </c>
      <c r="J40" s="18">
        <f>IF(D40="","",AVERAGE(D37:D40))</f>
        <v/>
      </c>
      <c r="K40" s="18">
        <f>IF(G40="","",IF(G40&gt;=1,N(K39)+1,0))</f>
        <v/>
      </c>
      <c r="L40" s="23" t="n"/>
    </row>
    <row r="41">
      <c r="B41" s="8" t="n"/>
      <c r="C41" s="5" t="n"/>
      <c r="D41" s="5" t="n"/>
      <c r="E41" s="5" t="n"/>
      <c r="F41" s="5" t="n"/>
      <c r="G41" s="19">
        <f>IF(OR(B41="",D41=""),"",IFERROR(D41/F41,0))</f>
        <v/>
      </c>
      <c r="H41" s="17">
        <f>IF(G41="","",IF(G41&gt;=1,"Logrado",IF(G41&gt;=0.75,"Casi","Por debajo")))</f>
        <v/>
      </c>
      <c r="I41" s="38">
        <f>IF(OR(D41="",D40=""),"",D41-D40)</f>
        <v/>
      </c>
      <c r="J41" s="18">
        <f>IF(D41="","",AVERAGE(D38:D41))</f>
        <v/>
      </c>
      <c r="K41" s="18">
        <f>IF(G41="","",IF(G41&gt;=1,N(K40)+1,0))</f>
        <v/>
      </c>
      <c r="L41" s="23" t="n"/>
    </row>
    <row r="42">
      <c r="B42" s="8" t="n"/>
      <c r="C42" s="5" t="n"/>
      <c r="D42" s="5" t="n"/>
      <c r="E42" s="5" t="n"/>
      <c r="F42" s="5" t="n"/>
      <c r="G42" s="19">
        <f>IF(OR(B42="",D42=""),"",IFERROR(D42/F42,0))</f>
        <v/>
      </c>
      <c r="H42" s="17">
        <f>IF(G42="","",IF(G42&gt;=1,"Logrado",IF(G42&gt;=0.75,"Casi","Por debajo")))</f>
        <v/>
      </c>
      <c r="I42" s="38">
        <f>IF(OR(D42="",D41=""),"",D42-D41)</f>
        <v/>
      </c>
      <c r="J42" s="18">
        <f>IF(D42="","",AVERAGE(D39:D42))</f>
        <v/>
      </c>
      <c r="K42" s="18">
        <f>IF(G42="","",IF(G42&gt;=1,N(K41)+1,0))</f>
        <v/>
      </c>
      <c r="L42" s="23" t="n"/>
    </row>
    <row r="43">
      <c r="B43" s="8" t="n"/>
      <c r="C43" s="5" t="n"/>
      <c r="D43" s="5" t="n"/>
      <c r="E43" s="5" t="n"/>
      <c r="F43" s="5" t="n"/>
      <c r="G43" s="19">
        <f>IF(OR(B43="",D43=""),"",IFERROR(D43/F43,0))</f>
        <v/>
      </c>
      <c r="H43" s="17">
        <f>IF(G43="","",IF(G43&gt;=1,"Logrado",IF(G43&gt;=0.75,"Casi","Por debajo")))</f>
        <v/>
      </c>
      <c r="I43" s="38">
        <f>IF(OR(D43="",D42=""),"",D43-D42)</f>
        <v/>
      </c>
      <c r="J43" s="18">
        <f>IF(D43="","",AVERAGE(D40:D43))</f>
        <v/>
      </c>
      <c r="K43" s="18">
        <f>IF(G43="","",IF(G43&gt;=1,N(K42)+1,0))</f>
        <v/>
      </c>
      <c r="L43" s="23" t="n"/>
    </row>
    <row r="44">
      <c r="B44" s="8" t="n"/>
      <c r="C44" s="5" t="n"/>
      <c r="D44" s="5" t="n"/>
      <c r="E44" s="5" t="n"/>
      <c r="F44" s="5" t="n"/>
      <c r="G44" s="19">
        <f>IF(OR(B44="",D44=""),"",IFERROR(D44/F44,0))</f>
        <v/>
      </c>
      <c r="H44" s="17">
        <f>IF(G44="","",IF(G44&gt;=1,"Logrado",IF(G44&gt;=0.75,"Casi","Por debajo")))</f>
        <v/>
      </c>
      <c r="I44" s="38">
        <f>IF(OR(D44="",D43=""),"",D44-D43)</f>
        <v/>
      </c>
      <c r="J44" s="18">
        <f>IF(D44="","",AVERAGE(D41:D44))</f>
        <v/>
      </c>
      <c r="K44" s="18">
        <f>IF(G44="","",IF(G44&gt;=1,N(K43)+1,0))</f>
        <v/>
      </c>
      <c r="L44" s="23" t="n"/>
    </row>
    <row r="45">
      <c r="B45" s="8" t="n"/>
      <c r="C45" s="5" t="n"/>
      <c r="D45" s="5" t="n"/>
      <c r="E45" s="5" t="n"/>
      <c r="F45" s="5" t="n"/>
      <c r="G45" s="19">
        <f>IF(OR(B45="",D45=""),"",IFERROR(D45/F45,0))</f>
        <v/>
      </c>
      <c r="H45" s="17">
        <f>IF(G45="","",IF(G45&gt;=1,"Logrado",IF(G45&gt;=0.75,"Casi","Por debajo")))</f>
        <v/>
      </c>
      <c r="I45" s="38">
        <f>IF(OR(D45="",D44=""),"",D45-D44)</f>
        <v/>
      </c>
      <c r="J45" s="18">
        <f>IF(D45="","",AVERAGE(D42:D45))</f>
        <v/>
      </c>
      <c r="K45" s="18">
        <f>IF(G45="","",IF(G45&gt;=1,N(K44)+1,0))</f>
        <v/>
      </c>
      <c r="L45" s="23" t="n"/>
    </row>
    <row r="46">
      <c r="B46" s="8" t="n"/>
      <c r="C46" s="5" t="n"/>
      <c r="D46" s="5" t="n"/>
      <c r="E46" s="5" t="n"/>
      <c r="F46" s="5" t="n"/>
      <c r="G46" s="19">
        <f>IF(OR(B46="",D46=""),"",IFERROR(D46/F46,0))</f>
        <v/>
      </c>
      <c r="H46" s="17">
        <f>IF(G46="","",IF(G46&gt;=1,"Logrado",IF(G46&gt;=0.75,"Casi","Por debajo")))</f>
        <v/>
      </c>
      <c r="I46" s="38">
        <f>IF(OR(D46="",D45=""),"",D46-D45)</f>
        <v/>
      </c>
      <c r="J46" s="18">
        <f>IF(D46="","",AVERAGE(D43:D46))</f>
        <v/>
      </c>
      <c r="K46" s="18">
        <f>IF(G46="","",IF(G46&gt;=1,N(K45)+1,0))</f>
        <v/>
      </c>
      <c r="L46" s="23" t="n"/>
    </row>
    <row r="47">
      <c r="B47" s="8" t="n"/>
      <c r="C47" s="5" t="n"/>
      <c r="D47" s="5" t="n"/>
      <c r="E47" s="5" t="n"/>
      <c r="F47" s="5" t="n"/>
      <c r="G47" s="19">
        <f>IF(OR(B47="",D47=""),"",IFERROR(D47/F47,0))</f>
        <v/>
      </c>
      <c r="H47" s="17">
        <f>IF(G47="","",IF(G47&gt;=1,"Logrado",IF(G47&gt;=0.75,"Casi","Por debajo")))</f>
        <v/>
      </c>
      <c r="I47" s="38">
        <f>IF(OR(D47="",D46=""),"",D47-D46)</f>
        <v/>
      </c>
      <c r="J47" s="18">
        <f>IF(D47="","",AVERAGE(D44:D47))</f>
        <v/>
      </c>
      <c r="K47" s="18">
        <f>IF(G47="","",IF(G47&gt;=1,N(K46)+1,0))</f>
        <v/>
      </c>
      <c r="L47" s="23" t="n"/>
    </row>
    <row r="48">
      <c r="B48" s="8" t="n"/>
      <c r="C48" s="5" t="n"/>
      <c r="D48" s="5" t="n"/>
      <c r="E48" s="5" t="n"/>
      <c r="F48" s="5" t="n"/>
      <c r="G48" s="19">
        <f>IF(OR(B48="",D48=""),"",IFERROR(D48/F48,0))</f>
        <v/>
      </c>
      <c r="H48" s="17">
        <f>IF(G48="","",IF(G48&gt;=1,"Logrado",IF(G48&gt;=0.75,"Casi","Por debajo")))</f>
        <v/>
      </c>
      <c r="I48" s="38">
        <f>IF(OR(D48="",D47=""),"",D48-D47)</f>
        <v/>
      </c>
      <c r="J48" s="18">
        <f>IF(D48="","",AVERAGE(D45:D48))</f>
        <v/>
      </c>
      <c r="K48" s="18">
        <f>IF(G48="","",IF(G48&gt;=1,N(K47)+1,0))</f>
        <v/>
      </c>
      <c r="L48" s="23" t="n"/>
    </row>
    <row r="49">
      <c r="B49" s="8" t="n"/>
      <c r="C49" s="5" t="n"/>
      <c r="D49" s="5" t="n"/>
      <c r="E49" s="5" t="n"/>
      <c r="F49" s="5" t="n"/>
      <c r="G49" s="19">
        <f>IF(OR(B49="",D49=""),"",IFERROR(D49/F49,0))</f>
        <v/>
      </c>
      <c r="H49" s="17">
        <f>IF(G49="","",IF(G49&gt;=1,"Logrado",IF(G49&gt;=0.75,"Casi","Por debajo")))</f>
        <v/>
      </c>
      <c r="I49" s="38">
        <f>IF(OR(D49="",D48=""),"",D49-D48)</f>
        <v/>
      </c>
      <c r="J49" s="18">
        <f>IF(D49="","",AVERAGE(D46:D49))</f>
        <v/>
      </c>
      <c r="K49" s="18">
        <f>IF(G49="","",IF(G49&gt;=1,N(K48)+1,0))</f>
        <v/>
      </c>
      <c r="L49" s="23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H10:H49">
    <cfRule type="cellIs" priority="1" operator="equal" dxfId="0">
      <formula>"Logrado"</formula>
    </cfRule>
    <cfRule type="cellIs" priority="2" operator="equal" dxfId="1">
      <formula>"Casi"</formula>
    </cfRule>
    <cfRule type="cellIs" priority="3" operator="equal" dxfId="2">
      <formula>"Por debajo"</formula>
    </cfRule>
  </conditionalFormatting>
  <conditionalFormatting sqref="D10:D49">
    <cfRule type="dataBar" priority="4">
      <dataBar>
        <cfvo type="num" val="0"/>
        <cfvo type="max"/>
        <color rgb="0010B981"/>
      </dataBar>
    </cfRule>
  </conditionalFormatting>
  <dataValidations count="2">
    <dataValidation sqref="C10:D49 F10:F49" showDropDown="0" showInputMessage="0" showErrorMessage="1" allowBlank="1" errorTitle="Minutos" error="Escribe minutos como número entero entre 0 y 5.000." type="whole" operator="between">
      <formula1>0</formula1>
      <formula2>5000</formula2>
    </dataValidation>
    <dataValidation sqref="E10:E49" showDropDown="0" showInputMessage="0" showErrorMessage="1" allowBlank="1" errorTitle="Días activos" error="Escribe un número de días entre 0 y 7." type="whole" operator="between">
      <formula1>0</formula1>
      <formula2>7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Calendario de actividad física semanal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5" t="inlineStr">
        <is>
          <t>CÓMO USARLA</t>
        </is>
      </c>
    </row>
    <row r="6" ht="30" customHeight="1">
      <c r="B6" s="39" t="inlineStr">
        <is>
          <t>1.  En «Panel» escribe tu objetivo semanal en minutos (150 como ejemplo), cuántos días activos quieres y el lunes de la semana que vas a planificar.</t>
        </is>
      </c>
    </row>
    <row r="7" ht="30" customHeight="1">
      <c r="B7" s="39" t="inlineStr">
        <is>
          <t>2.  En «Panel» revisa la lista de actividades (columna B, sección «Por actividad») y cámbiala por las tuyas: caminar, pádel, spinning, etc.</t>
        </is>
      </c>
    </row>
    <row r="8" ht="30" customHeight="1">
      <c r="B8" s="39" t="inlineStr">
        <is>
          <t>3.  En «Plan semanal» añade una fila por sesión: día, actividad, franja del día, intensidad y duración en minutos. Hay 40 filas preparadas.</t>
        </is>
      </c>
    </row>
    <row r="9" ht="30" customHeight="1">
      <c r="B9" s="39" t="inlineStr">
        <is>
          <t>4.  A lo largo de la semana marca «Sí» en la columna «¿Hecho?» cuando completes una sesión; las no marcadas cuentan como pendientes.</t>
        </is>
      </c>
    </row>
    <row r="10" ht="30" customHeight="1">
      <c r="B10" s="39" t="inlineStr">
        <is>
          <t>5.  Consulta «Semana» para ver la cuadrícula tipo calendario con la actividad de cada día y franja, los minutos totales y los realizados por día.</t>
        </is>
      </c>
    </row>
    <row r="11" ht="30" customHeight="1">
      <c r="B11" s="39" t="inlineStr">
        <is>
          <t>6.  Abre «Panel»: minutos planificados y realizados, % del objetivo, días activos, minutos que faltan y barra de progreso con el estado de la semana.</t>
        </is>
      </c>
    </row>
    <row r="12" ht="30" customHeight="1">
      <c r="B12" s="39" t="inlineStr">
        <is>
          <t>7.  Al terminar la semana, copia en «Historial» el lunes, los minutos planificados, los realizados y los días activos (valores, no fórmulas).</t>
        </is>
      </c>
    </row>
    <row r="13" ht="30" customHeight="1">
      <c r="B13" s="39" t="inlineStr">
        <is>
          <t>8.  Para empezar otra semana, cambia el lunes en «Panel», borra solo las celdas crema de «Plan semanal» y vuelve a planificar; las fórmulas no se tocan.</t>
        </is>
      </c>
    </row>
    <row r="15">
      <c r="B15" s="15" t="inlineStr">
        <is>
          <t>CONSEJOS</t>
        </is>
      </c>
    </row>
    <row r="16" ht="30" customHeight="1">
      <c r="B16" s="39" t="inlineStr">
        <is>
          <t>•  Los 150 minutos semanales son únicamente un valor de ejemplo editable: cada persona fija el objetivo que le convenga o le haya indicado su profesional.</t>
        </is>
      </c>
    </row>
    <row r="17" ht="30" customHeight="1">
      <c r="B17" s="39" t="inlineStr">
        <is>
          <t>•  Los «minutos equivalentes» multiplican cada sesión por el peso de su intensidad (Panel, celdas G5:G7); son pesos tuyos, no una norma oficial.</t>
        </is>
      </c>
    </row>
    <row r="18" ht="30" customHeight="1">
      <c r="B18" s="39" t="inlineStr">
        <is>
          <t>•  La clave día|franja de la última columna del plan alimenta el calendario; no la borres. Si pones dos sesiones en la misma franja se muestra la primera y un +1.</t>
        </is>
      </c>
    </row>
    <row r="19" ht="30" customHeight="1">
      <c r="B19" s="39" t="inlineStr">
        <is>
          <t>•  Los días y franjas se eligen en desplegables; si escribes otro texto a mano no se contará en el calendario.</t>
        </is>
      </c>
    </row>
    <row r="20" ht="30" customHeight="1">
      <c r="B20" s="39" t="inlineStr">
        <is>
          <t>•  Las hojas están protegidas sin contraseña; para ampliar o cambiar fórmulas ve a Revisar &gt; Desproteger hoja.</t>
        </is>
      </c>
    </row>
    <row r="22">
      <c r="B22" s="34" t="inlineStr">
        <is>
          <t>Las celdas con fondo crema y texto azul son para rellenar; las verdes se calculan solas.</t>
        </is>
      </c>
    </row>
    <row r="24" ht="44" customHeight="1">
      <c r="B24" s="40" t="inlineStr">
        <is>
          <t>Aviso: esta plantilla sirve únicamente para registrar y organizar tu actividad física. No es un dispositivo médico ni sustituye el consejo de un profesional sanitario; si tienes dudas sobre cuánto ejercicio te conviene, consúltalas con tu médico.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Día</t>
        </is>
      </c>
      <c r="B1" t="inlineStr">
        <is>
          <t>Franja</t>
        </is>
      </c>
      <c r="C1" t="inlineStr">
        <is>
          <t>Intensidad</t>
        </is>
      </c>
      <c r="D1" t="inlineStr">
        <is>
          <t>¿Hecho?</t>
        </is>
      </c>
    </row>
    <row r="2">
      <c r="A2" t="inlineStr">
        <is>
          <t>Lunes</t>
        </is>
      </c>
      <c r="B2" t="inlineStr">
        <is>
          <t>Mañana</t>
        </is>
      </c>
      <c r="C2" t="inlineStr">
        <is>
          <t>Suave</t>
        </is>
      </c>
      <c r="D2" t="inlineStr">
        <is>
          <t>Sí</t>
        </is>
      </c>
    </row>
    <row r="3">
      <c r="A3" t="inlineStr">
        <is>
          <t>Martes</t>
        </is>
      </c>
      <c r="B3" t="inlineStr">
        <is>
          <t>Mediodía</t>
        </is>
      </c>
      <c r="C3" t="inlineStr">
        <is>
          <t>Moderada</t>
        </is>
      </c>
      <c r="D3" t="inlineStr">
        <is>
          <t>No</t>
        </is>
      </c>
    </row>
    <row r="4">
      <c r="A4" t="inlineStr">
        <is>
          <t>Miércoles</t>
        </is>
      </c>
      <c r="B4" t="inlineStr">
        <is>
          <t>Tarde</t>
        </is>
      </c>
      <c r="C4" t="inlineStr">
        <is>
          <t>Intensa</t>
        </is>
      </c>
    </row>
    <row r="5">
      <c r="A5" t="inlineStr">
        <is>
          <t>Jueves</t>
        </is>
      </c>
      <c r="B5" t="inlineStr">
        <is>
          <t>Noche</t>
        </is>
      </c>
    </row>
    <row r="6">
      <c r="A6" t="inlineStr">
        <is>
          <t>Viernes</t>
        </is>
      </c>
    </row>
    <row r="7">
      <c r="A7" t="inlineStr">
        <is>
          <t>Sábado</t>
        </is>
      </c>
    </row>
    <row r="8">
      <c r="A8" t="inlineStr">
        <is>
          <t>Domingo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2026-10-03T09:39:40Z</dcterms:created>
  <dcterms:modified xmlns:dcterms="http://purl.org/dc/terms/" xmlns:xsi="http://www.w3.org/2001/XMLSchema-instance" xsi:type="dcterms:W3CDTF">2026-10-03T09:39:40Z</dcterms:modified>
</cp:coreProperties>
</file>