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nel" sheetId="1" state="visible" r:id="rId1"/>
    <sheet xmlns:r="http://schemas.openxmlformats.org/officeDocument/2006/relationships" name="Cumpleaños" sheetId="2" state="visible" r:id="rId2"/>
    <sheet xmlns:r="http://schemas.openxmlformats.org/officeDocument/2006/relationships" name="Por mes" sheetId="3" state="visible" r:id="rId3"/>
    <sheet xmlns:r="http://schemas.openxmlformats.org/officeDocument/2006/relationships" name="Instrucciones" sheetId="4" state="visible" r:id="rId4"/>
    <sheet xmlns:r="http://schemas.openxmlformats.org/officeDocument/2006/relationships" name="Listas" sheetId="5" state="hidden" r:id="rId5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yyyy-mm-dd"/>
    <numFmt numFmtId="166" formatCode="#,##0.00 &quot;€&quot;"/>
    <numFmt numFmtId="167" formatCode="0.00000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6B7280"/>
      <sz val="10"/>
    </font>
    <font>
      <name val="Arial"/>
      <b val="1"/>
      <color rgb="00111827"/>
      <sz val="10"/>
    </font>
    <font>
      <name val="Arial"/>
      <b val="1"/>
      <color rgb="00047857"/>
      <sz val="10"/>
    </font>
    <font>
      <name val="Arial"/>
      <color rgb="001D4ED8"/>
      <sz val="10"/>
    </font>
    <font>
      <name val="Arial"/>
      <b val="1"/>
      <color rgb="00FFFFFF"/>
      <sz val="10"/>
    </font>
    <font>
      <name val="Arial"/>
      <i val="1"/>
      <color rgb="006B7280"/>
      <sz val="9"/>
    </font>
    <font>
      <name val="Arial"/>
      <color rgb="00047857"/>
      <sz val="10"/>
    </font>
    <font>
      <name val="Arial"/>
      <color rgb="006B7280"/>
      <sz val="9"/>
    </font>
    <font>
      <name val="Arial"/>
      <b val="1"/>
      <color rgb="000B4A2F"/>
      <sz val="11"/>
    </font>
    <font>
      <name val="Arial"/>
      <b val="1"/>
      <color rgb="0012744A"/>
      <sz val="11"/>
    </font>
    <font>
      <name val="Arial"/>
      <color rgb="00FFFFFF"/>
      <sz val="9"/>
    </font>
    <font>
      <name val="Arial"/>
      <b val="1"/>
      <color rgb="006B7280"/>
      <sz val="9"/>
    </font>
    <font>
      <name val="Arial"/>
      <b val="1"/>
      <color rgb="00047857"/>
      <sz val="16"/>
    </font>
    <font>
      <name val="Arial"/>
      <color rgb="00111827"/>
      <sz val="10"/>
    </font>
    <font>
      <name val="Arial"/>
      <b val="1"/>
      <color rgb="0092400E"/>
      <sz val="10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FFFDF2"/>
      </patternFill>
    </fill>
    <fill>
      <patternFill patternType="solid">
        <fgColor rgb="0012744A"/>
      </patternFill>
    </fill>
    <fill>
      <patternFill patternType="solid">
        <fgColor rgb="00D1FAE5"/>
      </patternFill>
    </fill>
    <fill>
      <patternFill patternType="solid">
        <fgColor rgb="00ECFDF5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indent="1"/>
    </xf>
    <xf numFmtId="0" fontId="13" fillId="6" borderId="0" applyAlignment="1" pivotButton="0" quotePrefix="0" xfId="0">
      <alignment horizontal="center" vertical="center" wrapText="1"/>
    </xf>
    <xf numFmtId="1" fontId="14" fillId="6" borderId="0" applyAlignment="1" pivotButton="0" quotePrefix="0" xfId="0">
      <alignment horizontal="center" vertical="center"/>
    </xf>
    <xf numFmtId="166" fontId="14" fillId="6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4" fillId="0" borderId="1" applyAlignment="1" pivotButton="0" quotePrefix="0" xfId="0">
      <alignment horizontal="center" vertical="center"/>
    </xf>
    <xf numFmtId="0" fontId="3" fillId="0" borderId="0" applyAlignment="1" pivotButton="0" quotePrefix="0" xfId="0">
      <alignment horizontal="right" vertical="center"/>
    </xf>
    <xf numFmtId="166" fontId="4" fillId="0" borderId="1" applyAlignment="1" pivotButton="0" quotePrefix="0" xfId="0">
      <alignment horizontal="left" vertical="center"/>
    </xf>
    <xf numFmtId="0" fontId="11" fillId="0" borderId="0" applyAlignment="1" pivotButton="0" quotePrefix="0" xfId="0">
      <alignment vertical="center"/>
    </xf>
    <xf numFmtId="0" fontId="6" fillId="4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vertical="center"/>
    </xf>
    <xf numFmtId="0" fontId="8" fillId="0" borderId="1" applyAlignment="1" pivotButton="0" quotePrefix="0" xfId="0">
      <alignment horizontal="center" vertical="center"/>
    </xf>
    <xf numFmtId="164" fontId="8" fillId="0" borderId="1" applyAlignment="1" pivotButton="0" quotePrefix="0" xfId="0">
      <alignment horizontal="center" vertical="center"/>
    </xf>
    <xf numFmtId="1" fontId="4" fillId="0" borderId="1" applyAlignment="1" pivotButton="0" quotePrefix="0" xfId="0">
      <alignment horizontal="center" vertical="center"/>
    </xf>
    <xf numFmtId="1" fontId="8" fillId="0" borderId="1" applyAlignment="1" pivotButton="0" quotePrefix="0" xfId="0">
      <alignment horizontal="center" vertical="center"/>
    </xf>
    <xf numFmtId="167" fontId="12" fillId="0" borderId="1" applyAlignment="1" pivotButton="0" quotePrefix="0" xfId="0">
      <alignment vertical="center"/>
    </xf>
    <xf numFmtId="164" fontId="4" fillId="0" borderId="1" applyAlignment="1" pivotButton="0" quotePrefix="0" xfId="0">
      <alignment horizontal="center" vertical="center"/>
    </xf>
    <xf numFmtId="1" fontId="5" fillId="3" borderId="1" applyAlignment="1" applyProtection="1" pivotButton="0" quotePrefix="0" xfId="0">
      <alignment horizontal="center" vertical="center"/>
      <protection locked="0" hidden="0"/>
    </xf>
    <xf numFmtId="0" fontId="7" fillId="0" borderId="0" applyAlignment="1" pivotButton="0" quotePrefix="0" xfId="0">
      <alignment horizontal="center" wrapText="1"/>
    </xf>
    <xf numFmtId="0" fontId="5" fillId="3" borderId="1" applyAlignment="1" applyProtection="1" pivotButton="0" quotePrefix="0" xfId="0">
      <alignment vertical="center"/>
      <protection locked="0" hidden="0"/>
    </xf>
    <xf numFmtId="0" fontId="5" fillId="3" borderId="1" applyAlignment="1" applyProtection="1" pivotButton="0" quotePrefix="0" xfId="0">
      <alignment horizontal="center" vertical="center"/>
      <protection locked="0" hidden="0"/>
    </xf>
    <xf numFmtId="164" fontId="5" fillId="3" borderId="1" applyAlignment="1" applyProtection="1" pivotButton="0" quotePrefix="0" xfId="0">
      <alignment horizontal="center" vertical="center"/>
      <protection locked="0" hidden="0"/>
    </xf>
    <xf numFmtId="166" fontId="5" fillId="3" borderId="1" applyAlignment="1" applyProtection="1" pivotButton="0" quotePrefix="0" xfId="0">
      <alignment horizontal="right" vertical="center"/>
      <protection locked="0" hidden="0"/>
    </xf>
    <xf numFmtId="167" fontId="9" fillId="0" borderId="1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166" fontId="8" fillId="0" borderId="1" applyAlignment="1" pivotButton="0" quotePrefix="0" xfId="0">
      <alignment vertical="center"/>
    </xf>
    <xf numFmtId="9" fontId="8" fillId="0" borderId="1" applyAlignment="1" pivotButton="0" quotePrefix="0" xfId="0">
      <alignment horizontal="center" vertical="center"/>
    </xf>
    <xf numFmtId="0" fontId="10" fillId="5" borderId="1" applyAlignment="1" pivotButton="0" quotePrefix="0" xfId="0">
      <alignment vertical="center"/>
    </xf>
    <xf numFmtId="1" fontId="10" fillId="5" borderId="1" applyAlignment="1" pivotButton="0" quotePrefix="0" xfId="0">
      <alignment vertical="center"/>
    </xf>
    <xf numFmtId="166" fontId="10" fillId="5" borderId="1" applyAlignment="1" pivotButton="0" quotePrefix="0" xfId="0">
      <alignment vertical="center"/>
    </xf>
    <xf numFmtId="9" fontId="10" fillId="5" borderId="1" applyAlignment="1" pivotButton="0" quotePrefix="0" xfId="0">
      <alignment vertical="center"/>
    </xf>
    <xf numFmtId="0" fontId="15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3">
    <dxf>
      <font>
        <b val="1"/>
        <color rgb="00B91C1C"/>
      </font>
      <fill>
        <patternFill patternType="solid">
          <fgColor rgb="00FEE2E2"/>
          <bgColor rgb="00FEE2E2"/>
        </patternFill>
      </fill>
    </dxf>
    <dxf>
      <font>
        <b val="1"/>
        <color rgb="0092400E"/>
      </font>
      <fill>
        <patternFill patternType="solid">
          <fgColor rgb="00FEF3C7"/>
          <bgColor rgb="00FEF3C7"/>
        </patternFill>
      </fill>
    </dxf>
    <dxf>
      <font>
        <b val="1"/>
        <color rgb="000B4A2F"/>
      </font>
      <fill>
        <patternFill patternType="solid">
          <fgColor rgb="00D1FAE5"/>
          <bgColor rgb="00D1FA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Celebraciones por mes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'Por mes'!D7</f>
            </strRef>
          </tx>
          <spPr>
            <a:ln xmlns:a="http://schemas.openxmlformats.org/drawingml/2006/main">
              <a:prstDash val="solid"/>
            </a:ln>
          </spPr>
          <cat>
            <numRef>
              <f>'Por mes'!$C$8:$C$19</f>
            </numRef>
          </cat>
          <val>
            <numRef>
              <f>'Por mes'!$D$8:$D$19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Celebraciones por mes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'Por mes'!D7</f>
            </strRef>
          </tx>
          <spPr>
            <a:ln xmlns:a="http://schemas.openxmlformats.org/drawingml/2006/main">
              <a:prstDash val="solid"/>
            </a:ln>
          </spPr>
          <cat>
            <numRef>
              <f>'Por mes'!$C$8:$C$19</f>
            </numRef>
          </cat>
          <val>
            <numRef>
              <f>'Por mes'!$D$8:$D$19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23</row>
      <rowOff>0</rowOff>
    </from>
    <ext cx="684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1</col>
      <colOff>0</colOff>
      <row>21</row>
      <rowOff>0</rowOff>
    </from>
    <ext cx="612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B2:J2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13" customWidth="1" min="3" max="3"/>
    <col width="13" customWidth="1" min="4" max="4"/>
    <col width="11" customWidth="1" min="5" max="5"/>
    <col width="11" customWidth="1" min="6" max="6"/>
    <col width="26" customWidth="1" min="7" max="7"/>
    <col width="14" customWidth="1" min="8" max="8"/>
    <col width="3" customWidth="1" min="9" max="9"/>
    <col hidden="1" width="13" customWidth="1" min="10" max="10"/>
  </cols>
  <sheetData>
    <row r="2" ht="34" customHeight="1">
      <c r="B2" s="1" t="inlineStr">
        <is>
          <t>Panel de cumpleaños</t>
        </is>
      </c>
      <c r="C2" s="2" t="n"/>
      <c r="D2" s="2" t="n"/>
      <c r="E2" s="2" t="n"/>
      <c r="F2" s="2" t="n"/>
      <c r="G2" s="2" t="n"/>
      <c r="H2" s="2" t="n"/>
    </row>
    <row r="3">
      <c r="B3" s="3" t="inlineStr">
        <is>
          <t>Resumen automático: quién cumple años pronto, qué regalos faltan por comprar y cuánto vas a gastar.</t>
        </is>
      </c>
    </row>
    <row r="5" ht="30" customHeight="1">
      <c r="B5" s="4" t="inlineStr">
        <is>
          <t>FECHAS REGISTRADAS</t>
        </is>
      </c>
      <c r="C5" s="4" t="inlineStr">
        <is>
          <t>HOY CELEBRAN</t>
        </is>
      </c>
      <c r="E5" s="4" t="inlineStr">
        <is>
          <t>PRÓXIMAS (AVISO)</t>
        </is>
      </c>
      <c r="G5" s="4" t="inlineStr">
        <is>
          <t>REGALOS PRÓXIMOS SIN COMPRAR</t>
        </is>
      </c>
      <c r="H5" s="4" t="inlineStr">
        <is>
          <t>GASTO PREVISTO</t>
        </is>
      </c>
    </row>
    <row r="6" ht="36" customHeight="1">
      <c r="B6" s="5">
        <f>COUNT(Cumpleaños!D8:D47)</f>
        <v/>
      </c>
      <c r="C6" s="5">
        <f>COUNTIF(Cumpleaños!$J$8:$J$47,0)</f>
        <v/>
      </c>
      <c r="E6" s="5">
        <f>COUNTIFS(Cumpleaños!$J$8:$J$47,"&gt;=0",Cumpleaños!$J$8:$J$47,"&lt;="&amp;Cumpleaños!E5)</f>
        <v/>
      </c>
      <c r="G6" s="5">
        <f>COUNTIFS(Cumpleaños!$J$8:$J$47,"&gt;=0",Cumpleaños!$J$8:$J$47,"&lt;="&amp;Cumpleaños!E5,Cumpleaños!H8:H47,"No")</f>
        <v/>
      </c>
      <c r="H6" s="6">
        <f>SUMIFS(Cumpleaños!G8:G47,Cumpleaños!$J$8:$J$47,"&gt;=0",Cumpleaños!$J$8:$J$47,"&lt;="&amp;Cumpleaños!E5)</f>
        <v/>
      </c>
    </row>
    <row r="8">
      <c r="B8" s="7" t="inlineStr">
        <is>
          <t>Próxima celebración en:</t>
        </is>
      </c>
      <c r="D8" s="8">
        <f>IFERROR(SMALL(Cumpleaños!$J$8:$J$47,1)&amp;" días","-")</f>
        <v/>
      </c>
      <c r="E8" s="9" t="inlineStr">
        <is>
          <t>Presupuesto anual:</t>
        </is>
      </c>
      <c r="G8" s="10">
        <f>SUM(Cumpleaños!G8:G47)</f>
        <v/>
      </c>
    </row>
    <row r="10">
      <c r="B10" s="11" t="inlineStr">
        <is>
          <t>PRÓXIMAS 10 FECHAS</t>
        </is>
      </c>
    </row>
    <row r="11" ht="30" customHeight="1">
      <c r="B11" s="12" t="inlineStr">
        <is>
          <t>Nombre</t>
        </is>
      </c>
      <c r="C11" s="12" t="inlineStr">
        <is>
          <t>Relación</t>
        </is>
      </c>
      <c r="D11" s="12" t="inlineStr">
        <is>
          <t>Fecha</t>
        </is>
      </c>
      <c r="E11" s="12" t="inlineStr">
        <is>
          <t>Faltan (días)</t>
        </is>
      </c>
      <c r="F11" s="12" t="inlineStr">
        <is>
          <t>Cumple (años)</t>
        </is>
      </c>
      <c r="G11" s="12" t="inlineStr">
        <is>
          <t>Idea de regalo</t>
        </is>
      </c>
      <c r="H11" s="12" t="inlineStr">
        <is>
          <t>¿Comprado?</t>
        </is>
      </c>
    </row>
    <row r="12">
      <c r="B12" s="13">
        <f>IF($J12="","",INDEX(Cumpleaños!$B$8:$B$47,MATCH($J12,Cumpleaños!$P$8:$P$47,0)))</f>
        <v/>
      </c>
      <c r="C12" s="14">
        <f>IF($J12="","",INDEX(Cumpleaños!$C$8:$C$47,MATCH($J12,Cumpleaños!$P$8:$P$47,0)))</f>
        <v/>
      </c>
      <c r="D12" s="15">
        <f>IF($J12="","",INDEX(Cumpleaños!$I$8:$I$47,MATCH($J12,Cumpleaños!$P$8:$P$47,0)))</f>
        <v/>
      </c>
      <c r="E12" s="16">
        <f>IF($J12="","",INDEX(Cumpleaños!$J$8:$J$47,MATCH($J12,Cumpleaños!$P$8:$P$47,0)))</f>
        <v/>
      </c>
      <c r="F12" s="17">
        <f>IF($J12="","",INDEX(Cumpleaños!$K$8:$K$47,MATCH($J12,Cumpleaños!$P$8:$P$47,0)))</f>
        <v/>
      </c>
      <c r="G12" s="13">
        <f>IF($J12="","",INDEX(Cumpleaños!$F$8:$F$47,MATCH($J12,Cumpleaños!$P$8:$P$47,0)))</f>
        <v/>
      </c>
      <c r="H12" s="14">
        <f>IF($J12="","",INDEX(Cumpleaños!$H$8:$H$47,MATCH($J12,Cumpleaños!$P$8:$P$47,0)))</f>
        <v/>
      </c>
      <c r="J12" s="18">
        <f>IFERROR(SMALL(Cumpleaños!$P$8:$P$47,1),"")</f>
        <v/>
      </c>
    </row>
    <row r="13">
      <c r="B13" s="13">
        <f>IF($J13="","",INDEX(Cumpleaños!$B$8:$B$47,MATCH($J13,Cumpleaños!$P$8:$P$47,0)))</f>
        <v/>
      </c>
      <c r="C13" s="14">
        <f>IF($J13="","",INDEX(Cumpleaños!$C$8:$C$47,MATCH($J13,Cumpleaños!$P$8:$P$47,0)))</f>
        <v/>
      </c>
      <c r="D13" s="15">
        <f>IF($J13="","",INDEX(Cumpleaños!$I$8:$I$47,MATCH($J13,Cumpleaños!$P$8:$P$47,0)))</f>
        <v/>
      </c>
      <c r="E13" s="16">
        <f>IF($J13="","",INDEX(Cumpleaños!$J$8:$J$47,MATCH($J13,Cumpleaños!$P$8:$P$47,0)))</f>
        <v/>
      </c>
      <c r="F13" s="17">
        <f>IF($J13="","",INDEX(Cumpleaños!$K$8:$K$47,MATCH($J13,Cumpleaños!$P$8:$P$47,0)))</f>
        <v/>
      </c>
      <c r="G13" s="13">
        <f>IF($J13="","",INDEX(Cumpleaños!$F$8:$F$47,MATCH($J13,Cumpleaños!$P$8:$P$47,0)))</f>
        <v/>
      </c>
      <c r="H13" s="14">
        <f>IF($J13="","",INDEX(Cumpleaños!$H$8:$H$47,MATCH($J13,Cumpleaños!$P$8:$P$47,0)))</f>
        <v/>
      </c>
      <c r="J13" s="18">
        <f>IFERROR(SMALL(Cumpleaños!$P$8:$P$47,2),"")</f>
        <v/>
      </c>
    </row>
    <row r="14">
      <c r="B14" s="13">
        <f>IF($J14="","",INDEX(Cumpleaños!$B$8:$B$47,MATCH($J14,Cumpleaños!$P$8:$P$47,0)))</f>
        <v/>
      </c>
      <c r="C14" s="14">
        <f>IF($J14="","",INDEX(Cumpleaños!$C$8:$C$47,MATCH($J14,Cumpleaños!$P$8:$P$47,0)))</f>
        <v/>
      </c>
      <c r="D14" s="15">
        <f>IF($J14="","",INDEX(Cumpleaños!$I$8:$I$47,MATCH($J14,Cumpleaños!$P$8:$P$47,0)))</f>
        <v/>
      </c>
      <c r="E14" s="16">
        <f>IF($J14="","",INDEX(Cumpleaños!$J$8:$J$47,MATCH($J14,Cumpleaños!$P$8:$P$47,0)))</f>
        <v/>
      </c>
      <c r="F14" s="17">
        <f>IF($J14="","",INDEX(Cumpleaños!$K$8:$K$47,MATCH($J14,Cumpleaños!$P$8:$P$47,0)))</f>
        <v/>
      </c>
      <c r="G14" s="13">
        <f>IF($J14="","",INDEX(Cumpleaños!$F$8:$F$47,MATCH($J14,Cumpleaños!$P$8:$P$47,0)))</f>
        <v/>
      </c>
      <c r="H14" s="14">
        <f>IF($J14="","",INDEX(Cumpleaños!$H$8:$H$47,MATCH($J14,Cumpleaños!$P$8:$P$47,0)))</f>
        <v/>
      </c>
      <c r="J14" s="18">
        <f>IFERROR(SMALL(Cumpleaños!$P$8:$P$47,3),"")</f>
        <v/>
      </c>
    </row>
    <row r="15">
      <c r="B15" s="13">
        <f>IF($J15="","",INDEX(Cumpleaños!$B$8:$B$47,MATCH($J15,Cumpleaños!$P$8:$P$47,0)))</f>
        <v/>
      </c>
      <c r="C15" s="14">
        <f>IF($J15="","",INDEX(Cumpleaños!$C$8:$C$47,MATCH($J15,Cumpleaños!$P$8:$P$47,0)))</f>
        <v/>
      </c>
      <c r="D15" s="15">
        <f>IF($J15="","",INDEX(Cumpleaños!$I$8:$I$47,MATCH($J15,Cumpleaños!$P$8:$P$47,0)))</f>
        <v/>
      </c>
      <c r="E15" s="16">
        <f>IF($J15="","",INDEX(Cumpleaños!$J$8:$J$47,MATCH($J15,Cumpleaños!$P$8:$P$47,0)))</f>
        <v/>
      </c>
      <c r="F15" s="17">
        <f>IF($J15="","",INDEX(Cumpleaños!$K$8:$K$47,MATCH($J15,Cumpleaños!$P$8:$P$47,0)))</f>
        <v/>
      </c>
      <c r="G15" s="13">
        <f>IF($J15="","",INDEX(Cumpleaños!$F$8:$F$47,MATCH($J15,Cumpleaños!$P$8:$P$47,0)))</f>
        <v/>
      </c>
      <c r="H15" s="14">
        <f>IF($J15="","",INDEX(Cumpleaños!$H$8:$H$47,MATCH($J15,Cumpleaños!$P$8:$P$47,0)))</f>
        <v/>
      </c>
      <c r="J15" s="18">
        <f>IFERROR(SMALL(Cumpleaños!$P$8:$P$47,4),"")</f>
        <v/>
      </c>
    </row>
    <row r="16">
      <c r="B16" s="13">
        <f>IF($J16="","",INDEX(Cumpleaños!$B$8:$B$47,MATCH($J16,Cumpleaños!$P$8:$P$47,0)))</f>
        <v/>
      </c>
      <c r="C16" s="14">
        <f>IF($J16="","",INDEX(Cumpleaños!$C$8:$C$47,MATCH($J16,Cumpleaños!$P$8:$P$47,0)))</f>
        <v/>
      </c>
      <c r="D16" s="15">
        <f>IF($J16="","",INDEX(Cumpleaños!$I$8:$I$47,MATCH($J16,Cumpleaños!$P$8:$P$47,0)))</f>
        <v/>
      </c>
      <c r="E16" s="16">
        <f>IF($J16="","",INDEX(Cumpleaños!$J$8:$J$47,MATCH($J16,Cumpleaños!$P$8:$P$47,0)))</f>
        <v/>
      </c>
      <c r="F16" s="17">
        <f>IF($J16="","",INDEX(Cumpleaños!$K$8:$K$47,MATCH($J16,Cumpleaños!$P$8:$P$47,0)))</f>
        <v/>
      </c>
      <c r="G16" s="13">
        <f>IF($J16="","",INDEX(Cumpleaños!$F$8:$F$47,MATCH($J16,Cumpleaños!$P$8:$P$47,0)))</f>
        <v/>
      </c>
      <c r="H16" s="14">
        <f>IF($J16="","",INDEX(Cumpleaños!$H$8:$H$47,MATCH($J16,Cumpleaños!$P$8:$P$47,0)))</f>
        <v/>
      </c>
      <c r="J16" s="18">
        <f>IFERROR(SMALL(Cumpleaños!$P$8:$P$47,5),"")</f>
        <v/>
      </c>
    </row>
    <row r="17">
      <c r="B17" s="13">
        <f>IF($J17="","",INDEX(Cumpleaños!$B$8:$B$47,MATCH($J17,Cumpleaños!$P$8:$P$47,0)))</f>
        <v/>
      </c>
      <c r="C17" s="14">
        <f>IF($J17="","",INDEX(Cumpleaños!$C$8:$C$47,MATCH($J17,Cumpleaños!$P$8:$P$47,0)))</f>
        <v/>
      </c>
      <c r="D17" s="15">
        <f>IF($J17="","",INDEX(Cumpleaños!$I$8:$I$47,MATCH($J17,Cumpleaños!$P$8:$P$47,0)))</f>
        <v/>
      </c>
      <c r="E17" s="16">
        <f>IF($J17="","",INDEX(Cumpleaños!$J$8:$J$47,MATCH($J17,Cumpleaños!$P$8:$P$47,0)))</f>
        <v/>
      </c>
      <c r="F17" s="17">
        <f>IF($J17="","",INDEX(Cumpleaños!$K$8:$K$47,MATCH($J17,Cumpleaños!$P$8:$P$47,0)))</f>
        <v/>
      </c>
      <c r="G17" s="13">
        <f>IF($J17="","",INDEX(Cumpleaños!$F$8:$F$47,MATCH($J17,Cumpleaños!$P$8:$P$47,0)))</f>
        <v/>
      </c>
      <c r="H17" s="14">
        <f>IF($J17="","",INDEX(Cumpleaños!$H$8:$H$47,MATCH($J17,Cumpleaños!$P$8:$P$47,0)))</f>
        <v/>
      </c>
      <c r="J17" s="18">
        <f>IFERROR(SMALL(Cumpleaños!$P$8:$P$47,6),"")</f>
        <v/>
      </c>
    </row>
    <row r="18">
      <c r="B18" s="13">
        <f>IF($J18="","",INDEX(Cumpleaños!$B$8:$B$47,MATCH($J18,Cumpleaños!$P$8:$P$47,0)))</f>
        <v/>
      </c>
      <c r="C18" s="14">
        <f>IF($J18="","",INDEX(Cumpleaños!$C$8:$C$47,MATCH($J18,Cumpleaños!$P$8:$P$47,0)))</f>
        <v/>
      </c>
      <c r="D18" s="15">
        <f>IF($J18="","",INDEX(Cumpleaños!$I$8:$I$47,MATCH($J18,Cumpleaños!$P$8:$P$47,0)))</f>
        <v/>
      </c>
      <c r="E18" s="16">
        <f>IF($J18="","",INDEX(Cumpleaños!$J$8:$J$47,MATCH($J18,Cumpleaños!$P$8:$P$47,0)))</f>
        <v/>
      </c>
      <c r="F18" s="17">
        <f>IF($J18="","",INDEX(Cumpleaños!$K$8:$K$47,MATCH($J18,Cumpleaños!$P$8:$P$47,0)))</f>
        <v/>
      </c>
      <c r="G18" s="13">
        <f>IF($J18="","",INDEX(Cumpleaños!$F$8:$F$47,MATCH($J18,Cumpleaños!$P$8:$P$47,0)))</f>
        <v/>
      </c>
      <c r="H18" s="14">
        <f>IF($J18="","",INDEX(Cumpleaños!$H$8:$H$47,MATCH($J18,Cumpleaños!$P$8:$P$47,0)))</f>
        <v/>
      </c>
      <c r="J18" s="18">
        <f>IFERROR(SMALL(Cumpleaños!$P$8:$P$47,7),"")</f>
        <v/>
      </c>
    </row>
    <row r="19">
      <c r="B19" s="13">
        <f>IF($J19="","",INDEX(Cumpleaños!$B$8:$B$47,MATCH($J19,Cumpleaños!$P$8:$P$47,0)))</f>
        <v/>
      </c>
      <c r="C19" s="14">
        <f>IF($J19="","",INDEX(Cumpleaños!$C$8:$C$47,MATCH($J19,Cumpleaños!$P$8:$P$47,0)))</f>
        <v/>
      </c>
      <c r="D19" s="15">
        <f>IF($J19="","",INDEX(Cumpleaños!$I$8:$I$47,MATCH($J19,Cumpleaños!$P$8:$P$47,0)))</f>
        <v/>
      </c>
      <c r="E19" s="16">
        <f>IF($J19="","",INDEX(Cumpleaños!$J$8:$J$47,MATCH($J19,Cumpleaños!$P$8:$P$47,0)))</f>
        <v/>
      </c>
      <c r="F19" s="17">
        <f>IF($J19="","",INDEX(Cumpleaños!$K$8:$K$47,MATCH($J19,Cumpleaños!$P$8:$P$47,0)))</f>
        <v/>
      </c>
      <c r="G19" s="13">
        <f>IF($J19="","",INDEX(Cumpleaños!$F$8:$F$47,MATCH($J19,Cumpleaños!$P$8:$P$47,0)))</f>
        <v/>
      </c>
      <c r="H19" s="14">
        <f>IF($J19="","",INDEX(Cumpleaños!$H$8:$H$47,MATCH($J19,Cumpleaños!$P$8:$P$47,0)))</f>
        <v/>
      </c>
      <c r="J19" s="18">
        <f>IFERROR(SMALL(Cumpleaños!$P$8:$P$47,8),"")</f>
        <v/>
      </c>
    </row>
    <row r="20">
      <c r="B20" s="13">
        <f>IF($J20="","",INDEX(Cumpleaños!$B$8:$B$47,MATCH($J20,Cumpleaños!$P$8:$P$47,0)))</f>
        <v/>
      </c>
      <c r="C20" s="14">
        <f>IF($J20="","",INDEX(Cumpleaños!$C$8:$C$47,MATCH($J20,Cumpleaños!$P$8:$P$47,0)))</f>
        <v/>
      </c>
      <c r="D20" s="15">
        <f>IF($J20="","",INDEX(Cumpleaños!$I$8:$I$47,MATCH($J20,Cumpleaños!$P$8:$P$47,0)))</f>
        <v/>
      </c>
      <c r="E20" s="16">
        <f>IF($J20="","",INDEX(Cumpleaños!$J$8:$J$47,MATCH($J20,Cumpleaños!$P$8:$P$47,0)))</f>
        <v/>
      </c>
      <c r="F20" s="17">
        <f>IF($J20="","",INDEX(Cumpleaños!$K$8:$K$47,MATCH($J20,Cumpleaños!$P$8:$P$47,0)))</f>
        <v/>
      </c>
      <c r="G20" s="13">
        <f>IF($J20="","",INDEX(Cumpleaños!$F$8:$F$47,MATCH($J20,Cumpleaños!$P$8:$P$47,0)))</f>
        <v/>
      </c>
      <c r="H20" s="14">
        <f>IF($J20="","",INDEX(Cumpleaños!$H$8:$H$47,MATCH($J20,Cumpleaños!$P$8:$P$47,0)))</f>
        <v/>
      </c>
      <c r="J20" s="18">
        <f>IFERROR(SMALL(Cumpleaños!$P$8:$P$47,9),"")</f>
        <v/>
      </c>
    </row>
    <row r="21">
      <c r="B21" s="13">
        <f>IF($J21="","",INDEX(Cumpleaños!$B$8:$B$47,MATCH($J21,Cumpleaños!$P$8:$P$47,0)))</f>
        <v/>
      </c>
      <c r="C21" s="14">
        <f>IF($J21="","",INDEX(Cumpleaños!$C$8:$C$47,MATCH($J21,Cumpleaños!$P$8:$P$47,0)))</f>
        <v/>
      </c>
      <c r="D21" s="15">
        <f>IF($J21="","",INDEX(Cumpleaños!$I$8:$I$47,MATCH($J21,Cumpleaños!$P$8:$P$47,0)))</f>
        <v/>
      </c>
      <c r="E21" s="16">
        <f>IF($J21="","",INDEX(Cumpleaños!$J$8:$J$47,MATCH($J21,Cumpleaños!$P$8:$P$47,0)))</f>
        <v/>
      </c>
      <c r="F21" s="17">
        <f>IF($J21="","",INDEX(Cumpleaños!$K$8:$K$47,MATCH($J21,Cumpleaños!$P$8:$P$47,0)))</f>
        <v/>
      </c>
      <c r="G21" s="13">
        <f>IF($J21="","",INDEX(Cumpleaños!$F$8:$F$47,MATCH($J21,Cumpleaños!$P$8:$P$47,0)))</f>
        <v/>
      </c>
      <c r="H21" s="14">
        <f>IF($J21="","",INDEX(Cumpleaños!$H$8:$H$47,MATCH($J21,Cumpleaños!$P$8:$P$47,0)))</f>
        <v/>
      </c>
      <c r="J21" s="18">
        <f>IFERROR(SMALL(Cumpleaños!$P$8:$P$47,10),"")</f>
        <v/>
      </c>
    </row>
    <row r="23">
      <c r="B23" s="11" t="inlineStr">
        <is>
          <t>CELEBRACIONES POR MES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6">
    <mergeCell ref="E6:F6"/>
    <mergeCell ref="C6:D6"/>
    <mergeCell ref="C5:D5"/>
    <mergeCell ref="E5:F5"/>
    <mergeCell ref="B2:H2"/>
    <mergeCell ref="B3:H3"/>
  </mergeCells>
  <conditionalFormatting sqref="B12:H21">
    <cfRule type="expression" priority="1" dxfId="0">
      <formula>AND(ISNUMBER($E12),$E12=0)</formula>
    </cfRule>
    <cfRule type="expression" priority="2" dxfId="1">
      <formula>AND(ISNUMBER($E12),$E12&gt;0,$E12&lt;=Cumpleaños!$G$5,$H12="No")</formula>
    </cfRule>
    <cfRule type="expression" priority="3" dxfId="2">
      <formula>AND(ISNUMBER($E12),$E12&gt;0,$E12&lt;=Cumpleaños!$E$5)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47857"/>
    <outlinePr summaryBelow="1" summaryRight="1"/>
    <pageSetUpPr fitToPage="1"/>
  </sheetPr>
  <dimension ref="B2:Q47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22" customWidth="1" min="2" max="2"/>
    <col width="12" customWidth="1" min="3" max="3"/>
    <col width="13" customWidth="1" min="4" max="4"/>
    <col width="13" customWidth="1" min="5" max="5"/>
    <col width="28" customWidth="1" min="6" max="6"/>
    <col width="12" customWidth="1" min="7" max="7"/>
    <col width="11" customWidth="1" min="8" max="8"/>
    <col width="13" customWidth="1" min="9" max="9"/>
    <col width="9" customWidth="1" min="10" max="10"/>
    <col width="9" customWidth="1" min="11" max="11"/>
    <col width="7" customWidth="1" min="12" max="12"/>
    <col width="7" customWidth="1" min="13" max="13"/>
    <col width="13" customWidth="1" min="14" max="14"/>
    <col width="14" customWidth="1" min="15" max="15"/>
    <col hidden="1" width="10" customWidth="1" min="16" max="16"/>
    <col hidden="1" width="10" customWidth="1" min="17" max="17"/>
  </cols>
  <sheetData>
    <row r="2" ht="34" customHeight="1">
      <c r="B2" s="1" t="inlineStr">
        <is>
          <t>Calendario de cumpleaños y fechas importantes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</row>
    <row r="3">
      <c r="B3" s="3" t="inlineStr">
        <is>
          <t>Una fila por persona o fecha: la próxima celebración, la edad que cumple y los días que faltan se calculan solos.</t>
        </is>
      </c>
    </row>
    <row r="5">
      <c r="B5" s="9" t="inlineStr">
        <is>
          <t>Hoy:</t>
        </is>
      </c>
      <c r="C5" s="19">
        <f>TODAY()</f>
        <v/>
      </c>
      <c r="D5" s="9" t="inlineStr">
        <is>
          <t>Aviso (días):</t>
        </is>
      </c>
      <c r="E5" s="20" t="n">
        <v>30</v>
      </c>
      <c r="F5" s="9" t="inlineStr">
        <is>
          <t>Días de antelación para el regalo:</t>
        </is>
      </c>
      <c r="G5" s="20" t="n">
        <v>7</v>
      </c>
    </row>
    <row r="7" ht="44" customHeight="1">
      <c r="B7" s="12" t="inlineStr">
        <is>
          <t>Nombre</t>
        </is>
      </c>
      <c r="C7" s="12" t="inlineStr">
        <is>
          <t>Relación</t>
        </is>
      </c>
      <c r="D7" s="12" t="inlineStr">
        <is>
          <t>Fecha (nacimiento o evento)</t>
        </is>
      </c>
      <c r="E7" s="12" t="inlineStr">
        <is>
          <t>Tipo</t>
        </is>
      </c>
      <c r="F7" s="12" t="inlineStr">
        <is>
          <t>Idea de regalo</t>
        </is>
      </c>
      <c r="G7" s="12" t="inlineStr">
        <is>
          <t>Presupuesto (€)</t>
        </is>
      </c>
      <c r="H7" s="12" t="inlineStr">
        <is>
          <t>¿Comprado?</t>
        </is>
      </c>
      <c r="I7" s="12" t="inlineStr">
        <is>
          <t>Próxima fecha</t>
        </is>
      </c>
      <c r="J7" s="12" t="inlineStr">
        <is>
          <t>Días que faltan</t>
        </is>
      </c>
      <c r="K7" s="12" t="inlineStr">
        <is>
          <t>Años que cumple</t>
        </is>
      </c>
      <c r="L7" s="12" t="inlineStr">
        <is>
          <t>Mes</t>
        </is>
      </c>
      <c r="M7" s="12" t="inlineStr">
        <is>
          <t>Día</t>
        </is>
      </c>
      <c r="N7" s="12" t="inlineStr">
        <is>
          <t>Comprar antes del</t>
        </is>
      </c>
      <c r="O7" s="12" t="inlineStr">
        <is>
          <t>Estado</t>
        </is>
      </c>
      <c r="P7" s="21" t="inlineStr">
        <is>
          <t>Orden (aux.)</t>
        </is>
      </c>
      <c r="Q7" s="21" t="inlineStr">
        <is>
          <t>Clave mes (aux.)</t>
        </is>
      </c>
    </row>
    <row r="8">
      <c r="B8" s="22" t="inlineStr">
        <is>
          <t>Mamá</t>
        </is>
      </c>
      <c r="C8" s="23" t="inlineStr">
        <is>
          <t>Familia</t>
        </is>
      </c>
      <c r="D8" s="24" t="n">
        <v>22953</v>
      </c>
      <c r="E8" s="23" t="inlineStr">
        <is>
          <t>Cumpleaños</t>
        </is>
      </c>
      <c r="F8" s="22" t="inlineStr">
        <is>
          <t>Pañuelo de seda y cena en casa</t>
        </is>
      </c>
      <c r="G8" s="25" t="n">
        <v>45</v>
      </c>
      <c r="H8" s="23" t="inlineStr">
        <is>
          <t>No</t>
        </is>
      </c>
      <c r="I8" s="15">
        <f>IF(D8="","",IF(DATE(YEAR($C$5),MONTH(D8),DAY(D8))&gt;=$C$5,DATE(YEAR($C$5),MONTH(D8),DAY(D8)),DATE(YEAR($C$5)+1,MONTH(D8),DAY(D8))))</f>
        <v/>
      </c>
      <c r="J8" s="16">
        <f>IF(D8="","",I8-$C$5)</f>
        <v/>
      </c>
      <c r="K8" s="17">
        <f>IF(D8="","",YEAR(I8)-YEAR(D8))</f>
        <v/>
      </c>
      <c r="L8" s="17">
        <f>IF(D8="","",MONTH(D8))</f>
        <v/>
      </c>
      <c r="M8" s="14">
        <f>IF(D8="","",MID("LunMarMiéJueVieSábDom",(WEEKDAY(I8,2)-1)*3+1,3))</f>
        <v/>
      </c>
      <c r="N8" s="15">
        <f>IF(D8="","",I8-$G$5)</f>
        <v/>
      </c>
      <c r="O8" s="14">
        <f>IF(D8="","",IF(J8=0,"¡HOY!",IF(AND(H8="No",J8&lt;=$G$5),"Comprar ya",IF(J8&lt;=$E$5,"Próximo","Más adelante"))))</f>
        <v/>
      </c>
      <c r="P8" s="26">
        <f>IF(D8="","",J8+ROW()/100000)</f>
        <v/>
      </c>
      <c r="Q8" s="26">
        <f>IF(D8="","",IF(L8='Por mes'!$F$5,DAY(D8)+ROW()/100000,""))</f>
        <v/>
      </c>
    </row>
    <row r="9">
      <c r="B9" s="22" t="inlineStr">
        <is>
          <t>Papá</t>
        </is>
      </c>
      <c r="C9" s="23" t="inlineStr">
        <is>
          <t>Familia</t>
        </is>
      </c>
      <c r="D9" s="24" t="n">
        <v>21993</v>
      </c>
      <c r="E9" s="23" t="inlineStr">
        <is>
          <t>Cumpleaños</t>
        </is>
      </c>
      <c r="F9" s="22" t="inlineStr">
        <is>
          <t>Libro de historia y bolsa de café</t>
        </is>
      </c>
      <c r="G9" s="25" t="n">
        <v>35</v>
      </c>
      <c r="H9" s="23" t="inlineStr">
        <is>
          <t>Sí</t>
        </is>
      </c>
      <c r="I9" s="15">
        <f>IF(D9="","",IF(DATE(YEAR($C$5),MONTH(D9),DAY(D9))&gt;=$C$5,DATE(YEAR($C$5),MONTH(D9),DAY(D9)),DATE(YEAR($C$5)+1,MONTH(D9),DAY(D9))))</f>
        <v/>
      </c>
      <c r="J9" s="16">
        <f>IF(D9="","",I9-$C$5)</f>
        <v/>
      </c>
      <c r="K9" s="17">
        <f>IF(D9="","",YEAR(I9)-YEAR(D9))</f>
        <v/>
      </c>
      <c r="L9" s="17">
        <f>IF(D9="","",MONTH(D9))</f>
        <v/>
      </c>
      <c r="M9" s="14">
        <f>IF(D9="","",MID("LunMarMiéJueVieSábDom",(WEEKDAY(I9,2)-1)*3+1,3))</f>
        <v/>
      </c>
      <c r="N9" s="15">
        <f>IF(D9="","",I9-$G$5)</f>
        <v/>
      </c>
      <c r="O9" s="14">
        <f>IF(D9="","",IF(J9=0,"¡HOY!",IF(AND(H9="No",J9&lt;=$G$5),"Comprar ya",IF(J9&lt;=$E$5,"Próximo","Más adelante"))))</f>
        <v/>
      </c>
      <c r="P9" s="26">
        <f>IF(D9="","",J9+ROW()/100000)</f>
        <v/>
      </c>
      <c r="Q9" s="26">
        <f>IF(D9="","",IF(L9='Por mes'!$F$5,DAY(D9)+ROW()/100000,""))</f>
        <v/>
      </c>
    </row>
    <row r="10">
      <c r="B10" s="22" t="inlineStr">
        <is>
          <t>Hermana Lucía</t>
        </is>
      </c>
      <c r="C10" s="23" t="inlineStr">
        <is>
          <t>Familia</t>
        </is>
      </c>
      <c r="D10" s="24" t="n">
        <v>33891</v>
      </c>
      <c r="E10" s="23" t="inlineStr">
        <is>
          <t>Cumpleaños</t>
        </is>
      </c>
      <c r="F10" s="22" t="inlineStr">
        <is>
          <t>Entradas para el teatro</t>
        </is>
      </c>
      <c r="G10" s="25" t="n">
        <v>60</v>
      </c>
      <c r="H10" s="23" t="inlineStr">
        <is>
          <t>No</t>
        </is>
      </c>
      <c r="I10" s="15">
        <f>IF(D10="","",IF(DATE(YEAR($C$5),MONTH(D10),DAY(D10))&gt;=$C$5,DATE(YEAR($C$5),MONTH(D10),DAY(D10)),DATE(YEAR($C$5)+1,MONTH(D10),DAY(D10))))</f>
        <v/>
      </c>
      <c r="J10" s="16">
        <f>IF(D10="","",I10-$C$5)</f>
        <v/>
      </c>
      <c r="K10" s="17">
        <f>IF(D10="","",YEAR(I10)-YEAR(D10))</f>
        <v/>
      </c>
      <c r="L10" s="17">
        <f>IF(D10="","",MONTH(D10))</f>
        <v/>
      </c>
      <c r="M10" s="14">
        <f>IF(D10="","",MID("LunMarMiéJueVieSábDom",(WEEKDAY(I10,2)-1)*3+1,3))</f>
        <v/>
      </c>
      <c r="N10" s="15">
        <f>IF(D10="","",I10-$G$5)</f>
        <v/>
      </c>
      <c r="O10" s="14">
        <f>IF(D10="","",IF(J10=0,"¡HOY!",IF(AND(H10="No",J10&lt;=$G$5),"Comprar ya",IF(J10&lt;=$E$5,"Próximo","Más adelante"))))</f>
        <v/>
      </c>
      <c r="P10" s="26">
        <f>IF(D10="","",J10+ROW()/100000)</f>
        <v/>
      </c>
      <c r="Q10" s="26">
        <f>IF(D10="","",IF(L10='Por mes'!$F$5,DAY(D10)+ROW()/100000,""))</f>
        <v/>
      </c>
    </row>
    <row r="11">
      <c r="B11" s="22" t="inlineStr">
        <is>
          <t>Abuela Pilar</t>
        </is>
      </c>
      <c r="C11" s="23" t="inlineStr">
        <is>
          <t>Familia</t>
        </is>
      </c>
      <c r="D11" s="24" t="n">
        <v>15330</v>
      </c>
      <c r="E11" s="23" t="inlineStr">
        <is>
          <t>Cumpleaños</t>
        </is>
      </c>
      <c r="F11" s="22" t="inlineStr">
        <is>
          <t>Álbum de fotos familiar</t>
        </is>
      </c>
      <c r="G11" s="25" t="n">
        <v>30</v>
      </c>
      <c r="H11" s="23" t="inlineStr">
        <is>
          <t>No</t>
        </is>
      </c>
      <c r="I11" s="15">
        <f>IF(D11="","",IF(DATE(YEAR($C$5),MONTH(D11),DAY(D11))&gt;=$C$5,DATE(YEAR($C$5),MONTH(D11),DAY(D11)),DATE(YEAR($C$5)+1,MONTH(D11),DAY(D11))))</f>
        <v/>
      </c>
      <c r="J11" s="16">
        <f>IF(D11="","",I11-$C$5)</f>
        <v/>
      </c>
      <c r="K11" s="17">
        <f>IF(D11="","",YEAR(I11)-YEAR(D11))</f>
        <v/>
      </c>
      <c r="L11" s="17">
        <f>IF(D11="","",MONTH(D11))</f>
        <v/>
      </c>
      <c r="M11" s="14">
        <f>IF(D11="","",MID("LunMarMiéJueVieSábDom",(WEEKDAY(I11,2)-1)*3+1,3))</f>
        <v/>
      </c>
      <c r="N11" s="15">
        <f>IF(D11="","",I11-$G$5)</f>
        <v/>
      </c>
      <c r="O11" s="14">
        <f>IF(D11="","",IF(J11=0,"¡HOY!",IF(AND(H11="No",J11&lt;=$G$5),"Comprar ya",IF(J11&lt;=$E$5,"Próximo","Más adelante"))))</f>
        <v/>
      </c>
      <c r="P11" s="26">
        <f>IF(D11="","",J11+ROW()/100000)</f>
        <v/>
      </c>
      <c r="Q11" s="26">
        <f>IF(D11="","",IF(L11='Por mes'!$F$5,DAY(D11)+ROW()/100000,""))</f>
        <v/>
      </c>
    </row>
    <row r="12">
      <c r="B12" s="22" t="inlineStr">
        <is>
          <t>Sobrino Hugo</t>
        </is>
      </c>
      <c r="C12" s="23" t="inlineStr">
        <is>
          <t>Familia</t>
        </is>
      </c>
      <c r="D12" s="24" t="n">
        <v>43400</v>
      </c>
      <c r="E12" s="23" t="inlineStr">
        <is>
          <t>Cumpleaños</t>
        </is>
      </c>
      <c r="F12" s="22" t="inlineStr">
        <is>
          <t>Set de construcción</t>
        </is>
      </c>
      <c r="G12" s="25" t="n">
        <v>25</v>
      </c>
      <c r="H12" s="23" t="inlineStr">
        <is>
          <t>No</t>
        </is>
      </c>
      <c r="I12" s="15">
        <f>IF(D12="","",IF(DATE(YEAR($C$5),MONTH(D12),DAY(D12))&gt;=$C$5,DATE(YEAR($C$5),MONTH(D12),DAY(D12)),DATE(YEAR($C$5)+1,MONTH(D12),DAY(D12))))</f>
        <v/>
      </c>
      <c r="J12" s="16">
        <f>IF(D12="","",I12-$C$5)</f>
        <v/>
      </c>
      <c r="K12" s="17">
        <f>IF(D12="","",YEAR(I12)-YEAR(D12))</f>
        <v/>
      </c>
      <c r="L12" s="17">
        <f>IF(D12="","",MONTH(D12))</f>
        <v/>
      </c>
      <c r="M12" s="14">
        <f>IF(D12="","",MID("LunMarMiéJueVieSábDom",(WEEKDAY(I12,2)-1)*3+1,3))</f>
        <v/>
      </c>
      <c r="N12" s="15">
        <f>IF(D12="","",I12-$G$5)</f>
        <v/>
      </c>
      <c r="O12" s="14">
        <f>IF(D12="","",IF(J12=0,"¡HOY!",IF(AND(H12="No",J12&lt;=$G$5),"Comprar ya",IF(J12&lt;=$E$5,"Próximo","Más adelante"))))</f>
        <v/>
      </c>
      <c r="P12" s="26">
        <f>IF(D12="","",J12+ROW()/100000)</f>
        <v/>
      </c>
      <c r="Q12" s="26">
        <f>IF(D12="","",IF(L12='Por mes'!$F$5,DAY(D12)+ROW()/100000,""))</f>
        <v/>
      </c>
    </row>
    <row r="13">
      <c r="B13" s="22" t="inlineStr">
        <is>
          <t>Tío Andrés</t>
        </is>
      </c>
      <c r="C13" s="23" t="inlineStr">
        <is>
          <t>Familia</t>
        </is>
      </c>
      <c r="D13" s="24" t="n">
        <v>24354</v>
      </c>
      <c r="E13" s="23" t="inlineStr">
        <is>
          <t>Cumpleaños</t>
        </is>
      </c>
      <c r="F13" s="22" t="inlineStr">
        <is>
          <t>Botella de vino</t>
        </is>
      </c>
      <c r="G13" s="25" t="n">
        <v>20</v>
      </c>
      <c r="H13" s="23" t="inlineStr">
        <is>
          <t>Sí</t>
        </is>
      </c>
      <c r="I13" s="15">
        <f>IF(D13="","",IF(DATE(YEAR($C$5),MONTH(D13),DAY(D13))&gt;=$C$5,DATE(YEAR($C$5),MONTH(D13),DAY(D13)),DATE(YEAR($C$5)+1,MONTH(D13),DAY(D13))))</f>
        <v/>
      </c>
      <c r="J13" s="16">
        <f>IF(D13="","",I13-$C$5)</f>
        <v/>
      </c>
      <c r="K13" s="17">
        <f>IF(D13="","",YEAR(I13)-YEAR(D13))</f>
        <v/>
      </c>
      <c r="L13" s="17">
        <f>IF(D13="","",MONTH(D13))</f>
        <v/>
      </c>
      <c r="M13" s="14">
        <f>IF(D13="","",MID("LunMarMiéJueVieSábDom",(WEEKDAY(I13,2)-1)*3+1,3))</f>
        <v/>
      </c>
      <c r="N13" s="15">
        <f>IF(D13="","",I13-$G$5)</f>
        <v/>
      </c>
      <c r="O13" s="14">
        <f>IF(D13="","",IF(J13=0,"¡HOY!",IF(AND(H13="No",J13&lt;=$G$5),"Comprar ya",IF(J13&lt;=$E$5,"Próximo","Más adelante"))))</f>
        <v/>
      </c>
      <c r="P13" s="26">
        <f>IF(D13="","",J13+ROW()/100000)</f>
        <v/>
      </c>
      <c r="Q13" s="26">
        <f>IF(D13="","",IF(L13='Por mes'!$F$5,DAY(D13)+ROW()/100000,""))</f>
        <v/>
      </c>
    </row>
    <row r="14">
      <c r="B14" s="22" t="inlineStr">
        <is>
          <t>Primo Daniel</t>
        </is>
      </c>
      <c r="C14" s="23" t="inlineStr">
        <is>
          <t>Familia</t>
        </is>
      </c>
      <c r="D14" s="24" t="n">
        <v>35401</v>
      </c>
      <c r="E14" s="23" t="inlineStr">
        <is>
          <t>Cumpleaños</t>
        </is>
      </c>
      <c r="F14" s="22" t="inlineStr">
        <is>
          <t>Camiseta de su equipo</t>
        </is>
      </c>
      <c r="G14" s="25" t="n">
        <v>28</v>
      </c>
      <c r="H14" s="23" t="inlineStr">
        <is>
          <t>No</t>
        </is>
      </c>
      <c r="I14" s="15">
        <f>IF(D14="","",IF(DATE(YEAR($C$5),MONTH(D14),DAY(D14))&gt;=$C$5,DATE(YEAR($C$5),MONTH(D14),DAY(D14)),DATE(YEAR($C$5)+1,MONTH(D14),DAY(D14))))</f>
        <v/>
      </c>
      <c r="J14" s="16">
        <f>IF(D14="","",I14-$C$5)</f>
        <v/>
      </c>
      <c r="K14" s="17">
        <f>IF(D14="","",YEAR(I14)-YEAR(D14))</f>
        <v/>
      </c>
      <c r="L14" s="17">
        <f>IF(D14="","",MONTH(D14))</f>
        <v/>
      </c>
      <c r="M14" s="14">
        <f>IF(D14="","",MID("LunMarMiéJueVieSábDom",(WEEKDAY(I14,2)-1)*3+1,3))</f>
        <v/>
      </c>
      <c r="N14" s="15">
        <f>IF(D14="","",I14-$G$5)</f>
        <v/>
      </c>
      <c r="O14" s="14">
        <f>IF(D14="","",IF(J14=0,"¡HOY!",IF(AND(H14="No",J14&lt;=$G$5),"Comprar ya",IF(J14&lt;=$E$5,"Próximo","Más adelante"))))</f>
        <v/>
      </c>
      <c r="P14" s="26">
        <f>IF(D14="","",J14+ROW()/100000)</f>
        <v/>
      </c>
      <c r="Q14" s="26">
        <f>IF(D14="","",IF(L14='Por mes'!$F$5,DAY(D14)+ROW()/100000,""))</f>
        <v/>
      </c>
    </row>
    <row r="15">
      <c r="B15" s="22" t="inlineStr">
        <is>
          <t>Laura</t>
        </is>
      </c>
      <c r="C15" s="23" t="inlineStr">
        <is>
          <t>Pareja</t>
        </is>
      </c>
      <c r="D15" s="24" t="n">
        <v>33459</v>
      </c>
      <c r="E15" s="23" t="inlineStr">
        <is>
          <t>Cumpleaños</t>
        </is>
      </c>
      <c r="F15" s="22" t="inlineStr">
        <is>
          <t>Escapada de fin de semana</t>
        </is>
      </c>
      <c r="G15" s="25" t="n">
        <v>150</v>
      </c>
      <c r="H15" s="23" t="inlineStr">
        <is>
          <t>Sí</t>
        </is>
      </c>
      <c r="I15" s="15">
        <f>IF(D15="","",IF(DATE(YEAR($C$5),MONTH(D15),DAY(D15))&gt;=$C$5,DATE(YEAR($C$5),MONTH(D15),DAY(D15)),DATE(YEAR($C$5)+1,MONTH(D15),DAY(D15))))</f>
        <v/>
      </c>
      <c r="J15" s="16">
        <f>IF(D15="","",I15-$C$5)</f>
        <v/>
      </c>
      <c r="K15" s="17">
        <f>IF(D15="","",YEAR(I15)-YEAR(D15))</f>
        <v/>
      </c>
      <c r="L15" s="17">
        <f>IF(D15="","",MONTH(D15))</f>
        <v/>
      </c>
      <c r="M15" s="14">
        <f>IF(D15="","",MID("LunMarMiéJueVieSábDom",(WEEKDAY(I15,2)-1)*3+1,3))</f>
        <v/>
      </c>
      <c r="N15" s="15">
        <f>IF(D15="","",I15-$G$5)</f>
        <v/>
      </c>
      <c r="O15" s="14">
        <f>IF(D15="","",IF(J15=0,"¡HOY!",IF(AND(H15="No",J15&lt;=$G$5),"Comprar ya",IF(J15&lt;=$E$5,"Próximo","Más adelante"))))</f>
        <v/>
      </c>
      <c r="P15" s="26">
        <f>IF(D15="","",J15+ROW()/100000)</f>
        <v/>
      </c>
      <c r="Q15" s="26">
        <f>IF(D15="","",IF(L15='Por mes'!$F$5,DAY(D15)+ROW()/100000,""))</f>
        <v/>
      </c>
    </row>
    <row r="16">
      <c r="B16" s="22" t="inlineStr">
        <is>
          <t>Aniversario de pareja</t>
        </is>
      </c>
      <c r="C16" s="23" t="inlineStr">
        <is>
          <t>Pareja</t>
        </is>
      </c>
      <c r="D16" s="24" t="n">
        <v>42539</v>
      </c>
      <c r="E16" s="23" t="inlineStr">
        <is>
          <t>Aniversario</t>
        </is>
      </c>
      <c r="F16" s="22" t="inlineStr">
        <is>
          <t>Cena en el restaurante favorito</t>
        </is>
      </c>
      <c r="G16" s="25" t="n">
        <v>90</v>
      </c>
      <c r="H16" s="23" t="inlineStr">
        <is>
          <t>No</t>
        </is>
      </c>
      <c r="I16" s="15">
        <f>IF(D16="","",IF(DATE(YEAR($C$5),MONTH(D16),DAY(D16))&gt;=$C$5,DATE(YEAR($C$5),MONTH(D16),DAY(D16)),DATE(YEAR($C$5)+1,MONTH(D16),DAY(D16))))</f>
        <v/>
      </c>
      <c r="J16" s="16">
        <f>IF(D16="","",I16-$C$5)</f>
        <v/>
      </c>
      <c r="K16" s="17">
        <f>IF(D16="","",YEAR(I16)-YEAR(D16))</f>
        <v/>
      </c>
      <c r="L16" s="17">
        <f>IF(D16="","",MONTH(D16))</f>
        <v/>
      </c>
      <c r="M16" s="14">
        <f>IF(D16="","",MID("LunMarMiéJueVieSábDom",(WEEKDAY(I16,2)-1)*3+1,3))</f>
        <v/>
      </c>
      <c r="N16" s="15">
        <f>IF(D16="","",I16-$G$5)</f>
        <v/>
      </c>
      <c r="O16" s="14">
        <f>IF(D16="","",IF(J16=0,"¡HOY!",IF(AND(H16="No",J16&lt;=$G$5),"Comprar ya",IF(J16&lt;=$E$5,"Próximo","Más adelante"))))</f>
        <v/>
      </c>
      <c r="P16" s="26">
        <f>IF(D16="","",J16+ROW()/100000)</f>
        <v/>
      </c>
      <c r="Q16" s="26">
        <f>IF(D16="","",IF(L16='Por mes'!$F$5,DAY(D16)+ROW()/100000,""))</f>
        <v/>
      </c>
    </row>
    <row r="17">
      <c r="B17" s="22" t="inlineStr">
        <is>
          <t>Marcos</t>
        </is>
      </c>
      <c r="C17" s="23" t="inlineStr">
        <is>
          <t>Amigos</t>
        </is>
      </c>
      <c r="D17" s="24" t="n">
        <v>32915</v>
      </c>
      <c r="E17" s="23" t="inlineStr">
        <is>
          <t>Cumpleaños</t>
        </is>
      </c>
      <c r="F17" s="22" t="inlineStr">
        <is>
          <t>Entradas de concierto</t>
        </is>
      </c>
      <c r="G17" s="25" t="n">
        <v>55</v>
      </c>
      <c r="H17" s="23" t="inlineStr">
        <is>
          <t>No</t>
        </is>
      </c>
      <c r="I17" s="15">
        <f>IF(D17="","",IF(DATE(YEAR($C$5),MONTH(D17),DAY(D17))&gt;=$C$5,DATE(YEAR($C$5),MONTH(D17),DAY(D17)),DATE(YEAR($C$5)+1,MONTH(D17),DAY(D17))))</f>
        <v/>
      </c>
      <c r="J17" s="16">
        <f>IF(D17="","",I17-$C$5)</f>
        <v/>
      </c>
      <c r="K17" s="17">
        <f>IF(D17="","",YEAR(I17)-YEAR(D17))</f>
        <v/>
      </c>
      <c r="L17" s="17">
        <f>IF(D17="","",MONTH(D17))</f>
        <v/>
      </c>
      <c r="M17" s="14">
        <f>IF(D17="","",MID("LunMarMiéJueVieSábDom",(WEEKDAY(I17,2)-1)*3+1,3))</f>
        <v/>
      </c>
      <c r="N17" s="15">
        <f>IF(D17="","",I17-$G$5)</f>
        <v/>
      </c>
      <c r="O17" s="14">
        <f>IF(D17="","",IF(J17=0,"¡HOY!",IF(AND(H17="No",J17&lt;=$G$5),"Comprar ya",IF(J17&lt;=$E$5,"Próximo","Más adelante"))))</f>
        <v/>
      </c>
      <c r="P17" s="26">
        <f>IF(D17="","",J17+ROW()/100000)</f>
        <v/>
      </c>
      <c r="Q17" s="26">
        <f>IF(D17="","",IF(L17='Por mes'!$F$5,DAY(D17)+ROW()/100000,""))</f>
        <v/>
      </c>
    </row>
    <row r="18">
      <c r="B18" s="22" t="inlineStr">
        <is>
          <t>Sofía</t>
        </is>
      </c>
      <c r="C18" s="23" t="inlineStr">
        <is>
          <t>Amigos</t>
        </is>
      </c>
      <c r="D18" s="24" t="n">
        <v>34119</v>
      </c>
      <c r="E18" s="23" t="inlineStr">
        <is>
          <t>Cumpleaños</t>
        </is>
      </c>
      <c r="F18" s="22" t="inlineStr">
        <is>
          <t>Planta y maceta de diseño</t>
        </is>
      </c>
      <c r="G18" s="25" t="n">
        <v>18</v>
      </c>
      <c r="H18" s="23" t="inlineStr">
        <is>
          <t>No</t>
        </is>
      </c>
      <c r="I18" s="15">
        <f>IF(D18="","",IF(DATE(YEAR($C$5),MONTH(D18),DAY(D18))&gt;=$C$5,DATE(YEAR($C$5),MONTH(D18),DAY(D18)),DATE(YEAR($C$5)+1,MONTH(D18),DAY(D18))))</f>
        <v/>
      </c>
      <c r="J18" s="16">
        <f>IF(D18="","",I18-$C$5)</f>
        <v/>
      </c>
      <c r="K18" s="17">
        <f>IF(D18="","",YEAR(I18)-YEAR(D18))</f>
        <v/>
      </c>
      <c r="L18" s="17">
        <f>IF(D18="","",MONTH(D18))</f>
        <v/>
      </c>
      <c r="M18" s="14">
        <f>IF(D18="","",MID("LunMarMiéJueVieSábDom",(WEEKDAY(I18,2)-1)*3+1,3))</f>
        <v/>
      </c>
      <c r="N18" s="15">
        <f>IF(D18="","",I18-$G$5)</f>
        <v/>
      </c>
      <c r="O18" s="14">
        <f>IF(D18="","",IF(J18=0,"¡HOY!",IF(AND(H18="No",J18&lt;=$G$5),"Comprar ya",IF(J18&lt;=$E$5,"Próximo","Más adelante"))))</f>
        <v/>
      </c>
      <c r="P18" s="26">
        <f>IF(D18="","",J18+ROW()/100000)</f>
        <v/>
      </c>
      <c r="Q18" s="26">
        <f>IF(D18="","",IF(L18='Por mes'!$F$5,DAY(D18)+ROW()/100000,""))</f>
        <v/>
      </c>
    </row>
    <row r="19">
      <c r="B19" s="22" t="inlineStr">
        <is>
          <t>Javier (jefe)</t>
        </is>
      </c>
      <c r="C19" s="23" t="inlineStr">
        <is>
          <t>Trabajo</t>
        </is>
      </c>
      <c r="D19" s="24" t="n">
        <v>28693</v>
      </c>
      <c r="E19" s="23" t="inlineStr">
        <is>
          <t>Cumpleaños</t>
        </is>
      </c>
      <c r="F19" s="22" t="inlineStr">
        <is>
          <t>Tarjeta firmada por el equipo</t>
        </is>
      </c>
      <c r="G19" s="25" t="n">
        <v>10</v>
      </c>
      <c r="H19" s="23" t="inlineStr">
        <is>
          <t>No</t>
        </is>
      </c>
      <c r="I19" s="15">
        <f>IF(D19="","",IF(DATE(YEAR($C$5),MONTH(D19),DAY(D19))&gt;=$C$5,DATE(YEAR($C$5),MONTH(D19),DAY(D19)),DATE(YEAR($C$5)+1,MONTH(D19),DAY(D19))))</f>
        <v/>
      </c>
      <c r="J19" s="16">
        <f>IF(D19="","",I19-$C$5)</f>
        <v/>
      </c>
      <c r="K19" s="17">
        <f>IF(D19="","",YEAR(I19)-YEAR(D19))</f>
        <v/>
      </c>
      <c r="L19" s="17">
        <f>IF(D19="","",MONTH(D19))</f>
        <v/>
      </c>
      <c r="M19" s="14">
        <f>IF(D19="","",MID("LunMarMiéJueVieSábDom",(WEEKDAY(I19,2)-1)*3+1,3))</f>
        <v/>
      </c>
      <c r="N19" s="15">
        <f>IF(D19="","",I19-$G$5)</f>
        <v/>
      </c>
      <c r="O19" s="14">
        <f>IF(D19="","",IF(J19=0,"¡HOY!",IF(AND(H19="No",J19&lt;=$G$5),"Comprar ya",IF(J19&lt;=$E$5,"Próximo","Más adelante"))))</f>
        <v/>
      </c>
      <c r="P19" s="26">
        <f>IF(D19="","",J19+ROW()/100000)</f>
        <v/>
      </c>
      <c r="Q19" s="26">
        <f>IF(D19="","",IF(L19='Por mes'!$F$5,DAY(D19)+ROW()/100000,""))</f>
        <v/>
      </c>
    </row>
    <row r="20">
      <c r="B20" s="22" t="inlineStr">
        <is>
          <t>Elena (compañera)</t>
        </is>
      </c>
      <c r="C20" s="23" t="inlineStr">
        <is>
          <t>Trabajo</t>
        </is>
      </c>
      <c r="D20" s="24" t="n">
        <v>32787</v>
      </c>
      <c r="E20" s="23" t="inlineStr">
        <is>
          <t>Cumpleaños</t>
        </is>
      </c>
      <c r="F20" s="22" t="inlineStr">
        <is>
          <t>Tarta para la oficina</t>
        </is>
      </c>
      <c r="G20" s="25" t="n">
        <v>15</v>
      </c>
      <c r="H20" s="23" t="inlineStr">
        <is>
          <t>No</t>
        </is>
      </c>
      <c r="I20" s="15">
        <f>IF(D20="","",IF(DATE(YEAR($C$5),MONTH(D20),DAY(D20))&gt;=$C$5,DATE(YEAR($C$5),MONTH(D20),DAY(D20)),DATE(YEAR($C$5)+1,MONTH(D20),DAY(D20))))</f>
        <v/>
      </c>
      <c r="J20" s="16">
        <f>IF(D20="","",I20-$C$5)</f>
        <v/>
      </c>
      <c r="K20" s="17">
        <f>IF(D20="","",YEAR(I20)-YEAR(D20))</f>
        <v/>
      </c>
      <c r="L20" s="17">
        <f>IF(D20="","",MONTH(D20))</f>
        <v/>
      </c>
      <c r="M20" s="14">
        <f>IF(D20="","",MID("LunMarMiéJueVieSábDom",(WEEKDAY(I20,2)-1)*3+1,3))</f>
        <v/>
      </c>
      <c r="N20" s="15">
        <f>IF(D20="","",I20-$G$5)</f>
        <v/>
      </c>
      <c r="O20" s="14">
        <f>IF(D20="","",IF(J20=0,"¡HOY!",IF(AND(H20="No",J20&lt;=$G$5),"Comprar ya",IF(J20&lt;=$E$5,"Próximo","Más adelante"))))</f>
        <v/>
      </c>
      <c r="P20" s="26">
        <f>IF(D20="","",J20+ROW()/100000)</f>
        <v/>
      </c>
      <c r="Q20" s="26">
        <f>IF(D20="","",IF(L20='Por mes'!$F$5,DAY(D20)+ROW()/100000,""))</f>
        <v/>
      </c>
    </row>
    <row r="21">
      <c r="B21" s="22" t="inlineStr">
        <is>
          <t>Vecina Rosa</t>
        </is>
      </c>
      <c r="C21" s="23" t="inlineStr">
        <is>
          <t>Vecinos</t>
        </is>
      </c>
      <c r="D21" s="24" t="n">
        <v>20104</v>
      </c>
      <c r="E21" s="23" t="inlineStr">
        <is>
          <t>Cumpleaños</t>
        </is>
      </c>
      <c r="F21" s="22" t="inlineStr">
        <is>
          <t>Caja de bombones</t>
        </is>
      </c>
      <c r="G21" s="25" t="n">
        <v>12</v>
      </c>
      <c r="H21" s="23" t="inlineStr">
        <is>
          <t>No</t>
        </is>
      </c>
      <c r="I21" s="15">
        <f>IF(D21="","",IF(DATE(YEAR($C$5),MONTH(D21),DAY(D21))&gt;=$C$5,DATE(YEAR($C$5),MONTH(D21),DAY(D21)),DATE(YEAR($C$5)+1,MONTH(D21),DAY(D21))))</f>
        <v/>
      </c>
      <c r="J21" s="16">
        <f>IF(D21="","",I21-$C$5)</f>
        <v/>
      </c>
      <c r="K21" s="17">
        <f>IF(D21="","",YEAR(I21)-YEAR(D21))</f>
        <v/>
      </c>
      <c r="L21" s="17">
        <f>IF(D21="","",MONTH(D21))</f>
        <v/>
      </c>
      <c r="M21" s="14">
        <f>IF(D21="","",MID("LunMarMiéJueVieSábDom",(WEEKDAY(I21,2)-1)*3+1,3))</f>
        <v/>
      </c>
      <c r="N21" s="15">
        <f>IF(D21="","",I21-$G$5)</f>
        <v/>
      </c>
      <c r="O21" s="14">
        <f>IF(D21="","",IF(J21=0,"¡HOY!",IF(AND(H21="No",J21&lt;=$G$5),"Comprar ya",IF(J21&lt;=$E$5,"Próximo","Más adelante"))))</f>
        <v/>
      </c>
      <c r="P21" s="26">
        <f>IF(D21="","",J21+ROW()/100000)</f>
        <v/>
      </c>
      <c r="Q21" s="26">
        <f>IF(D21="","",IF(L21='Por mes'!$F$5,DAY(D21)+ROW()/100000,""))</f>
        <v/>
      </c>
    </row>
    <row r="22">
      <c r="B22" s="22" t="n"/>
      <c r="C22" s="23" t="n"/>
      <c r="D22" s="24" t="n"/>
      <c r="E22" s="23" t="n"/>
      <c r="F22" s="22" t="n"/>
      <c r="G22" s="25" t="n"/>
      <c r="H22" s="23" t="n"/>
      <c r="I22" s="15">
        <f>IF(D22="","",IF(DATE(YEAR($C$5),MONTH(D22),DAY(D22))&gt;=$C$5,DATE(YEAR($C$5),MONTH(D22),DAY(D22)),DATE(YEAR($C$5)+1,MONTH(D22),DAY(D22))))</f>
        <v/>
      </c>
      <c r="J22" s="16">
        <f>IF(D22="","",I22-$C$5)</f>
        <v/>
      </c>
      <c r="K22" s="17">
        <f>IF(D22="","",YEAR(I22)-YEAR(D22))</f>
        <v/>
      </c>
      <c r="L22" s="17">
        <f>IF(D22="","",MONTH(D22))</f>
        <v/>
      </c>
      <c r="M22" s="14">
        <f>IF(D22="","",MID("LunMarMiéJueVieSábDom",(WEEKDAY(I22,2)-1)*3+1,3))</f>
        <v/>
      </c>
      <c r="N22" s="15">
        <f>IF(D22="","",I22-$G$5)</f>
        <v/>
      </c>
      <c r="O22" s="14">
        <f>IF(D22="","",IF(J22=0,"¡HOY!",IF(AND(H22="No",J22&lt;=$G$5),"Comprar ya",IF(J22&lt;=$E$5,"Próximo","Más adelante"))))</f>
        <v/>
      </c>
      <c r="P22" s="26">
        <f>IF(D22="","",J22+ROW()/100000)</f>
        <v/>
      </c>
      <c r="Q22" s="26">
        <f>IF(D22="","",IF(L22='Por mes'!$F$5,DAY(D22)+ROW()/100000,""))</f>
        <v/>
      </c>
    </row>
    <row r="23">
      <c r="B23" s="22" t="n"/>
      <c r="C23" s="23" t="n"/>
      <c r="D23" s="24" t="n"/>
      <c r="E23" s="23" t="n"/>
      <c r="F23" s="22" t="n"/>
      <c r="G23" s="25" t="n"/>
      <c r="H23" s="23" t="n"/>
      <c r="I23" s="15">
        <f>IF(D23="","",IF(DATE(YEAR($C$5),MONTH(D23),DAY(D23))&gt;=$C$5,DATE(YEAR($C$5),MONTH(D23),DAY(D23)),DATE(YEAR($C$5)+1,MONTH(D23),DAY(D23))))</f>
        <v/>
      </c>
      <c r="J23" s="16">
        <f>IF(D23="","",I23-$C$5)</f>
        <v/>
      </c>
      <c r="K23" s="17">
        <f>IF(D23="","",YEAR(I23)-YEAR(D23))</f>
        <v/>
      </c>
      <c r="L23" s="17">
        <f>IF(D23="","",MONTH(D23))</f>
        <v/>
      </c>
      <c r="M23" s="14">
        <f>IF(D23="","",MID("LunMarMiéJueVieSábDom",(WEEKDAY(I23,2)-1)*3+1,3))</f>
        <v/>
      </c>
      <c r="N23" s="15">
        <f>IF(D23="","",I23-$G$5)</f>
        <v/>
      </c>
      <c r="O23" s="14">
        <f>IF(D23="","",IF(J23=0,"¡HOY!",IF(AND(H23="No",J23&lt;=$G$5),"Comprar ya",IF(J23&lt;=$E$5,"Próximo","Más adelante"))))</f>
        <v/>
      </c>
      <c r="P23" s="26">
        <f>IF(D23="","",J23+ROW()/100000)</f>
        <v/>
      </c>
      <c r="Q23" s="26">
        <f>IF(D23="","",IF(L23='Por mes'!$F$5,DAY(D23)+ROW()/100000,""))</f>
        <v/>
      </c>
    </row>
    <row r="24">
      <c r="B24" s="22" t="n"/>
      <c r="C24" s="23" t="n"/>
      <c r="D24" s="24" t="n"/>
      <c r="E24" s="23" t="n"/>
      <c r="F24" s="22" t="n"/>
      <c r="G24" s="25" t="n"/>
      <c r="H24" s="23" t="n"/>
      <c r="I24" s="15">
        <f>IF(D24="","",IF(DATE(YEAR($C$5),MONTH(D24),DAY(D24))&gt;=$C$5,DATE(YEAR($C$5),MONTH(D24),DAY(D24)),DATE(YEAR($C$5)+1,MONTH(D24),DAY(D24))))</f>
        <v/>
      </c>
      <c r="J24" s="16">
        <f>IF(D24="","",I24-$C$5)</f>
        <v/>
      </c>
      <c r="K24" s="17">
        <f>IF(D24="","",YEAR(I24)-YEAR(D24))</f>
        <v/>
      </c>
      <c r="L24" s="17">
        <f>IF(D24="","",MONTH(D24))</f>
        <v/>
      </c>
      <c r="M24" s="14">
        <f>IF(D24="","",MID("LunMarMiéJueVieSábDom",(WEEKDAY(I24,2)-1)*3+1,3))</f>
        <v/>
      </c>
      <c r="N24" s="15">
        <f>IF(D24="","",I24-$G$5)</f>
        <v/>
      </c>
      <c r="O24" s="14">
        <f>IF(D24="","",IF(J24=0,"¡HOY!",IF(AND(H24="No",J24&lt;=$G$5),"Comprar ya",IF(J24&lt;=$E$5,"Próximo","Más adelante"))))</f>
        <v/>
      </c>
      <c r="P24" s="26">
        <f>IF(D24="","",J24+ROW()/100000)</f>
        <v/>
      </c>
      <c r="Q24" s="26">
        <f>IF(D24="","",IF(L24='Por mes'!$F$5,DAY(D24)+ROW()/100000,""))</f>
        <v/>
      </c>
    </row>
    <row r="25">
      <c r="B25" s="22" t="n"/>
      <c r="C25" s="23" t="n"/>
      <c r="D25" s="24" t="n"/>
      <c r="E25" s="23" t="n"/>
      <c r="F25" s="22" t="n"/>
      <c r="G25" s="25" t="n"/>
      <c r="H25" s="23" t="n"/>
      <c r="I25" s="15">
        <f>IF(D25="","",IF(DATE(YEAR($C$5),MONTH(D25),DAY(D25))&gt;=$C$5,DATE(YEAR($C$5),MONTH(D25),DAY(D25)),DATE(YEAR($C$5)+1,MONTH(D25),DAY(D25))))</f>
        <v/>
      </c>
      <c r="J25" s="16">
        <f>IF(D25="","",I25-$C$5)</f>
        <v/>
      </c>
      <c r="K25" s="17">
        <f>IF(D25="","",YEAR(I25)-YEAR(D25))</f>
        <v/>
      </c>
      <c r="L25" s="17">
        <f>IF(D25="","",MONTH(D25))</f>
        <v/>
      </c>
      <c r="M25" s="14">
        <f>IF(D25="","",MID("LunMarMiéJueVieSábDom",(WEEKDAY(I25,2)-1)*3+1,3))</f>
        <v/>
      </c>
      <c r="N25" s="15">
        <f>IF(D25="","",I25-$G$5)</f>
        <v/>
      </c>
      <c r="O25" s="14">
        <f>IF(D25="","",IF(J25=0,"¡HOY!",IF(AND(H25="No",J25&lt;=$G$5),"Comprar ya",IF(J25&lt;=$E$5,"Próximo","Más adelante"))))</f>
        <v/>
      </c>
      <c r="P25" s="26">
        <f>IF(D25="","",J25+ROW()/100000)</f>
        <v/>
      </c>
      <c r="Q25" s="26">
        <f>IF(D25="","",IF(L25='Por mes'!$F$5,DAY(D25)+ROW()/100000,""))</f>
        <v/>
      </c>
    </row>
    <row r="26">
      <c r="B26" s="22" t="n"/>
      <c r="C26" s="23" t="n"/>
      <c r="D26" s="24" t="n"/>
      <c r="E26" s="23" t="n"/>
      <c r="F26" s="22" t="n"/>
      <c r="G26" s="25" t="n"/>
      <c r="H26" s="23" t="n"/>
      <c r="I26" s="15">
        <f>IF(D26="","",IF(DATE(YEAR($C$5),MONTH(D26),DAY(D26))&gt;=$C$5,DATE(YEAR($C$5),MONTH(D26),DAY(D26)),DATE(YEAR($C$5)+1,MONTH(D26),DAY(D26))))</f>
        <v/>
      </c>
      <c r="J26" s="16">
        <f>IF(D26="","",I26-$C$5)</f>
        <v/>
      </c>
      <c r="K26" s="17">
        <f>IF(D26="","",YEAR(I26)-YEAR(D26))</f>
        <v/>
      </c>
      <c r="L26" s="17">
        <f>IF(D26="","",MONTH(D26))</f>
        <v/>
      </c>
      <c r="M26" s="14">
        <f>IF(D26="","",MID("LunMarMiéJueVieSábDom",(WEEKDAY(I26,2)-1)*3+1,3))</f>
        <v/>
      </c>
      <c r="N26" s="15">
        <f>IF(D26="","",I26-$G$5)</f>
        <v/>
      </c>
      <c r="O26" s="14">
        <f>IF(D26="","",IF(J26=0,"¡HOY!",IF(AND(H26="No",J26&lt;=$G$5),"Comprar ya",IF(J26&lt;=$E$5,"Próximo","Más adelante"))))</f>
        <v/>
      </c>
      <c r="P26" s="26">
        <f>IF(D26="","",J26+ROW()/100000)</f>
        <v/>
      </c>
      <c r="Q26" s="26">
        <f>IF(D26="","",IF(L26='Por mes'!$F$5,DAY(D26)+ROW()/100000,""))</f>
        <v/>
      </c>
    </row>
    <row r="27">
      <c r="B27" s="22" t="n"/>
      <c r="C27" s="23" t="n"/>
      <c r="D27" s="24" t="n"/>
      <c r="E27" s="23" t="n"/>
      <c r="F27" s="22" t="n"/>
      <c r="G27" s="25" t="n"/>
      <c r="H27" s="23" t="n"/>
      <c r="I27" s="15">
        <f>IF(D27="","",IF(DATE(YEAR($C$5),MONTH(D27),DAY(D27))&gt;=$C$5,DATE(YEAR($C$5),MONTH(D27),DAY(D27)),DATE(YEAR($C$5)+1,MONTH(D27),DAY(D27))))</f>
        <v/>
      </c>
      <c r="J27" s="16">
        <f>IF(D27="","",I27-$C$5)</f>
        <v/>
      </c>
      <c r="K27" s="17">
        <f>IF(D27="","",YEAR(I27)-YEAR(D27))</f>
        <v/>
      </c>
      <c r="L27" s="17">
        <f>IF(D27="","",MONTH(D27))</f>
        <v/>
      </c>
      <c r="M27" s="14">
        <f>IF(D27="","",MID("LunMarMiéJueVieSábDom",(WEEKDAY(I27,2)-1)*3+1,3))</f>
        <v/>
      </c>
      <c r="N27" s="15">
        <f>IF(D27="","",I27-$G$5)</f>
        <v/>
      </c>
      <c r="O27" s="14">
        <f>IF(D27="","",IF(J27=0,"¡HOY!",IF(AND(H27="No",J27&lt;=$G$5),"Comprar ya",IF(J27&lt;=$E$5,"Próximo","Más adelante"))))</f>
        <v/>
      </c>
      <c r="P27" s="26">
        <f>IF(D27="","",J27+ROW()/100000)</f>
        <v/>
      </c>
      <c r="Q27" s="26">
        <f>IF(D27="","",IF(L27='Por mes'!$F$5,DAY(D27)+ROW()/100000,""))</f>
        <v/>
      </c>
    </row>
    <row r="28">
      <c r="B28" s="22" t="n"/>
      <c r="C28" s="23" t="n"/>
      <c r="D28" s="24" t="n"/>
      <c r="E28" s="23" t="n"/>
      <c r="F28" s="22" t="n"/>
      <c r="G28" s="25" t="n"/>
      <c r="H28" s="23" t="n"/>
      <c r="I28" s="15">
        <f>IF(D28="","",IF(DATE(YEAR($C$5),MONTH(D28),DAY(D28))&gt;=$C$5,DATE(YEAR($C$5),MONTH(D28),DAY(D28)),DATE(YEAR($C$5)+1,MONTH(D28),DAY(D28))))</f>
        <v/>
      </c>
      <c r="J28" s="16">
        <f>IF(D28="","",I28-$C$5)</f>
        <v/>
      </c>
      <c r="K28" s="17">
        <f>IF(D28="","",YEAR(I28)-YEAR(D28))</f>
        <v/>
      </c>
      <c r="L28" s="17">
        <f>IF(D28="","",MONTH(D28))</f>
        <v/>
      </c>
      <c r="M28" s="14">
        <f>IF(D28="","",MID("LunMarMiéJueVieSábDom",(WEEKDAY(I28,2)-1)*3+1,3))</f>
        <v/>
      </c>
      <c r="N28" s="15">
        <f>IF(D28="","",I28-$G$5)</f>
        <v/>
      </c>
      <c r="O28" s="14">
        <f>IF(D28="","",IF(J28=0,"¡HOY!",IF(AND(H28="No",J28&lt;=$G$5),"Comprar ya",IF(J28&lt;=$E$5,"Próximo","Más adelante"))))</f>
        <v/>
      </c>
      <c r="P28" s="26">
        <f>IF(D28="","",J28+ROW()/100000)</f>
        <v/>
      </c>
      <c r="Q28" s="26">
        <f>IF(D28="","",IF(L28='Por mes'!$F$5,DAY(D28)+ROW()/100000,""))</f>
        <v/>
      </c>
    </row>
    <row r="29">
      <c r="B29" s="22" t="n"/>
      <c r="C29" s="23" t="n"/>
      <c r="D29" s="24" t="n"/>
      <c r="E29" s="23" t="n"/>
      <c r="F29" s="22" t="n"/>
      <c r="G29" s="25" t="n"/>
      <c r="H29" s="23" t="n"/>
      <c r="I29" s="15">
        <f>IF(D29="","",IF(DATE(YEAR($C$5),MONTH(D29),DAY(D29))&gt;=$C$5,DATE(YEAR($C$5),MONTH(D29),DAY(D29)),DATE(YEAR($C$5)+1,MONTH(D29),DAY(D29))))</f>
        <v/>
      </c>
      <c r="J29" s="16">
        <f>IF(D29="","",I29-$C$5)</f>
        <v/>
      </c>
      <c r="K29" s="17">
        <f>IF(D29="","",YEAR(I29)-YEAR(D29))</f>
        <v/>
      </c>
      <c r="L29" s="17">
        <f>IF(D29="","",MONTH(D29))</f>
        <v/>
      </c>
      <c r="M29" s="14">
        <f>IF(D29="","",MID("LunMarMiéJueVieSábDom",(WEEKDAY(I29,2)-1)*3+1,3))</f>
        <v/>
      </c>
      <c r="N29" s="15">
        <f>IF(D29="","",I29-$G$5)</f>
        <v/>
      </c>
      <c r="O29" s="14">
        <f>IF(D29="","",IF(J29=0,"¡HOY!",IF(AND(H29="No",J29&lt;=$G$5),"Comprar ya",IF(J29&lt;=$E$5,"Próximo","Más adelante"))))</f>
        <v/>
      </c>
      <c r="P29" s="26">
        <f>IF(D29="","",J29+ROW()/100000)</f>
        <v/>
      </c>
      <c r="Q29" s="26">
        <f>IF(D29="","",IF(L29='Por mes'!$F$5,DAY(D29)+ROW()/100000,""))</f>
        <v/>
      </c>
    </row>
    <row r="30">
      <c r="B30" s="22" t="n"/>
      <c r="C30" s="23" t="n"/>
      <c r="D30" s="24" t="n"/>
      <c r="E30" s="23" t="n"/>
      <c r="F30" s="22" t="n"/>
      <c r="G30" s="25" t="n"/>
      <c r="H30" s="23" t="n"/>
      <c r="I30" s="15">
        <f>IF(D30="","",IF(DATE(YEAR($C$5),MONTH(D30),DAY(D30))&gt;=$C$5,DATE(YEAR($C$5),MONTH(D30),DAY(D30)),DATE(YEAR($C$5)+1,MONTH(D30),DAY(D30))))</f>
        <v/>
      </c>
      <c r="J30" s="16">
        <f>IF(D30="","",I30-$C$5)</f>
        <v/>
      </c>
      <c r="K30" s="17">
        <f>IF(D30="","",YEAR(I30)-YEAR(D30))</f>
        <v/>
      </c>
      <c r="L30" s="17">
        <f>IF(D30="","",MONTH(D30))</f>
        <v/>
      </c>
      <c r="M30" s="14">
        <f>IF(D30="","",MID("LunMarMiéJueVieSábDom",(WEEKDAY(I30,2)-1)*3+1,3))</f>
        <v/>
      </c>
      <c r="N30" s="15">
        <f>IF(D30="","",I30-$G$5)</f>
        <v/>
      </c>
      <c r="O30" s="14">
        <f>IF(D30="","",IF(J30=0,"¡HOY!",IF(AND(H30="No",J30&lt;=$G$5),"Comprar ya",IF(J30&lt;=$E$5,"Próximo","Más adelante"))))</f>
        <v/>
      </c>
      <c r="P30" s="26">
        <f>IF(D30="","",J30+ROW()/100000)</f>
        <v/>
      </c>
      <c r="Q30" s="26">
        <f>IF(D30="","",IF(L30='Por mes'!$F$5,DAY(D30)+ROW()/100000,""))</f>
        <v/>
      </c>
    </row>
    <row r="31">
      <c r="B31" s="22" t="n"/>
      <c r="C31" s="23" t="n"/>
      <c r="D31" s="24" t="n"/>
      <c r="E31" s="23" t="n"/>
      <c r="F31" s="22" t="n"/>
      <c r="G31" s="25" t="n"/>
      <c r="H31" s="23" t="n"/>
      <c r="I31" s="15">
        <f>IF(D31="","",IF(DATE(YEAR($C$5),MONTH(D31),DAY(D31))&gt;=$C$5,DATE(YEAR($C$5),MONTH(D31),DAY(D31)),DATE(YEAR($C$5)+1,MONTH(D31),DAY(D31))))</f>
        <v/>
      </c>
      <c r="J31" s="16">
        <f>IF(D31="","",I31-$C$5)</f>
        <v/>
      </c>
      <c r="K31" s="17">
        <f>IF(D31="","",YEAR(I31)-YEAR(D31))</f>
        <v/>
      </c>
      <c r="L31" s="17">
        <f>IF(D31="","",MONTH(D31))</f>
        <v/>
      </c>
      <c r="M31" s="14">
        <f>IF(D31="","",MID("LunMarMiéJueVieSábDom",(WEEKDAY(I31,2)-1)*3+1,3))</f>
        <v/>
      </c>
      <c r="N31" s="15">
        <f>IF(D31="","",I31-$G$5)</f>
        <v/>
      </c>
      <c r="O31" s="14">
        <f>IF(D31="","",IF(J31=0,"¡HOY!",IF(AND(H31="No",J31&lt;=$G$5),"Comprar ya",IF(J31&lt;=$E$5,"Próximo","Más adelante"))))</f>
        <v/>
      </c>
      <c r="P31" s="26">
        <f>IF(D31="","",J31+ROW()/100000)</f>
        <v/>
      </c>
      <c r="Q31" s="26">
        <f>IF(D31="","",IF(L31='Por mes'!$F$5,DAY(D31)+ROW()/100000,""))</f>
        <v/>
      </c>
    </row>
    <row r="32">
      <c r="B32" s="22" t="n"/>
      <c r="C32" s="23" t="n"/>
      <c r="D32" s="24" t="n"/>
      <c r="E32" s="23" t="n"/>
      <c r="F32" s="22" t="n"/>
      <c r="G32" s="25" t="n"/>
      <c r="H32" s="23" t="n"/>
      <c r="I32" s="15">
        <f>IF(D32="","",IF(DATE(YEAR($C$5),MONTH(D32),DAY(D32))&gt;=$C$5,DATE(YEAR($C$5),MONTH(D32),DAY(D32)),DATE(YEAR($C$5)+1,MONTH(D32),DAY(D32))))</f>
        <v/>
      </c>
      <c r="J32" s="16">
        <f>IF(D32="","",I32-$C$5)</f>
        <v/>
      </c>
      <c r="K32" s="17">
        <f>IF(D32="","",YEAR(I32)-YEAR(D32))</f>
        <v/>
      </c>
      <c r="L32" s="17">
        <f>IF(D32="","",MONTH(D32))</f>
        <v/>
      </c>
      <c r="M32" s="14">
        <f>IF(D32="","",MID("LunMarMiéJueVieSábDom",(WEEKDAY(I32,2)-1)*3+1,3))</f>
        <v/>
      </c>
      <c r="N32" s="15">
        <f>IF(D32="","",I32-$G$5)</f>
        <v/>
      </c>
      <c r="O32" s="14">
        <f>IF(D32="","",IF(J32=0,"¡HOY!",IF(AND(H32="No",J32&lt;=$G$5),"Comprar ya",IF(J32&lt;=$E$5,"Próximo","Más adelante"))))</f>
        <v/>
      </c>
      <c r="P32" s="26">
        <f>IF(D32="","",J32+ROW()/100000)</f>
        <v/>
      </c>
      <c r="Q32" s="26">
        <f>IF(D32="","",IF(L32='Por mes'!$F$5,DAY(D32)+ROW()/100000,""))</f>
        <v/>
      </c>
    </row>
    <row r="33">
      <c r="B33" s="22" t="n"/>
      <c r="C33" s="23" t="n"/>
      <c r="D33" s="24" t="n"/>
      <c r="E33" s="23" t="n"/>
      <c r="F33" s="22" t="n"/>
      <c r="G33" s="25" t="n"/>
      <c r="H33" s="23" t="n"/>
      <c r="I33" s="15">
        <f>IF(D33="","",IF(DATE(YEAR($C$5),MONTH(D33),DAY(D33))&gt;=$C$5,DATE(YEAR($C$5),MONTH(D33),DAY(D33)),DATE(YEAR($C$5)+1,MONTH(D33),DAY(D33))))</f>
        <v/>
      </c>
      <c r="J33" s="16">
        <f>IF(D33="","",I33-$C$5)</f>
        <v/>
      </c>
      <c r="K33" s="17">
        <f>IF(D33="","",YEAR(I33)-YEAR(D33))</f>
        <v/>
      </c>
      <c r="L33" s="17">
        <f>IF(D33="","",MONTH(D33))</f>
        <v/>
      </c>
      <c r="M33" s="14">
        <f>IF(D33="","",MID("LunMarMiéJueVieSábDom",(WEEKDAY(I33,2)-1)*3+1,3))</f>
        <v/>
      </c>
      <c r="N33" s="15">
        <f>IF(D33="","",I33-$G$5)</f>
        <v/>
      </c>
      <c r="O33" s="14">
        <f>IF(D33="","",IF(J33=0,"¡HOY!",IF(AND(H33="No",J33&lt;=$G$5),"Comprar ya",IF(J33&lt;=$E$5,"Próximo","Más adelante"))))</f>
        <v/>
      </c>
      <c r="P33" s="26">
        <f>IF(D33="","",J33+ROW()/100000)</f>
        <v/>
      </c>
      <c r="Q33" s="26">
        <f>IF(D33="","",IF(L33='Por mes'!$F$5,DAY(D33)+ROW()/100000,""))</f>
        <v/>
      </c>
    </row>
    <row r="34">
      <c r="B34" s="22" t="n"/>
      <c r="C34" s="23" t="n"/>
      <c r="D34" s="24" t="n"/>
      <c r="E34" s="23" t="n"/>
      <c r="F34" s="22" t="n"/>
      <c r="G34" s="25" t="n"/>
      <c r="H34" s="23" t="n"/>
      <c r="I34" s="15">
        <f>IF(D34="","",IF(DATE(YEAR($C$5),MONTH(D34),DAY(D34))&gt;=$C$5,DATE(YEAR($C$5),MONTH(D34),DAY(D34)),DATE(YEAR($C$5)+1,MONTH(D34),DAY(D34))))</f>
        <v/>
      </c>
      <c r="J34" s="16">
        <f>IF(D34="","",I34-$C$5)</f>
        <v/>
      </c>
      <c r="K34" s="17">
        <f>IF(D34="","",YEAR(I34)-YEAR(D34))</f>
        <v/>
      </c>
      <c r="L34" s="17">
        <f>IF(D34="","",MONTH(D34))</f>
        <v/>
      </c>
      <c r="M34" s="14">
        <f>IF(D34="","",MID("LunMarMiéJueVieSábDom",(WEEKDAY(I34,2)-1)*3+1,3))</f>
        <v/>
      </c>
      <c r="N34" s="15">
        <f>IF(D34="","",I34-$G$5)</f>
        <v/>
      </c>
      <c r="O34" s="14">
        <f>IF(D34="","",IF(J34=0,"¡HOY!",IF(AND(H34="No",J34&lt;=$G$5),"Comprar ya",IF(J34&lt;=$E$5,"Próximo","Más adelante"))))</f>
        <v/>
      </c>
      <c r="P34" s="26">
        <f>IF(D34="","",J34+ROW()/100000)</f>
        <v/>
      </c>
      <c r="Q34" s="26">
        <f>IF(D34="","",IF(L34='Por mes'!$F$5,DAY(D34)+ROW()/100000,""))</f>
        <v/>
      </c>
    </row>
    <row r="35">
      <c r="B35" s="22" t="n"/>
      <c r="C35" s="23" t="n"/>
      <c r="D35" s="24" t="n"/>
      <c r="E35" s="23" t="n"/>
      <c r="F35" s="22" t="n"/>
      <c r="G35" s="25" t="n"/>
      <c r="H35" s="23" t="n"/>
      <c r="I35" s="15">
        <f>IF(D35="","",IF(DATE(YEAR($C$5),MONTH(D35),DAY(D35))&gt;=$C$5,DATE(YEAR($C$5),MONTH(D35),DAY(D35)),DATE(YEAR($C$5)+1,MONTH(D35),DAY(D35))))</f>
        <v/>
      </c>
      <c r="J35" s="16">
        <f>IF(D35="","",I35-$C$5)</f>
        <v/>
      </c>
      <c r="K35" s="17">
        <f>IF(D35="","",YEAR(I35)-YEAR(D35))</f>
        <v/>
      </c>
      <c r="L35" s="17">
        <f>IF(D35="","",MONTH(D35))</f>
        <v/>
      </c>
      <c r="M35" s="14">
        <f>IF(D35="","",MID("LunMarMiéJueVieSábDom",(WEEKDAY(I35,2)-1)*3+1,3))</f>
        <v/>
      </c>
      <c r="N35" s="15">
        <f>IF(D35="","",I35-$G$5)</f>
        <v/>
      </c>
      <c r="O35" s="14">
        <f>IF(D35="","",IF(J35=0,"¡HOY!",IF(AND(H35="No",J35&lt;=$G$5),"Comprar ya",IF(J35&lt;=$E$5,"Próximo","Más adelante"))))</f>
        <v/>
      </c>
      <c r="P35" s="26">
        <f>IF(D35="","",J35+ROW()/100000)</f>
        <v/>
      </c>
      <c r="Q35" s="26">
        <f>IF(D35="","",IF(L35='Por mes'!$F$5,DAY(D35)+ROW()/100000,""))</f>
        <v/>
      </c>
    </row>
    <row r="36">
      <c r="B36" s="22" t="n"/>
      <c r="C36" s="23" t="n"/>
      <c r="D36" s="24" t="n"/>
      <c r="E36" s="23" t="n"/>
      <c r="F36" s="22" t="n"/>
      <c r="G36" s="25" t="n"/>
      <c r="H36" s="23" t="n"/>
      <c r="I36" s="15">
        <f>IF(D36="","",IF(DATE(YEAR($C$5),MONTH(D36),DAY(D36))&gt;=$C$5,DATE(YEAR($C$5),MONTH(D36),DAY(D36)),DATE(YEAR($C$5)+1,MONTH(D36),DAY(D36))))</f>
        <v/>
      </c>
      <c r="J36" s="16">
        <f>IF(D36="","",I36-$C$5)</f>
        <v/>
      </c>
      <c r="K36" s="17">
        <f>IF(D36="","",YEAR(I36)-YEAR(D36))</f>
        <v/>
      </c>
      <c r="L36" s="17">
        <f>IF(D36="","",MONTH(D36))</f>
        <v/>
      </c>
      <c r="M36" s="14">
        <f>IF(D36="","",MID("LunMarMiéJueVieSábDom",(WEEKDAY(I36,2)-1)*3+1,3))</f>
        <v/>
      </c>
      <c r="N36" s="15">
        <f>IF(D36="","",I36-$G$5)</f>
        <v/>
      </c>
      <c r="O36" s="14">
        <f>IF(D36="","",IF(J36=0,"¡HOY!",IF(AND(H36="No",J36&lt;=$G$5),"Comprar ya",IF(J36&lt;=$E$5,"Próximo","Más adelante"))))</f>
        <v/>
      </c>
      <c r="P36" s="26">
        <f>IF(D36="","",J36+ROW()/100000)</f>
        <v/>
      </c>
      <c r="Q36" s="26">
        <f>IF(D36="","",IF(L36='Por mes'!$F$5,DAY(D36)+ROW()/100000,""))</f>
        <v/>
      </c>
    </row>
    <row r="37">
      <c r="B37" s="22" t="n"/>
      <c r="C37" s="23" t="n"/>
      <c r="D37" s="24" t="n"/>
      <c r="E37" s="23" t="n"/>
      <c r="F37" s="22" t="n"/>
      <c r="G37" s="25" t="n"/>
      <c r="H37" s="23" t="n"/>
      <c r="I37" s="15">
        <f>IF(D37="","",IF(DATE(YEAR($C$5),MONTH(D37),DAY(D37))&gt;=$C$5,DATE(YEAR($C$5),MONTH(D37),DAY(D37)),DATE(YEAR($C$5)+1,MONTH(D37),DAY(D37))))</f>
        <v/>
      </c>
      <c r="J37" s="16">
        <f>IF(D37="","",I37-$C$5)</f>
        <v/>
      </c>
      <c r="K37" s="17">
        <f>IF(D37="","",YEAR(I37)-YEAR(D37))</f>
        <v/>
      </c>
      <c r="L37" s="17">
        <f>IF(D37="","",MONTH(D37))</f>
        <v/>
      </c>
      <c r="M37" s="14">
        <f>IF(D37="","",MID("LunMarMiéJueVieSábDom",(WEEKDAY(I37,2)-1)*3+1,3))</f>
        <v/>
      </c>
      <c r="N37" s="15">
        <f>IF(D37="","",I37-$G$5)</f>
        <v/>
      </c>
      <c r="O37" s="14">
        <f>IF(D37="","",IF(J37=0,"¡HOY!",IF(AND(H37="No",J37&lt;=$G$5),"Comprar ya",IF(J37&lt;=$E$5,"Próximo","Más adelante"))))</f>
        <v/>
      </c>
      <c r="P37" s="26">
        <f>IF(D37="","",J37+ROW()/100000)</f>
        <v/>
      </c>
      <c r="Q37" s="26">
        <f>IF(D37="","",IF(L37='Por mes'!$F$5,DAY(D37)+ROW()/100000,""))</f>
        <v/>
      </c>
    </row>
    <row r="38">
      <c r="B38" s="22" t="n"/>
      <c r="C38" s="23" t="n"/>
      <c r="D38" s="24" t="n"/>
      <c r="E38" s="23" t="n"/>
      <c r="F38" s="22" t="n"/>
      <c r="G38" s="25" t="n"/>
      <c r="H38" s="23" t="n"/>
      <c r="I38" s="15">
        <f>IF(D38="","",IF(DATE(YEAR($C$5),MONTH(D38),DAY(D38))&gt;=$C$5,DATE(YEAR($C$5),MONTH(D38),DAY(D38)),DATE(YEAR($C$5)+1,MONTH(D38),DAY(D38))))</f>
        <v/>
      </c>
      <c r="J38" s="16">
        <f>IF(D38="","",I38-$C$5)</f>
        <v/>
      </c>
      <c r="K38" s="17">
        <f>IF(D38="","",YEAR(I38)-YEAR(D38))</f>
        <v/>
      </c>
      <c r="L38" s="17">
        <f>IF(D38="","",MONTH(D38))</f>
        <v/>
      </c>
      <c r="M38" s="14">
        <f>IF(D38="","",MID("LunMarMiéJueVieSábDom",(WEEKDAY(I38,2)-1)*3+1,3))</f>
        <v/>
      </c>
      <c r="N38" s="15">
        <f>IF(D38="","",I38-$G$5)</f>
        <v/>
      </c>
      <c r="O38" s="14">
        <f>IF(D38="","",IF(J38=0,"¡HOY!",IF(AND(H38="No",J38&lt;=$G$5),"Comprar ya",IF(J38&lt;=$E$5,"Próximo","Más adelante"))))</f>
        <v/>
      </c>
      <c r="P38" s="26">
        <f>IF(D38="","",J38+ROW()/100000)</f>
        <v/>
      </c>
      <c r="Q38" s="26">
        <f>IF(D38="","",IF(L38='Por mes'!$F$5,DAY(D38)+ROW()/100000,""))</f>
        <v/>
      </c>
    </row>
    <row r="39">
      <c r="B39" s="22" t="n"/>
      <c r="C39" s="23" t="n"/>
      <c r="D39" s="24" t="n"/>
      <c r="E39" s="23" t="n"/>
      <c r="F39" s="22" t="n"/>
      <c r="G39" s="25" t="n"/>
      <c r="H39" s="23" t="n"/>
      <c r="I39" s="15">
        <f>IF(D39="","",IF(DATE(YEAR($C$5),MONTH(D39),DAY(D39))&gt;=$C$5,DATE(YEAR($C$5),MONTH(D39),DAY(D39)),DATE(YEAR($C$5)+1,MONTH(D39),DAY(D39))))</f>
        <v/>
      </c>
      <c r="J39" s="16">
        <f>IF(D39="","",I39-$C$5)</f>
        <v/>
      </c>
      <c r="K39" s="17">
        <f>IF(D39="","",YEAR(I39)-YEAR(D39))</f>
        <v/>
      </c>
      <c r="L39" s="17">
        <f>IF(D39="","",MONTH(D39))</f>
        <v/>
      </c>
      <c r="M39" s="14">
        <f>IF(D39="","",MID("LunMarMiéJueVieSábDom",(WEEKDAY(I39,2)-1)*3+1,3))</f>
        <v/>
      </c>
      <c r="N39" s="15">
        <f>IF(D39="","",I39-$G$5)</f>
        <v/>
      </c>
      <c r="O39" s="14">
        <f>IF(D39="","",IF(J39=0,"¡HOY!",IF(AND(H39="No",J39&lt;=$G$5),"Comprar ya",IF(J39&lt;=$E$5,"Próximo","Más adelante"))))</f>
        <v/>
      </c>
      <c r="P39" s="26">
        <f>IF(D39="","",J39+ROW()/100000)</f>
        <v/>
      </c>
      <c r="Q39" s="26">
        <f>IF(D39="","",IF(L39='Por mes'!$F$5,DAY(D39)+ROW()/100000,""))</f>
        <v/>
      </c>
    </row>
    <row r="40">
      <c r="B40" s="22" t="n"/>
      <c r="C40" s="23" t="n"/>
      <c r="D40" s="24" t="n"/>
      <c r="E40" s="23" t="n"/>
      <c r="F40" s="22" t="n"/>
      <c r="G40" s="25" t="n"/>
      <c r="H40" s="23" t="n"/>
      <c r="I40" s="15">
        <f>IF(D40="","",IF(DATE(YEAR($C$5),MONTH(D40),DAY(D40))&gt;=$C$5,DATE(YEAR($C$5),MONTH(D40),DAY(D40)),DATE(YEAR($C$5)+1,MONTH(D40),DAY(D40))))</f>
        <v/>
      </c>
      <c r="J40" s="16">
        <f>IF(D40="","",I40-$C$5)</f>
        <v/>
      </c>
      <c r="K40" s="17">
        <f>IF(D40="","",YEAR(I40)-YEAR(D40))</f>
        <v/>
      </c>
      <c r="L40" s="17">
        <f>IF(D40="","",MONTH(D40))</f>
        <v/>
      </c>
      <c r="M40" s="14">
        <f>IF(D40="","",MID("LunMarMiéJueVieSábDom",(WEEKDAY(I40,2)-1)*3+1,3))</f>
        <v/>
      </c>
      <c r="N40" s="15">
        <f>IF(D40="","",I40-$G$5)</f>
        <v/>
      </c>
      <c r="O40" s="14">
        <f>IF(D40="","",IF(J40=0,"¡HOY!",IF(AND(H40="No",J40&lt;=$G$5),"Comprar ya",IF(J40&lt;=$E$5,"Próximo","Más adelante"))))</f>
        <v/>
      </c>
      <c r="P40" s="26">
        <f>IF(D40="","",J40+ROW()/100000)</f>
        <v/>
      </c>
      <c r="Q40" s="26">
        <f>IF(D40="","",IF(L40='Por mes'!$F$5,DAY(D40)+ROW()/100000,""))</f>
        <v/>
      </c>
    </row>
    <row r="41">
      <c r="B41" s="22" t="n"/>
      <c r="C41" s="23" t="n"/>
      <c r="D41" s="24" t="n"/>
      <c r="E41" s="23" t="n"/>
      <c r="F41" s="22" t="n"/>
      <c r="G41" s="25" t="n"/>
      <c r="H41" s="23" t="n"/>
      <c r="I41" s="15">
        <f>IF(D41="","",IF(DATE(YEAR($C$5),MONTH(D41),DAY(D41))&gt;=$C$5,DATE(YEAR($C$5),MONTH(D41),DAY(D41)),DATE(YEAR($C$5)+1,MONTH(D41),DAY(D41))))</f>
        <v/>
      </c>
      <c r="J41" s="16">
        <f>IF(D41="","",I41-$C$5)</f>
        <v/>
      </c>
      <c r="K41" s="17">
        <f>IF(D41="","",YEAR(I41)-YEAR(D41))</f>
        <v/>
      </c>
      <c r="L41" s="17">
        <f>IF(D41="","",MONTH(D41))</f>
        <v/>
      </c>
      <c r="M41" s="14">
        <f>IF(D41="","",MID("LunMarMiéJueVieSábDom",(WEEKDAY(I41,2)-1)*3+1,3))</f>
        <v/>
      </c>
      <c r="N41" s="15">
        <f>IF(D41="","",I41-$G$5)</f>
        <v/>
      </c>
      <c r="O41" s="14">
        <f>IF(D41="","",IF(J41=0,"¡HOY!",IF(AND(H41="No",J41&lt;=$G$5),"Comprar ya",IF(J41&lt;=$E$5,"Próximo","Más adelante"))))</f>
        <v/>
      </c>
      <c r="P41" s="26">
        <f>IF(D41="","",J41+ROW()/100000)</f>
        <v/>
      </c>
      <c r="Q41" s="26">
        <f>IF(D41="","",IF(L41='Por mes'!$F$5,DAY(D41)+ROW()/100000,""))</f>
        <v/>
      </c>
    </row>
    <row r="42">
      <c r="B42" s="22" t="n"/>
      <c r="C42" s="23" t="n"/>
      <c r="D42" s="24" t="n"/>
      <c r="E42" s="23" t="n"/>
      <c r="F42" s="22" t="n"/>
      <c r="G42" s="25" t="n"/>
      <c r="H42" s="23" t="n"/>
      <c r="I42" s="15">
        <f>IF(D42="","",IF(DATE(YEAR($C$5),MONTH(D42),DAY(D42))&gt;=$C$5,DATE(YEAR($C$5),MONTH(D42),DAY(D42)),DATE(YEAR($C$5)+1,MONTH(D42),DAY(D42))))</f>
        <v/>
      </c>
      <c r="J42" s="16">
        <f>IF(D42="","",I42-$C$5)</f>
        <v/>
      </c>
      <c r="K42" s="17">
        <f>IF(D42="","",YEAR(I42)-YEAR(D42))</f>
        <v/>
      </c>
      <c r="L42" s="17">
        <f>IF(D42="","",MONTH(D42))</f>
        <v/>
      </c>
      <c r="M42" s="14">
        <f>IF(D42="","",MID("LunMarMiéJueVieSábDom",(WEEKDAY(I42,2)-1)*3+1,3))</f>
        <v/>
      </c>
      <c r="N42" s="15">
        <f>IF(D42="","",I42-$G$5)</f>
        <v/>
      </c>
      <c r="O42" s="14">
        <f>IF(D42="","",IF(J42=0,"¡HOY!",IF(AND(H42="No",J42&lt;=$G$5),"Comprar ya",IF(J42&lt;=$E$5,"Próximo","Más adelante"))))</f>
        <v/>
      </c>
      <c r="P42" s="26">
        <f>IF(D42="","",J42+ROW()/100000)</f>
        <v/>
      </c>
      <c r="Q42" s="26">
        <f>IF(D42="","",IF(L42='Por mes'!$F$5,DAY(D42)+ROW()/100000,""))</f>
        <v/>
      </c>
    </row>
    <row r="43">
      <c r="B43" s="22" t="n"/>
      <c r="C43" s="23" t="n"/>
      <c r="D43" s="24" t="n"/>
      <c r="E43" s="23" t="n"/>
      <c r="F43" s="22" t="n"/>
      <c r="G43" s="25" t="n"/>
      <c r="H43" s="23" t="n"/>
      <c r="I43" s="15">
        <f>IF(D43="","",IF(DATE(YEAR($C$5),MONTH(D43),DAY(D43))&gt;=$C$5,DATE(YEAR($C$5),MONTH(D43),DAY(D43)),DATE(YEAR($C$5)+1,MONTH(D43),DAY(D43))))</f>
        <v/>
      </c>
      <c r="J43" s="16">
        <f>IF(D43="","",I43-$C$5)</f>
        <v/>
      </c>
      <c r="K43" s="17">
        <f>IF(D43="","",YEAR(I43)-YEAR(D43))</f>
        <v/>
      </c>
      <c r="L43" s="17">
        <f>IF(D43="","",MONTH(D43))</f>
        <v/>
      </c>
      <c r="M43" s="14">
        <f>IF(D43="","",MID("LunMarMiéJueVieSábDom",(WEEKDAY(I43,2)-1)*3+1,3))</f>
        <v/>
      </c>
      <c r="N43" s="15">
        <f>IF(D43="","",I43-$G$5)</f>
        <v/>
      </c>
      <c r="O43" s="14">
        <f>IF(D43="","",IF(J43=0,"¡HOY!",IF(AND(H43="No",J43&lt;=$G$5),"Comprar ya",IF(J43&lt;=$E$5,"Próximo","Más adelante"))))</f>
        <v/>
      </c>
      <c r="P43" s="26">
        <f>IF(D43="","",J43+ROW()/100000)</f>
        <v/>
      </c>
      <c r="Q43" s="26">
        <f>IF(D43="","",IF(L43='Por mes'!$F$5,DAY(D43)+ROW()/100000,""))</f>
        <v/>
      </c>
    </row>
    <row r="44">
      <c r="B44" s="22" t="n"/>
      <c r="C44" s="23" t="n"/>
      <c r="D44" s="24" t="n"/>
      <c r="E44" s="23" t="n"/>
      <c r="F44" s="22" t="n"/>
      <c r="G44" s="25" t="n"/>
      <c r="H44" s="23" t="n"/>
      <c r="I44" s="15">
        <f>IF(D44="","",IF(DATE(YEAR($C$5),MONTH(D44),DAY(D44))&gt;=$C$5,DATE(YEAR($C$5),MONTH(D44),DAY(D44)),DATE(YEAR($C$5)+1,MONTH(D44),DAY(D44))))</f>
        <v/>
      </c>
      <c r="J44" s="16">
        <f>IF(D44="","",I44-$C$5)</f>
        <v/>
      </c>
      <c r="K44" s="17">
        <f>IF(D44="","",YEAR(I44)-YEAR(D44))</f>
        <v/>
      </c>
      <c r="L44" s="17">
        <f>IF(D44="","",MONTH(D44))</f>
        <v/>
      </c>
      <c r="M44" s="14">
        <f>IF(D44="","",MID("LunMarMiéJueVieSábDom",(WEEKDAY(I44,2)-1)*3+1,3))</f>
        <v/>
      </c>
      <c r="N44" s="15">
        <f>IF(D44="","",I44-$G$5)</f>
        <v/>
      </c>
      <c r="O44" s="14">
        <f>IF(D44="","",IF(J44=0,"¡HOY!",IF(AND(H44="No",J44&lt;=$G$5),"Comprar ya",IF(J44&lt;=$E$5,"Próximo","Más adelante"))))</f>
        <v/>
      </c>
      <c r="P44" s="26">
        <f>IF(D44="","",J44+ROW()/100000)</f>
        <v/>
      </c>
      <c r="Q44" s="26">
        <f>IF(D44="","",IF(L44='Por mes'!$F$5,DAY(D44)+ROW()/100000,""))</f>
        <v/>
      </c>
    </row>
    <row r="45">
      <c r="B45" s="22" t="n"/>
      <c r="C45" s="23" t="n"/>
      <c r="D45" s="24" t="n"/>
      <c r="E45" s="23" t="n"/>
      <c r="F45" s="22" t="n"/>
      <c r="G45" s="25" t="n"/>
      <c r="H45" s="23" t="n"/>
      <c r="I45" s="15">
        <f>IF(D45="","",IF(DATE(YEAR($C$5),MONTH(D45),DAY(D45))&gt;=$C$5,DATE(YEAR($C$5),MONTH(D45),DAY(D45)),DATE(YEAR($C$5)+1,MONTH(D45),DAY(D45))))</f>
        <v/>
      </c>
      <c r="J45" s="16">
        <f>IF(D45="","",I45-$C$5)</f>
        <v/>
      </c>
      <c r="K45" s="17">
        <f>IF(D45="","",YEAR(I45)-YEAR(D45))</f>
        <v/>
      </c>
      <c r="L45" s="17">
        <f>IF(D45="","",MONTH(D45))</f>
        <v/>
      </c>
      <c r="M45" s="14">
        <f>IF(D45="","",MID("LunMarMiéJueVieSábDom",(WEEKDAY(I45,2)-1)*3+1,3))</f>
        <v/>
      </c>
      <c r="N45" s="15">
        <f>IF(D45="","",I45-$G$5)</f>
        <v/>
      </c>
      <c r="O45" s="14">
        <f>IF(D45="","",IF(J45=0,"¡HOY!",IF(AND(H45="No",J45&lt;=$G$5),"Comprar ya",IF(J45&lt;=$E$5,"Próximo","Más adelante"))))</f>
        <v/>
      </c>
      <c r="P45" s="26">
        <f>IF(D45="","",J45+ROW()/100000)</f>
        <v/>
      </c>
      <c r="Q45" s="26">
        <f>IF(D45="","",IF(L45='Por mes'!$F$5,DAY(D45)+ROW()/100000,""))</f>
        <v/>
      </c>
    </row>
    <row r="46">
      <c r="B46" s="22" t="n"/>
      <c r="C46" s="23" t="n"/>
      <c r="D46" s="24" t="n"/>
      <c r="E46" s="23" t="n"/>
      <c r="F46" s="22" t="n"/>
      <c r="G46" s="25" t="n"/>
      <c r="H46" s="23" t="n"/>
      <c r="I46" s="15">
        <f>IF(D46="","",IF(DATE(YEAR($C$5),MONTH(D46),DAY(D46))&gt;=$C$5,DATE(YEAR($C$5),MONTH(D46),DAY(D46)),DATE(YEAR($C$5)+1,MONTH(D46),DAY(D46))))</f>
        <v/>
      </c>
      <c r="J46" s="16">
        <f>IF(D46="","",I46-$C$5)</f>
        <v/>
      </c>
      <c r="K46" s="17">
        <f>IF(D46="","",YEAR(I46)-YEAR(D46))</f>
        <v/>
      </c>
      <c r="L46" s="17">
        <f>IF(D46="","",MONTH(D46))</f>
        <v/>
      </c>
      <c r="M46" s="14">
        <f>IF(D46="","",MID("LunMarMiéJueVieSábDom",(WEEKDAY(I46,2)-1)*3+1,3))</f>
        <v/>
      </c>
      <c r="N46" s="15">
        <f>IF(D46="","",I46-$G$5)</f>
        <v/>
      </c>
      <c r="O46" s="14">
        <f>IF(D46="","",IF(J46=0,"¡HOY!",IF(AND(H46="No",J46&lt;=$G$5),"Comprar ya",IF(J46&lt;=$E$5,"Próximo","Más adelante"))))</f>
        <v/>
      </c>
      <c r="P46" s="26">
        <f>IF(D46="","",J46+ROW()/100000)</f>
        <v/>
      </c>
      <c r="Q46" s="26">
        <f>IF(D46="","",IF(L46='Por mes'!$F$5,DAY(D46)+ROW()/100000,""))</f>
        <v/>
      </c>
    </row>
    <row r="47">
      <c r="B47" s="22" t="n"/>
      <c r="C47" s="23" t="n"/>
      <c r="D47" s="24" t="n"/>
      <c r="E47" s="23" t="n"/>
      <c r="F47" s="22" t="n"/>
      <c r="G47" s="25" t="n"/>
      <c r="H47" s="23" t="n"/>
      <c r="I47" s="15">
        <f>IF(D47="","",IF(DATE(YEAR($C$5),MONTH(D47),DAY(D47))&gt;=$C$5,DATE(YEAR($C$5),MONTH(D47),DAY(D47)),DATE(YEAR($C$5)+1,MONTH(D47),DAY(D47))))</f>
        <v/>
      </c>
      <c r="J47" s="16">
        <f>IF(D47="","",I47-$C$5)</f>
        <v/>
      </c>
      <c r="K47" s="17">
        <f>IF(D47="","",YEAR(I47)-YEAR(D47))</f>
        <v/>
      </c>
      <c r="L47" s="17">
        <f>IF(D47="","",MONTH(D47))</f>
        <v/>
      </c>
      <c r="M47" s="14">
        <f>IF(D47="","",MID("LunMarMiéJueVieSábDom",(WEEKDAY(I47,2)-1)*3+1,3))</f>
        <v/>
      </c>
      <c r="N47" s="15">
        <f>IF(D47="","",I47-$G$5)</f>
        <v/>
      </c>
      <c r="O47" s="14">
        <f>IF(D47="","",IF(J47=0,"¡HOY!",IF(AND(H47="No",J47&lt;=$G$5),"Comprar ya",IF(J47&lt;=$E$5,"Próximo","Más adelante"))))</f>
        <v/>
      </c>
      <c r="P47" s="26">
        <f>IF(D47="","",J47+ROW()/100000)</f>
        <v/>
      </c>
      <c r="Q47" s="26">
        <f>IF(D47="","",IF(L47='Por mes'!$F$5,DAY(D47)+ROW()/100000,""))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O3"/>
    <mergeCell ref="B2:O2"/>
  </mergeCells>
  <conditionalFormatting sqref="B8:O47">
    <cfRule type="expression" priority="1" dxfId="0">
      <formula>$O8="¡HOY!"</formula>
    </cfRule>
    <cfRule type="expression" priority="2" dxfId="1">
      <formula>$O8="Comprar ya"</formula>
    </cfRule>
    <cfRule type="expression" priority="3" dxfId="2">
      <formula>$O8="Próximo"</formula>
    </cfRule>
  </conditionalFormatting>
  <conditionalFormatting sqref="G8:G47">
    <cfRule type="dataBar" priority="4">
      <dataBar>
        <cfvo type="num" val="0"/>
        <cfvo type="max"/>
        <color rgb="0010B981"/>
      </dataBar>
    </cfRule>
  </conditionalFormatting>
  <dataValidations count="4">
    <dataValidation sqref="C8:C47" showDropDown="0" showInputMessage="0" showErrorMessage="0" allowBlank="1" type="list">
      <formula1>=Listas!$A$2:$A$7</formula1>
    </dataValidation>
    <dataValidation sqref="E8:E47" showDropDown="0" showInputMessage="0" showErrorMessage="0" allowBlank="1" type="list">
      <formula1>=Listas!$B$2:$B$5</formula1>
    </dataValidation>
    <dataValidation sqref="H8:H47" showDropDown="0" showInputMessage="0" showErrorMessage="0" allowBlank="1" type="list">
      <formula1>=Listas!$C$2:$C$4</formula1>
    </dataValidation>
    <dataValidation sqref="D8:D47" showDropDown="0" showInputMessage="0" showErrorMessage="1" allowBlank="1" errorTitle="Fecha" error="Escribe una fecha válida, por ejemplo 14/03/1985." type="date" operator="greaterThan">
      <formula1>1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10B981"/>
    <outlinePr summaryBelow="1" summaryRight="1"/>
    <pageSetUpPr fitToPage="1"/>
  </sheetPr>
  <dimension ref="B2:L2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7" customWidth="1" min="2" max="2"/>
    <col width="13" customWidth="1" min="3" max="3"/>
    <col width="12" customWidth="1" min="4" max="4"/>
    <col width="14" customWidth="1" min="5" max="5"/>
    <col width="13" customWidth="1" min="6" max="6"/>
    <col width="3" customWidth="1" min="7" max="7"/>
    <col width="24" customWidth="1" min="8" max="8"/>
    <col width="8" customWidth="1" min="9" max="9"/>
    <col width="12" customWidth="1" min="10" max="10"/>
    <col width="8" customWidth="1" min="11" max="11"/>
    <col hidden="1" width="13" customWidth="1" min="12" max="12"/>
  </cols>
  <sheetData>
    <row r="2" ht="34" customHeight="1">
      <c r="B2" s="1" t="inlineStr">
        <is>
          <t>Cumpleaños por mes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</row>
    <row r="3">
      <c r="B3" s="3" t="inlineStr">
        <is>
          <t>Cuántas celebraciones caen cada mes, cuánto vas a gastar en regalos y quién cumple en el mes que elijas.</t>
        </is>
      </c>
    </row>
    <row r="5">
      <c r="B5" s="7" t="inlineStr">
        <is>
          <t>Mes a consultar:</t>
        </is>
      </c>
      <c r="D5" s="23" t="n"/>
      <c r="E5" s="9" t="inlineStr">
        <is>
          <t>Nº de mes:</t>
        </is>
      </c>
      <c r="F5" s="16">
        <f>IF(D5="",MONTH(Cumpleaños!C5),MATCH(D5,Listas!$D$2:$D$13,0))</f>
        <v/>
      </c>
      <c r="H5" s="27" t="inlineStr">
        <is>
          <t>(vacío = mes actual)</t>
        </is>
      </c>
    </row>
    <row r="6">
      <c r="H6" s="11" t="inlineStr">
        <is>
          <t>POR RELACIÓN</t>
        </is>
      </c>
    </row>
    <row r="7" ht="32" customHeight="1">
      <c r="B7" s="12" t="inlineStr">
        <is>
          <t>Nº</t>
        </is>
      </c>
      <c r="C7" s="12" t="inlineStr">
        <is>
          <t>Mes</t>
        </is>
      </c>
      <c r="D7" s="12" t="inlineStr">
        <is>
          <t>Celebraciones</t>
        </is>
      </c>
      <c r="E7" s="12" t="inlineStr">
        <is>
          <t>Presupuesto regalos</t>
        </is>
      </c>
      <c r="F7" s="12" t="inlineStr">
        <is>
          <t>Regalos sin comprar</t>
        </is>
      </c>
      <c r="H7" s="12" t="inlineStr">
        <is>
          <t>Relación</t>
        </is>
      </c>
      <c r="I7" s="12" t="inlineStr">
        <is>
          <t>Nº</t>
        </is>
      </c>
      <c r="J7" s="12" t="inlineStr">
        <is>
          <t>Presupuesto</t>
        </is>
      </c>
      <c r="K7" s="12" t="inlineStr">
        <is>
          <t>%</t>
        </is>
      </c>
    </row>
    <row r="8">
      <c r="B8" s="17" t="n">
        <v>1</v>
      </c>
      <c r="C8" s="13" t="inlineStr">
        <is>
          <t>Enero</t>
        </is>
      </c>
      <c r="D8" s="16">
        <f>COUNTIF(Cumpleaños!$L$8:$L$47,B8)</f>
        <v/>
      </c>
      <c r="E8" s="28">
        <f>SUMIF(Cumpleaños!$L$8:$L$47,B8,Cumpleaños!$G$8:$G$47)</f>
        <v/>
      </c>
      <c r="F8" s="17">
        <f>COUNTIFS(Cumpleaños!$L$8:$L$47,B8,Cumpleaños!$H$8:$H$47,"No")</f>
        <v/>
      </c>
      <c r="H8" s="13" t="inlineStr">
        <is>
          <t>Familia</t>
        </is>
      </c>
      <c r="I8" s="17">
        <f>COUNTIF(Cumpleaños!$C$8:$C$47,H8)</f>
        <v/>
      </c>
      <c r="J8" s="28">
        <f>SUMIF(Cumpleaños!$C$8:$C$47,H8,Cumpleaños!$G$8:$G$47)</f>
        <v/>
      </c>
      <c r="K8" s="29">
        <f>IF($I$14=0,0,I8/$I$14)</f>
        <v/>
      </c>
    </row>
    <row r="9">
      <c r="B9" s="17" t="n">
        <v>2</v>
      </c>
      <c r="C9" s="13" t="inlineStr">
        <is>
          <t>Febrero</t>
        </is>
      </c>
      <c r="D9" s="16">
        <f>COUNTIF(Cumpleaños!$L$8:$L$47,B9)</f>
        <v/>
      </c>
      <c r="E9" s="28">
        <f>SUMIF(Cumpleaños!$L$8:$L$47,B9,Cumpleaños!$G$8:$G$47)</f>
        <v/>
      </c>
      <c r="F9" s="17">
        <f>COUNTIFS(Cumpleaños!$L$8:$L$47,B9,Cumpleaños!$H$8:$H$47,"No")</f>
        <v/>
      </c>
      <c r="H9" s="13" t="inlineStr">
        <is>
          <t>Pareja</t>
        </is>
      </c>
      <c r="I9" s="17">
        <f>COUNTIF(Cumpleaños!$C$8:$C$47,H9)</f>
        <v/>
      </c>
      <c r="J9" s="28">
        <f>SUMIF(Cumpleaños!$C$8:$C$47,H9,Cumpleaños!$G$8:$G$47)</f>
        <v/>
      </c>
      <c r="K9" s="29">
        <f>IF($I$14=0,0,I9/$I$14)</f>
        <v/>
      </c>
    </row>
    <row r="10">
      <c r="B10" s="17" t="n">
        <v>3</v>
      </c>
      <c r="C10" s="13" t="inlineStr">
        <is>
          <t>Marzo</t>
        </is>
      </c>
      <c r="D10" s="16">
        <f>COUNTIF(Cumpleaños!$L$8:$L$47,B10)</f>
        <v/>
      </c>
      <c r="E10" s="28">
        <f>SUMIF(Cumpleaños!$L$8:$L$47,B10,Cumpleaños!$G$8:$G$47)</f>
        <v/>
      </c>
      <c r="F10" s="17">
        <f>COUNTIFS(Cumpleaños!$L$8:$L$47,B10,Cumpleaños!$H$8:$H$47,"No")</f>
        <v/>
      </c>
      <c r="H10" s="13" t="inlineStr">
        <is>
          <t>Amigos</t>
        </is>
      </c>
      <c r="I10" s="17">
        <f>COUNTIF(Cumpleaños!$C$8:$C$47,H10)</f>
        <v/>
      </c>
      <c r="J10" s="28">
        <f>SUMIF(Cumpleaños!$C$8:$C$47,H10,Cumpleaños!$G$8:$G$47)</f>
        <v/>
      </c>
      <c r="K10" s="29">
        <f>IF($I$14=0,0,I10/$I$14)</f>
        <v/>
      </c>
    </row>
    <row r="11">
      <c r="B11" s="17" t="n">
        <v>4</v>
      </c>
      <c r="C11" s="13" t="inlineStr">
        <is>
          <t>Abril</t>
        </is>
      </c>
      <c r="D11" s="16">
        <f>COUNTIF(Cumpleaños!$L$8:$L$47,B11)</f>
        <v/>
      </c>
      <c r="E11" s="28">
        <f>SUMIF(Cumpleaños!$L$8:$L$47,B11,Cumpleaños!$G$8:$G$47)</f>
        <v/>
      </c>
      <c r="F11" s="17">
        <f>COUNTIFS(Cumpleaños!$L$8:$L$47,B11,Cumpleaños!$H$8:$H$47,"No")</f>
        <v/>
      </c>
      <c r="H11" s="13" t="inlineStr">
        <is>
          <t>Trabajo</t>
        </is>
      </c>
      <c r="I11" s="17">
        <f>COUNTIF(Cumpleaños!$C$8:$C$47,H11)</f>
        <v/>
      </c>
      <c r="J11" s="28">
        <f>SUMIF(Cumpleaños!$C$8:$C$47,H11,Cumpleaños!$G$8:$G$47)</f>
        <v/>
      </c>
      <c r="K11" s="29">
        <f>IF($I$14=0,0,I11/$I$14)</f>
        <v/>
      </c>
    </row>
    <row r="12">
      <c r="B12" s="17" t="n">
        <v>5</v>
      </c>
      <c r="C12" s="13" t="inlineStr">
        <is>
          <t>Mayo</t>
        </is>
      </c>
      <c r="D12" s="16">
        <f>COUNTIF(Cumpleaños!$L$8:$L$47,B12)</f>
        <v/>
      </c>
      <c r="E12" s="28">
        <f>SUMIF(Cumpleaños!$L$8:$L$47,B12,Cumpleaños!$G$8:$G$47)</f>
        <v/>
      </c>
      <c r="F12" s="17">
        <f>COUNTIFS(Cumpleaños!$L$8:$L$47,B12,Cumpleaños!$H$8:$H$47,"No")</f>
        <v/>
      </c>
      <c r="H12" s="13" t="inlineStr">
        <is>
          <t>Vecinos</t>
        </is>
      </c>
      <c r="I12" s="17">
        <f>COUNTIF(Cumpleaños!$C$8:$C$47,H12)</f>
        <v/>
      </c>
      <c r="J12" s="28">
        <f>SUMIF(Cumpleaños!$C$8:$C$47,H12,Cumpleaños!$G$8:$G$47)</f>
        <v/>
      </c>
      <c r="K12" s="29">
        <f>IF($I$14=0,0,I12/$I$14)</f>
        <v/>
      </c>
    </row>
    <row r="13">
      <c r="B13" s="17" t="n">
        <v>6</v>
      </c>
      <c r="C13" s="13" t="inlineStr">
        <is>
          <t>Junio</t>
        </is>
      </c>
      <c r="D13" s="16">
        <f>COUNTIF(Cumpleaños!$L$8:$L$47,B13)</f>
        <v/>
      </c>
      <c r="E13" s="28">
        <f>SUMIF(Cumpleaños!$L$8:$L$47,B13,Cumpleaños!$G$8:$G$47)</f>
        <v/>
      </c>
      <c r="F13" s="17">
        <f>COUNTIFS(Cumpleaños!$L$8:$L$47,B13,Cumpleaños!$H$8:$H$47,"No")</f>
        <v/>
      </c>
      <c r="H13" s="13" t="inlineStr">
        <is>
          <t>Otros</t>
        </is>
      </c>
      <c r="I13" s="17">
        <f>COUNTIF(Cumpleaños!$C$8:$C$47,H13)</f>
        <v/>
      </c>
      <c r="J13" s="28">
        <f>SUMIF(Cumpleaños!$C$8:$C$47,H13,Cumpleaños!$G$8:$G$47)</f>
        <v/>
      </c>
      <c r="K13" s="29">
        <f>IF($I$14=0,0,I13/$I$14)</f>
        <v/>
      </c>
    </row>
    <row r="14">
      <c r="B14" s="17" t="n">
        <v>7</v>
      </c>
      <c r="C14" s="13" t="inlineStr">
        <is>
          <t>Julio</t>
        </is>
      </c>
      <c r="D14" s="16">
        <f>COUNTIF(Cumpleaños!$L$8:$L$47,B14)</f>
        <v/>
      </c>
      <c r="E14" s="28">
        <f>SUMIF(Cumpleaños!$L$8:$L$47,B14,Cumpleaños!$G$8:$G$47)</f>
        <v/>
      </c>
      <c r="F14" s="17">
        <f>COUNTIFS(Cumpleaños!$L$8:$L$47,B14,Cumpleaños!$H$8:$H$47,"No")</f>
        <v/>
      </c>
      <c r="H14" s="30" t="inlineStr">
        <is>
          <t>Total</t>
        </is>
      </c>
      <c r="I14" s="31">
        <f>SUM(I8:I13)</f>
        <v/>
      </c>
      <c r="J14" s="32">
        <f>SUM(J8:J13)</f>
        <v/>
      </c>
      <c r="K14" s="33">
        <f>SUM(K8:K13)</f>
        <v/>
      </c>
    </row>
    <row r="15">
      <c r="B15" s="17" t="n">
        <v>8</v>
      </c>
      <c r="C15" s="13" t="inlineStr">
        <is>
          <t>Agosto</t>
        </is>
      </c>
      <c r="D15" s="16">
        <f>COUNTIF(Cumpleaños!$L$8:$L$47,B15)</f>
        <v/>
      </c>
      <c r="E15" s="28">
        <f>SUMIF(Cumpleaños!$L$8:$L$47,B15,Cumpleaños!$G$8:$G$47)</f>
        <v/>
      </c>
      <c r="F15" s="17">
        <f>COUNTIFS(Cumpleaños!$L$8:$L$47,B15,Cumpleaños!$H$8:$H$47,"No")</f>
        <v/>
      </c>
    </row>
    <row r="16">
      <c r="B16" s="17" t="n">
        <v>9</v>
      </c>
      <c r="C16" s="13" t="inlineStr">
        <is>
          <t>Septiembre</t>
        </is>
      </c>
      <c r="D16" s="16">
        <f>COUNTIF(Cumpleaños!$L$8:$L$47,B16)</f>
        <v/>
      </c>
      <c r="E16" s="28">
        <f>SUMIF(Cumpleaños!$L$8:$L$47,B16,Cumpleaños!$G$8:$G$47)</f>
        <v/>
      </c>
      <c r="F16" s="17">
        <f>COUNTIFS(Cumpleaños!$L$8:$L$47,B16,Cumpleaños!$H$8:$H$47,"No")</f>
        <v/>
      </c>
      <c r="H16" s="11" t="inlineStr">
        <is>
          <t>QUIÉN CUMPLE EN EL MES ELEGIDO</t>
        </is>
      </c>
    </row>
    <row r="17" ht="24" customHeight="1">
      <c r="B17" s="17" t="n">
        <v>10</v>
      </c>
      <c r="C17" s="13" t="inlineStr">
        <is>
          <t>Octubre</t>
        </is>
      </c>
      <c r="D17" s="16">
        <f>COUNTIF(Cumpleaños!$L$8:$L$47,B17)</f>
        <v/>
      </c>
      <c r="E17" s="28">
        <f>SUMIF(Cumpleaños!$L$8:$L$47,B17,Cumpleaños!$G$8:$G$47)</f>
        <v/>
      </c>
      <c r="F17" s="17">
        <f>COUNTIFS(Cumpleaños!$L$8:$L$47,B17,Cumpleaños!$H$8:$H$47,"No")</f>
        <v/>
      </c>
      <c r="H17" s="12" t="inlineStr">
        <is>
          <t>Nombre</t>
        </is>
      </c>
      <c r="I17" s="12" t="inlineStr">
        <is>
          <t>Día</t>
        </is>
      </c>
      <c r="J17" s="12" t="inlineStr">
        <is>
          <t>Cumple</t>
        </is>
      </c>
      <c r="K17" s="12" t="inlineStr">
        <is>
          <t>Regalo</t>
        </is>
      </c>
    </row>
    <row r="18">
      <c r="B18" s="17" t="n">
        <v>11</v>
      </c>
      <c r="C18" s="13" t="inlineStr">
        <is>
          <t>Noviembre</t>
        </is>
      </c>
      <c r="D18" s="16">
        <f>COUNTIF(Cumpleaños!$L$8:$L$47,B18)</f>
        <v/>
      </c>
      <c r="E18" s="28">
        <f>SUMIF(Cumpleaños!$L$8:$L$47,B18,Cumpleaños!$G$8:$G$47)</f>
        <v/>
      </c>
      <c r="F18" s="17">
        <f>COUNTIFS(Cumpleaños!$L$8:$L$47,B18,Cumpleaños!$H$8:$H$47,"No")</f>
        <v/>
      </c>
      <c r="H18" s="13">
        <f>IF($L18="","",INDEX(Cumpleaños!$B$8:$B$47,MATCH($L18,Cumpleaños!$Q$8:$Q$47,0)))</f>
        <v/>
      </c>
      <c r="I18" s="17">
        <f>IF($L18="","",INT($L18))</f>
        <v/>
      </c>
      <c r="J18" s="17">
        <f>IF($L18="","",INDEX(Cumpleaños!$K$8:$K$47,MATCH($L18,Cumpleaños!$Q$8:$Q$47,0)))</f>
        <v/>
      </c>
      <c r="K18" s="14">
        <f>IF($L18="","",INDEX(Cumpleaños!$H$8:$H$47,MATCH($L18,Cumpleaños!$Q$8:$Q$47,0)))</f>
        <v/>
      </c>
      <c r="L18" s="18">
        <f>IFERROR(SMALL(Cumpleaños!$Q$8:$Q$47,1),"")</f>
        <v/>
      </c>
    </row>
    <row r="19">
      <c r="B19" s="17" t="n">
        <v>12</v>
      </c>
      <c r="C19" s="13" t="inlineStr">
        <is>
          <t>Diciembre</t>
        </is>
      </c>
      <c r="D19" s="16">
        <f>COUNTIF(Cumpleaños!$L$8:$L$47,B19)</f>
        <v/>
      </c>
      <c r="E19" s="28">
        <f>SUMIF(Cumpleaños!$L$8:$L$47,B19,Cumpleaños!$G$8:$G$47)</f>
        <v/>
      </c>
      <c r="F19" s="17">
        <f>COUNTIFS(Cumpleaños!$L$8:$L$47,B19,Cumpleaños!$H$8:$H$47,"No")</f>
        <v/>
      </c>
      <c r="H19" s="13">
        <f>IF($L19="","",INDEX(Cumpleaños!$B$8:$B$47,MATCH($L19,Cumpleaños!$Q$8:$Q$47,0)))</f>
        <v/>
      </c>
      <c r="I19" s="17">
        <f>IF($L19="","",INT($L19))</f>
        <v/>
      </c>
      <c r="J19" s="17">
        <f>IF($L19="","",INDEX(Cumpleaños!$K$8:$K$47,MATCH($L19,Cumpleaños!$Q$8:$Q$47,0)))</f>
        <v/>
      </c>
      <c r="K19" s="14">
        <f>IF($L19="","",INDEX(Cumpleaños!$H$8:$H$47,MATCH($L19,Cumpleaños!$Q$8:$Q$47,0)))</f>
        <v/>
      </c>
      <c r="L19" s="18">
        <f>IFERROR(SMALL(Cumpleaños!$Q$8:$Q$47,2),"")</f>
        <v/>
      </c>
    </row>
    <row r="20">
      <c r="B20" s="30" t="inlineStr"/>
      <c r="C20" s="30" t="inlineStr">
        <is>
          <t>Total año</t>
        </is>
      </c>
      <c r="D20" s="31">
        <f>SUM(D8:D19)</f>
        <v/>
      </c>
      <c r="E20" s="32">
        <f>SUM(E8:E19)</f>
        <v/>
      </c>
      <c r="F20" s="31">
        <f>SUM(F8:F19)</f>
        <v/>
      </c>
      <c r="H20" s="13">
        <f>IF($L20="","",INDEX(Cumpleaños!$B$8:$B$47,MATCH($L20,Cumpleaños!$Q$8:$Q$47,0)))</f>
        <v/>
      </c>
      <c r="I20" s="17">
        <f>IF($L20="","",INT($L20))</f>
        <v/>
      </c>
      <c r="J20" s="17">
        <f>IF($L20="","",INDEX(Cumpleaños!$K$8:$K$47,MATCH($L20,Cumpleaños!$Q$8:$Q$47,0)))</f>
        <v/>
      </c>
      <c r="K20" s="14">
        <f>IF($L20="","",INDEX(Cumpleaños!$H$8:$H$47,MATCH($L20,Cumpleaños!$Q$8:$Q$47,0)))</f>
        <v/>
      </c>
      <c r="L20" s="18">
        <f>IFERROR(SMALL(Cumpleaños!$Q$8:$Q$47,3),"")</f>
        <v/>
      </c>
    </row>
    <row r="21">
      <c r="H21" s="13">
        <f>IF($L21="","",INDEX(Cumpleaños!$B$8:$B$47,MATCH($L21,Cumpleaños!$Q$8:$Q$47,0)))</f>
        <v/>
      </c>
      <c r="I21" s="17">
        <f>IF($L21="","",INT($L21))</f>
        <v/>
      </c>
      <c r="J21" s="17">
        <f>IF($L21="","",INDEX(Cumpleaños!$K$8:$K$47,MATCH($L21,Cumpleaños!$Q$8:$Q$47,0)))</f>
        <v/>
      </c>
      <c r="K21" s="14">
        <f>IF($L21="","",INDEX(Cumpleaños!$H$8:$H$47,MATCH($L21,Cumpleaños!$Q$8:$Q$47,0)))</f>
        <v/>
      </c>
      <c r="L21" s="18">
        <f>IFERROR(SMALL(Cumpleaños!$Q$8:$Q$47,4),"")</f>
        <v/>
      </c>
    </row>
    <row r="22">
      <c r="H22" s="13">
        <f>IF($L22="","",INDEX(Cumpleaños!$B$8:$B$47,MATCH($L22,Cumpleaños!$Q$8:$Q$47,0)))</f>
        <v/>
      </c>
      <c r="I22" s="17">
        <f>IF($L22="","",INT($L22))</f>
        <v/>
      </c>
      <c r="J22" s="17">
        <f>IF($L22="","",INDEX(Cumpleaños!$K$8:$K$47,MATCH($L22,Cumpleaños!$Q$8:$Q$47,0)))</f>
        <v/>
      </c>
      <c r="K22" s="14">
        <f>IF($L22="","",INDEX(Cumpleaños!$H$8:$H$47,MATCH($L22,Cumpleaños!$Q$8:$Q$47,0)))</f>
        <v/>
      </c>
      <c r="L22" s="18">
        <f>IFERROR(SMALL(Cumpleaños!$Q$8:$Q$47,5),"")</f>
        <v/>
      </c>
    </row>
    <row r="23">
      <c r="H23" s="13">
        <f>IF($L23="","",INDEX(Cumpleaños!$B$8:$B$47,MATCH($L23,Cumpleaños!$Q$8:$Q$47,0)))</f>
        <v/>
      </c>
      <c r="I23" s="17">
        <f>IF($L23="","",INT($L23))</f>
        <v/>
      </c>
      <c r="J23" s="17">
        <f>IF($L23="","",INDEX(Cumpleaños!$K$8:$K$47,MATCH($L23,Cumpleaños!$Q$8:$Q$47,0)))</f>
        <v/>
      </c>
      <c r="K23" s="14">
        <f>IF($L23="","",INDEX(Cumpleaños!$H$8:$H$47,MATCH($L23,Cumpleaños!$Q$8:$Q$47,0)))</f>
        <v/>
      </c>
      <c r="L23" s="18">
        <f>IFERROR(SMALL(Cumpleaños!$Q$8:$Q$47,6),"")</f>
        <v/>
      </c>
    </row>
    <row r="24">
      <c r="H24" s="13">
        <f>IF($L24="","",INDEX(Cumpleaños!$B$8:$B$47,MATCH($L24,Cumpleaños!$Q$8:$Q$47,0)))</f>
        <v/>
      </c>
      <c r="I24" s="17">
        <f>IF($L24="","",INT($L24))</f>
        <v/>
      </c>
      <c r="J24" s="17">
        <f>IF($L24="","",INDEX(Cumpleaños!$K$8:$K$47,MATCH($L24,Cumpleaños!$Q$8:$Q$47,0)))</f>
        <v/>
      </c>
      <c r="K24" s="14">
        <f>IF($L24="","",INDEX(Cumpleaños!$H$8:$H$47,MATCH($L24,Cumpleaños!$Q$8:$Q$47,0)))</f>
        <v/>
      </c>
      <c r="L24" s="18">
        <f>IFERROR(SMALL(Cumpleaños!$Q$8:$Q$47,7),"")</f>
        <v/>
      </c>
    </row>
    <row r="25">
      <c r="H25" s="13">
        <f>IF($L25="","",INDEX(Cumpleaños!$B$8:$B$47,MATCH($L25,Cumpleaños!$Q$8:$Q$47,0)))</f>
        <v/>
      </c>
      <c r="I25" s="17">
        <f>IF($L25="","",INT($L25))</f>
        <v/>
      </c>
      <c r="J25" s="17">
        <f>IF($L25="","",INDEX(Cumpleaños!$K$8:$K$47,MATCH($L25,Cumpleaños!$Q$8:$Q$47,0)))</f>
        <v/>
      </c>
      <c r="K25" s="14">
        <f>IF($L25="","",INDEX(Cumpleaños!$H$8:$H$47,MATCH($L25,Cumpleaños!$Q$8:$Q$47,0)))</f>
        <v/>
      </c>
      <c r="L25" s="18">
        <f>IFERROR(SMALL(Cumpleaños!$Q$8:$Q$47,8),"")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K3"/>
    <mergeCell ref="B2:K2"/>
  </mergeCells>
  <conditionalFormatting sqref="B8:F19">
    <cfRule type="expression" priority="1" dxfId="2">
      <formula>$B8=$F$5</formula>
    </cfRule>
  </conditionalFormatting>
  <conditionalFormatting sqref="D8:D19">
    <cfRule type="dataBar" priority="2">
      <dataBar>
        <cfvo type="num" val="0"/>
        <cfvo type="max"/>
        <color rgb="0034D399"/>
      </dataBar>
    </cfRule>
  </conditionalFormatting>
  <dataValidations count="1">
    <dataValidation sqref="D5" showDropDown="0" showInputMessage="0" showErrorMessage="0" allowBlank="1" type="list">
      <formula1>=Listas!$D$2:$D$13</formula1>
    </dataValidation>
  </dataValidation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B2:B2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4" customHeight="1">
      <c r="B2" s="1" t="inlineStr">
        <is>
          <t>Calendario de cumpleaños · Cómo usarlo</t>
        </is>
      </c>
    </row>
    <row r="3">
      <c r="B3" s="3" t="inlineStr">
        <is>
          <t>Plantilla gratuita de Plantillas de Cálculo · plantillasdecalculo.com</t>
        </is>
      </c>
    </row>
    <row r="5">
      <c r="B5" s="11" t="inlineStr">
        <is>
          <t>CÓMO USARLA</t>
        </is>
      </c>
    </row>
    <row r="6" ht="30" customHeight="1">
      <c r="B6" s="34" t="inlineStr">
        <is>
          <t>1.  Abre la hoja «Cumpleaños» y escribe una fila por persona o fecha: nombre, relación (desplegable), fecha de nacimiento o del evento y tipo.</t>
        </is>
      </c>
    </row>
    <row r="7" ht="30" customHeight="1">
      <c r="B7" s="34" t="inlineStr">
        <is>
          <t>2.  Usa la fecha real de nacimiento (con el año) para que se calcule la edad que cumple; en aniversarios pon la fecha en que empezó, por ejemplo la de la boda.</t>
        </is>
      </c>
    </row>
    <row r="8" ht="30" customHeight="1">
      <c r="B8" s="34" t="inlineStr">
        <is>
          <t>3.  Apunta la idea de regalo y el presupuesto. Marca «Sí» en ¿Comprado? cuando lo tengas, o «No aplica» si solo mandas un mensaje.</t>
        </is>
      </c>
    </row>
    <row r="9" ht="30" customHeight="1">
      <c r="B9" s="34" t="inlineStr">
        <is>
          <t>4.  Ajusta el aviso (celda E5, 30 días por defecto) y los días de antelación para comprar el regalo (celda G5, 7 por defecto).</t>
        </is>
      </c>
    </row>
    <row r="10" ht="30" customHeight="1">
      <c r="B10" s="34" t="inlineStr">
        <is>
          <t>5.  Las columnas verdes se calculan solas: próxima fecha, días que faltan, años que cumple, día de la semana, fecha límite para comprar y estado.</t>
        </is>
      </c>
    </row>
    <row r="11" ht="30" customHeight="1">
      <c r="B11" s="34" t="inlineStr">
        <is>
          <t>6.  Las filas se pintan solas: rojo si es hoy, ámbar si toca comprar ya el regalo y verde si entra en el plazo de aviso.</t>
        </is>
      </c>
    </row>
    <row r="12" ht="30" customHeight="1">
      <c r="B12" s="34" t="inlineStr">
        <is>
          <t>7.  En la hoja «Por mes» elige un mes en la celda D5 para ver quién cumple y cuánto gastarás; vacío muestra el mes actual.</t>
        </is>
      </c>
    </row>
    <row r="13" ht="30" customHeight="1">
      <c r="B13" s="34" t="inlineStr">
        <is>
          <t>8.  El «Panel» resume los datos: fechas próximas, regalos pendientes, gasto previsto y las 10 siguientes celebraciones. No hace falta tocar nada.</t>
        </is>
      </c>
    </row>
    <row r="15">
      <c r="B15" s="11" t="inlineStr">
        <is>
          <t>CONSEJOS</t>
        </is>
      </c>
    </row>
    <row r="16" ht="30" customHeight="1">
      <c r="B16" s="34" t="inlineStr">
        <is>
          <t>•  Todo se calcula con la fecha de hoy (función TODAY): al abrir el archivo cada día se actualiza solo.</t>
        </is>
      </c>
    </row>
    <row r="17" ht="30" customHeight="1">
      <c r="B17" s="34" t="inlineStr">
        <is>
          <t>•  Los nombres, fechas, ideas e importes de ejemplo son ficticios; bórralos y escribe los tuyos. Hay fórmulas preparadas hasta la fila 47 (40 fechas).</t>
        </is>
      </c>
    </row>
    <row r="18" ht="18" customHeight="1">
      <c r="B18" s="34" t="inlineStr">
        <is>
          <t>•  Si alguien nació un 29 de febrero, en los años que no son bisiestos se celebra el 1 de marzo.</t>
        </is>
      </c>
    </row>
    <row r="19" ht="30" customHeight="1">
      <c r="B19" s="34" t="inlineStr">
        <is>
          <t>•  Las hojas están protegidas sin contraseña para no romper fórmulas: Revisar &gt; Desproteger hoja si quieres modificar algo.</t>
        </is>
      </c>
    </row>
    <row r="20" ht="30" customHeight="1">
      <c r="B20" s="34" t="inlineStr">
        <is>
          <t>•  Las columnas ocultas P y Q de «Cumpleaños» son auxiliares para el Panel y la hoja «Por mes»: no las borres.</t>
        </is>
      </c>
    </row>
    <row r="22">
      <c r="B22" s="27" t="inlineStr">
        <is>
          <t>Las celdas con fondo crema y texto azul son para rellenar; las verdes se calculan solas.</t>
        </is>
      </c>
    </row>
    <row r="24" ht="44" customHeight="1">
      <c r="B24" s="35" t="inlineStr">
        <is>
          <t>Aviso: los importes de regalos son una previsión personal que tú introduces; la plantilla no ofrece asesoramiento financiero.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"/>
    <mergeCell ref="B2"/>
  </mergeCells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showGridLines="0" workbookViewId="0">
      <selection activeCell="A1" sqref="A1"/>
    </sheetView>
  </sheetViews>
  <sheetFormatPr baseColWidth="8" defaultRowHeight="15"/>
  <sheetData>
    <row r="1">
      <c r="A1" t="inlineStr">
        <is>
          <t>Relación</t>
        </is>
      </c>
      <c r="B1" t="inlineStr">
        <is>
          <t>Tipo</t>
        </is>
      </c>
      <c r="C1" t="inlineStr">
        <is>
          <t>Comprado</t>
        </is>
      </c>
      <c r="D1" t="inlineStr">
        <is>
          <t>Mes</t>
        </is>
      </c>
    </row>
    <row r="2">
      <c r="A2" t="inlineStr">
        <is>
          <t>Familia</t>
        </is>
      </c>
      <c r="B2" t="inlineStr">
        <is>
          <t>Cumpleaños</t>
        </is>
      </c>
      <c r="C2" t="inlineStr">
        <is>
          <t>Sí</t>
        </is>
      </c>
      <c r="D2" t="inlineStr">
        <is>
          <t>Enero</t>
        </is>
      </c>
    </row>
    <row r="3">
      <c r="A3" t="inlineStr">
        <is>
          <t>Pareja</t>
        </is>
      </c>
      <c r="B3" t="inlineStr">
        <is>
          <t>Aniversario</t>
        </is>
      </c>
      <c r="C3" t="inlineStr">
        <is>
          <t>No</t>
        </is>
      </c>
      <c r="D3" t="inlineStr">
        <is>
          <t>Febrero</t>
        </is>
      </c>
    </row>
    <row r="4">
      <c r="A4" t="inlineStr">
        <is>
          <t>Amigos</t>
        </is>
      </c>
      <c r="B4" t="inlineStr">
        <is>
          <t>Santo</t>
        </is>
      </c>
      <c r="C4" t="inlineStr">
        <is>
          <t>No aplica</t>
        </is>
      </c>
      <c r="D4" t="inlineStr">
        <is>
          <t>Marzo</t>
        </is>
      </c>
    </row>
    <row r="5">
      <c r="A5" t="inlineStr">
        <is>
          <t>Trabajo</t>
        </is>
      </c>
      <c r="B5" t="inlineStr">
        <is>
          <t>Otro</t>
        </is>
      </c>
      <c r="D5" t="inlineStr">
        <is>
          <t>Abril</t>
        </is>
      </c>
    </row>
    <row r="6">
      <c r="A6" t="inlineStr">
        <is>
          <t>Vecinos</t>
        </is>
      </c>
      <c r="D6" t="inlineStr">
        <is>
          <t>Mayo</t>
        </is>
      </c>
    </row>
    <row r="7">
      <c r="A7" t="inlineStr">
        <is>
          <t>Otros</t>
        </is>
      </c>
      <c r="D7" t="inlineStr">
        <is>
          <t>Junio</t>
        </is>
      </c>
    </row>
    <row r="8">
      <c r="D8" t="inlineStr">
        <is>
          <t>Julio</t>
        </is>
      </c>
    </row>
    <row r="9">
      <c r="D9" t="inlineStr">
        <is>
          <t>Agosto</t>
        </is>
      </c>
    </row>
    <row r="10">
      <c r="D10" t="inlineStr">
        <is>
          <t>Septiembre</t>
        </is>
      </c>
    </row>
    <row r="11">
      <c r="D11" t="inlineStr">
        <is>
          <t>Octubre</t>
        </is>
      </c>
    </row>
    <row r="12">
      <c r="D12" t="inlineStr">
        <is>
          <t>Noviembre</t>
        </is>
      </c>
    </row>
    <row r="13">
      <c r="D13" t="inlineStr">
        <is>
          <t>Diciembre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2026-10-02T12:58:15Z</dcterms:created>
  <dcterms:modified xmlns:dcterms="http://purl.org/dc/terms/" xmlns:xsi="http://www.w3.org/2001/XMLSchema-instance" xsi:type="dcterms:W3CDTF">2026-10-02T12:58:15Z</dcterms:modified>
</cp:coreProperties>
</file>