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Exámenes" sheetId="2" state="visible" r:id="rId2"/>
    <sheet xmlns:r="http://schemas.openxmlformats.org/officeDocument/2006/relationships" name="Asignaturas" sheetId="3" state="visible" r:id="rId3"/>
    <sheet xmlns:r="http://schemas.openxmlformats.org/officeDocument/2006/relationships" name="Semana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dd/mm/yyyy"/>
    <numFmt numFmtId="167" formatCode="yyyy-mm-dd"/>
    <numFmt numFmtId="168" formatCode="hh:mm"/>
    <numFmt numFmtId="169" formatCode="0.0000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i val="1"/>
      <color rgb="006B7280"/>
      <sz val="9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" fontId="12" fillId="6" borderId="0" applyAlignment="1" pivotButton="0" quotePrefix="0" xfId="0">
      <alignment horizontal="center" vertical="center"/>
    </xf>
    <xf numFmtId="2" fontId="12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9" fontId="7" fillId="0" borderId="1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168" fontId="6" fillId="0" borderId="1" applyAlignment="1" pivotButton="0" quotePrefix="0" xfId="0">
      <alignment horizontal="center" vertical="center"/>
    </xf>
    <xf numFmtId="9" fontId="6" fillId="0" borderId="1" applyAlignment="1" pivotButton="0" quotePrefix="0" xfId="0">
      <alignment horizontal="center" vertical="center"/>
    </xf>
    <xf numFmtId="169" fontId="6" fillId="0" borderId="1" applyAlignment="1" pivotButton="0" quotePrefix="0" xfId="0">
      <alignment vertical="center"/>
    </xf>
    <xf numFmtId="166" fontId="7" fillId="0" borderId="1" applyAlignment="1" pivotButton="0" quotePrefix="0" xfId="0">
      <alignment horizontal="center"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164" fontId="6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wrapText="1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68" fontId="4" fillId="3" borderId="1" applyAlignment="1" applyProtection="1" pivotButton="0" quotePrefix="0" xfId="0">
      <alignment horizontal="center" vertical="center"/>
      <protection locked="0" hidden="0"/>
    </xf>
    <xf numFmtId="9" fontId="4" fillId="3" borderId="1" applyAlignment="1" applyProtection="1" pivotButton="0" quotePrefix="0" xfId="0">
      <alignment horizontal="center" vertical="center"/>
      <protection locked="0" hidden="0"/>
    </xf>
    <xf numFmtId="1" fontId="6" fillId="0" borderId="1" applyAlignment="1" pivotButton="0" quotePrefix="0" xfId="0">
      <alignment horizontal="center"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2" fontId="6" fillId="0" borderId="1" applyAlignment="1" pivotButton="0" quotePrefix="0" xfId="0">
      <alignment horizontal="center" vertical="center"/>
    </xf>
    <xf numFmtId="1" fontId="10" fillId="0" borderId="1" applyAlignment="1" pivotButton="0" quotePrefix="0" xfId="0">
      <alignment horizontal="center" vertical="center"/>
    </xf>
    <xf numFmtId="169" fontId="10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vertical="center"/>
    </xf>
    <xf numFmtId="164" fontId="8" fillId="5" borderId="1" applyAlignment="1" pivotButton="0" quotePrefix="0" xfId="0">
      <alignment vertical="center"/>
    </xf>
    <xf numFmtId="1" fontId="8" fillId="5" borderId="1" applyAlignment="1" pivotButton="0" quotePrefix="0" xfId="0">
      <alignment vertical="center"/>
    </xf>
    <xf numFmtId="2" fontId="8" fillId="5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 wrapText="1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Preparación media por asignatura (exámenes pendientes)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'Asignaturas'!J7</f>
            </strRef>
          </tx>
          <spPr>
            <a:ln xmlns:a="http://schemas.openxmlformats.org/drawingml/2006/main">
              <a:prstDash val="solid"/>
            </a:ln>
          </spPr>
          <cat>
            <numRef>
              <f>'Asignaturas'!$B$8:$B$15</f>
            </numRef>
          </cat>
          <val>
            <numRef>
              <f>'Asignaturas'!$J$8:$J$15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21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4" customWidth="1" min="3" max="3"/>
    <col width="14" customWidth="1" min="4" max="4"/>
    <col width="12" customWidth="1" min="5" max="5"/>
    <col width="14" customWidth="1" min="6" max="6"/>
    <col width="14" customWidth="1" min="7" max="7"/>
    <col width="12" customWidth="1" min="8" max="8"/>
    <col width="3" customWidth="1" min="9" max="9"/>
    <col hidden="1" width="13" customWidth="1" min="10" max="10"/>
  </cols>
  <sheetData>
    <row r="2" ht="34" customHeight="1">
      <c r="B2" s="1" t="inlineStr">
        <is>
          <t>Panel de exámenes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automático: qué viene, cuánto falta y cómo vas de nota y de preparación.</t>
        </is>
      </c>
    </row>
    <row r="5" ht="24" customHeight="1">
      <c r="B5" s="4" t="inlineStr">
        <is>
          <t>EXÁMENES EN TOTAL</t>
        </is>
      </c>
      <c r="C5" s="4" t="inlineStr">
        <is>
          <t>PRÓXIMOS (AVISO)</t>
        </is>
      </c>
      <c r="E5" s="4" t="inlineStr">
        <is>
          <t>DÍAS AL PRÓXIMO</t>
        </is>
      </c>
      <c r="G5" s="4" t="inlineStr">
        <is>
          <t>NOTA MEDIA ACTUAL</t>
        </is>
      </c>
    </row>
    <row r="6" ht="36" customHeight="1">
      <c r="B6" s="5">
        <f>COUNT(Exámenes!D8:D47)</f>
        <v/>
      </c>
      <c r="C6" s="5">
        <f>COUNTIFS(Exámenes!D8:D47,"&gt;="&amp;Exámenes!C5,Exámenes!D8:D47,"&lt;="&amp;Exámenes!C5+Exámenes!E5)</f>
        <v/>
      </c>
      <c r="E6" s="5">
        <f>IFERROR(SMALL(Exámenes!D8:D47,COUNTIF(Exámenes!D8:D47,"&lt;"&amp;Exámenes!C5)+1)-Exámenes!C5,"-")</f>
        <v/>
      </c>
      <c r="G6" s="6">
        <f>Asignaturas!G20</f>
        <v/>
      </c>
    </row>
    <row r="8">
      <c r="B8" s="7" t="inlineStr">
        <is>
          <t>Hechos:</t>
        </is>
      </c>
      <c r="C8" s="8">
        <f>COUNTIF(Exámenes!L8:L47,"Hecho")</f>
        <v/>
      </c>
      <c r="D8" s="9" t="inlineStr">
        <is>
          <t>Pendientes:</t>
        </is>
      </c>
      <c r="E8" s="8">
        <f>COUNTIF(Exámenes!D8:D47,"&gt;="&amp;Exámenes!C5)</f>
        <v/>
      </c>
      <c r="F8" s="9" t="inlineStr">
        <is>
          <t>Preparación media:</t>
        </is>
      </c>
      <c r="G8" s="10">
        <f>IFERROR(SUMIFS(Exámenes!H8:H47,Exámenes!D8:D47,"&gt;="&amp;Exámenes!C5)/COUNTIF(Exámenes!D8:D47,"&gt;="&amp;Exámenes!C5),0)</f>
        <v/>
      </c>
    </row>
    <row r="10">
      <c r="B10" s="11" t="inlineStr">
        <is>
          <t>PRÓXIMOS 8 EXÁMENES</t>
        </is>
      </c>
    </row>
    <row r="11" ht="26" customHeight="1">
      <c r="B11" s="12" t="inlineStr">
        <is>
          <t>Asignatura</t>
        </is>
      </c>
      <c r="C11" s="12" t="inlineStr">
        <is>
          <t>Tipo</t>
        </is>
      </c>
      <c r="D11" s="12" t="inlineStr">
        <is>
          <t>Fecha</t>
        </is>
      </c>
      <c r="E11" s="12" t="inlineStr">
        <is>
          <t>Hora</t>
        </is>
      </c>
      <c r="F11" s="12" t="inlineStr">
        <is>
          <t>Aula</t>
        </is>
      </c>
      <c r="G11" s="12" t="inlineStr">
        <is>
          <t>Faltan (días)</t>
        </is>
      </c>
      <c r="H11" s="12" t="inlineStr">
        <is>
          <t>Preparación</t>
        </is>
      </c>
    </row>
    <row r="12">
      <c r="B12" s="13">
        <f>IF($J12="","",INDEX(Exámenes!$B$8:$B$47,MATCH($J12,Exámenes!$P$8:$P$47,0)))</f>
        <v/>
      </c>
      <c r="C12" s="14">
        <f>IF($J12="","",INDEX(Exámenes!$C$8:$C$47,MATCH($J12,Exámenes!$P$8:$P$47,0)))</f>
        <v/>
      </c>
      <c r="D12" s="15">
        <f>IF($J12="","",INDEX(Exámenes!$D$8:$D$47,MATCH($J12,Exámenes!$P$8:$P$47,0)))</f>
        <v/>
      </c>
      <c r="E12" s="16">
        <f>IF($J12="","",INDEX(Exámenes!$E$8:$E$47,MATCH($J12,Exámenes!$P$8:$P$47,0)))</f>
        <v/>
      </c>
      <c r="F12" s="14">
        <f>IF($J12="","",INDEX(Exámenes!$F$8:$F$47,MATCH($J12,Exámenes!$P$8:$P$47,0)))</f>
        <v/>
      </c>
      <c r="G12" s="8">
        <f>IF(ISNUMBER(D12),D12-Exámenes!$C$5,"")</f>
        <v/>
      </c>
      <c r="H12" s="17">
        <f>IF($J12="","",INDEX(Exámenes!$H$8:$H$47,MATCH($J12,Exámenes!$P$8:$P$47,0)))</f>
        <v/>
      </c>
      <c r="J12" s="18">
        <f>IFERROR(SMALL(Exámenes!$P$8:$P$47,COUNTIF(Exámenes!$P$8:$P$47,"&lt;"&amp;Exámenes!$C$5)+1),"")</f>
        <v/>
      </c>
    </row>
    <row r="13">
      <c r="B13" s="13">
        <f>IF($J13="","",INDEX(Exámenes!$B$8:$B$47,MATCH($J13,Exámenes!$P$8:$P$47,0)))</f>
        <v/>
      </c>
      <c r="C13" s="14">
        <f>IF($J13="","",INDEX(Exámenes!$C$8:$C$47,MATCH($J13,Exámenes!$P$8:$P$47,0)))</f>
        <v/>
      </c>
      <c r="D13" s="15">
        <f>IF($J13="","",INDEX(Exámenes!$D$8:$D$47,MATCH($J13,Exámenes!$P$8:$P$47,0)))</f>
        <v/>
      </c>
      <c r="E13" s="16">
        <f>IF($J13="","",INDEX(Exámenes!$E$8:$E$47,MATCH($J13,Exámenes!$P$8:$P$47,0)))</f>
        <v/>
      </c>
      <c r="F13" s="14">
        <f>IF($J13="","",INDEX(Exámenes!$F$8:$F$47,MATCH($J13,Exámenes!$P$8:$P$47,0)))</f>
        <v/>
      </c>
      <c r="G13" s="8">
        <f>IF(ISNUMBER(D13),D13-Exámenes!$C$5,"")</f>
        <v/>
      </c>
      <c r="H13" s="17">
        <f>IF($J13="","",INDEX(Exámenes!$H$8:$H$47,MATCH($J13,Exámenes!$P$8:$P$47,0)))</f>
        <v/>
      </c>
      <c r="J13" s="18">
        <f>IFERROR(SMALL(Exámenes!$P$8:$P$47,COUNTIF(Exámenes!$P$8:$P$47,"&lt;"&amp;Exámenes!$C$5)+2),"")</f>
        <v/>
      </c>
    </row>
    <row r="14">
      <c r="B14" s="13">
        <f>IF($J14="","",INDEX(Exámenes!$B$8:$B$47,MATCH($J14,Exámenes!$P$8:$P$47,0)))</f>
        <v/>
      </c>
      <c r="C14" s="14">
        <f>IF($J14="","",INDEX(Exámenes!$C$8:$C$47,MATCH($J14,Exámenes!$P$8:$P$47,0)))</f>
        <v/>
      </c>
      <c r="D14" s="15">
        <f>IF($J14="","",INDEX(Exámenes!$D$8:$D$47,MATCH($J14,Exámenes!$P$8:$P$47,0)))</f>
        <v/>
      </c>
      <c r="E14" s="16">
        <f>IF($J14="","",INDEX(Exámenes!$E$8:$E$47,MATCH($J14,Exámenes!$P$8:$P$47,0)))</f>
        <v/>
      </c>
      <c r="F14" s="14">
        <f>IF($J14="","",INDEX(Exámenes!$F$8:$F$47,MATCH($J14,Exámenes!$P$8:$P$47,0)))</f>
        <v/>
      </c>
      <c r="G14" s="8">
        <f>IF(ISNUMBER(D14),D14-Exámenes!$C$5,"")</f>
        <v/>
      </c>
      <c r="H14" s="17">
        <f>IF($J14="","",INDEX(Exámenes!$H$8:$H$47,MATCH($J14,Exámenes!$P$8:$P$47,0)))</f>
        <v/>
      </c>
      <c r="J14" s="18">
        <f>IFERROR(SMALL(Exámenes!$P$8:$P$47,COUNTIF(Exámenes!$P$8:$P$47,"&lt;"&amp;Exámenes!$C$5)+3),"")</f>
        <v/>
      </c>
    </row>
    <row r="15">
      <c r="B15" s="13">
        <f>IF($J15="","",INDEX(Exámenes!$B$8:$B$47,MATCH($J15,Exámenes!$P$8:$P$47,0)))</f>
        <v/>
      </c>
      <c r="C15" s="14">
        <f>IF($J15="","",INDEX(Exámenes!$C$8:$C$47,MATCH($J15,Exámenes!$P$8:$P$47,0)))</f>
        <v/>
      </c>
      <c r="D15" s="15">
        <f>IF($J15="","",INDEX(Exámenes!$D$8:$D$47,MATCH($J15,Exámenes!$P$8:$P$47,0)))</f>
        <v/>
      </c>
      <c r="E15" s="16">
        <f>IF($J15="","",INDEX(Exámenes!$E$8:$E$47,MATCH($J15,Exámenes!$P$8:$P$47,0)))</f>
        <v/>
      </c>
      <c r="F15" s="14">
        <f>IF($J15="","",INDEX(Exámenes!$F$8:$F$47,MATCH($J15,Exámenes!$P$8:$P$47,0)))</f>
        <v/>
      </c>
      <c r="G15" s="8">
        <f>IF(ISNUMBER(D15),D15-Exámenes!$C$5,"")</f>
        <v/>
      </c>
      <c r="H15" s="17">
        <f>IF($J15="","",INDEX(Exámenes!$H$8:$H$47,MATCH($J15,Exámenes!$P$8:$P$47,0)))</f>
        <v/>
      </c>
      <c r="J15" s="18">
        <f>IFERROR(SMALL(Exámenes!$P$8:$P$47,COUNTIF(Exámenes!$P$8:$P$47,"&lt;"&amp;Exámenes!$C$5)+4),"")</f>
        <v/>
      </c>
    </row>
    <row r="16">
      <c r="B16" s="13">
        <f>IF($J16="","",INDEX(Exámenes!$B$8:$B$47,MATCH($J16,Exámenes!$P$8:$P$47,0)))</f>
        <v/>
      </c>
      <c r="C16" s="14">
        <f>IF($J16="","",INDEX(Exámenes!$C$8:$C$47,MATCH($J16,Exámenes!$P$8:$P$47,0)))</f>
        <v/>
      </c>
      <c r="D16" s="15">
        <f>IF($J16="","",INDEX(Exámenes!$D$8:$D$47,MATCH($J16,Exámenes!$P$8:$P$47,0)))</f>
        <v/>
      </c>
      <c r="E16" s="16">
        <f>IF($J16="","",INDEX(Exámenes!$E$8:$E$47,MATCH($J16,Exámenes!$P$8:$P$47,0)))</f>
        <v/>
      </c>
      <c r="F16" s="14">
        <f>IF($J16="","",INDEX(Exámenes!$F$8:$F$47,MATCH($J16,Exámenes!$P$8:$P$47,0)))</f>
        <v/>
      </c>
      <c r="G16" s="8">
        <f>IF(ISNUMBER(D16),D16-Exámenes!$C$5,"")</f>
        <v/>
      </c>
      <c r="H16" s="17">
        <f>IF($J16="","",INDEX(Exámenes!$H$8:$H$47,MATCH($J16,Exámenes!$P$8:$P$47,0)))</f>
        <v/>
      </c>
      <c r="J16" s="18">
        <f>IFERROR(SMALL(Exámenes!$P$8:$P$47,COUNTIF(Exámenes!$P$8:$P$47,"&lt;"&amp;Exámenes!$C$5)+5),"")</f>
        <v/>
      </c>
    </row>
    <row r="17">
      <c r="B17" s="13">
        <f>IF($J17="","",INDEX(Exámenes!$B$8:$B$47,MATCH($J17,Exámenes!$P$8:$P$47,0)))</f>
        <v/>
      </c>
      <c r="C17" s="14">
        <f>IF($J17="","",INDEX(Exámenes!$C$8:$C$47,MATCH($J17,Exámenes!$P$8:$P$47,0)))</f>
        <v/>
      </c>
      <c r="D17" s="15">
        <f>IF($J17="","",INDEX(Exámenes!$D$8:$D$47,MATCH($J17,Exámenes!$P$8:$P$47,0)))</f>
        <v/>
      </c>
      <c r="E17" s="16">
        <f>IF($J17="","",INDEX(Exámenes!$E$8:$E$47,MATCH($J17,Exámenes!$P$8:$P$47,0)))</f>
        <v/>
      </c>
      <c r="F17" s="14">
        <f>IF($J17="","",INDEX(Exámenes!$F$8:$F$47,MATCH($J17,Exámenes!$P$8:$P$47,0)))</f>
        <v/>
      </c>
      <c r="G17" s="8">
        <f>IF(ISNUMBER(D17),D17-Exámenes!$C$5,"")</f>
        <v/>
      </c>
      <c r="H17" s="17">
        <f>IF($J17="","",INDEX(Exámenes!$H$8:$H$47,MATCH($J17,Exámenes!$P$8:$P$47,0)))</f>
        <v/>
      </c>
      <c r="J17" s="18">
        <f>IFERROR(SMALL(Exámenes!$P$8:$P$47,COUNTIF(Exámenes!$P$8:$P$47,"&lt;"&amp;Exámenes!$C$5)+6),"")</f>
        <v/>
      </c>
    </row>
    <row r="18">
      <c r="B18" s="13">
        <f>IF($J18="","",INDEX(Exámenes!$B$8:$B$47,MATCH($J18,Exámenes!$P$8:$P$47,0)))</f>
        <v/>
      </c>
      <c r="C18" s="14">
        <f>IF($J18="","",INDEX(Exámenes!$C$8:$C$47,MATCH($J18,Exámenes!$P$8:$P$47,0)))</f>
        <v/>
      </c>
      <c r="D18" s="15">
        <f>IF($J18="","",INDEX(Exámenes!$D$8:$D$47,MATCH($J18,Exámenes!$P$8:$P$47,0)))</f>
        <v/>
      </c>
      <c r="E18" s="16">
        <f>IF($J18="","",INDEX(Exámenes!$E$8:$E$47,MATCH($J18,Exámenes!$P$8:$P$47,0)))</f>
        <v/>
      </c>
      <c r="F18" s="14">
        <f>IF($J18="","",INDEX(Exámenes!$F$8:$F$47,MATCH($J18,Exámenes!$P$8:$P$47,0)))</f>
        <v/>
      </c>
      <c r="G18" s="8">
        <f>IF(ISNUMBER(D18),D18-Exámenes!$C$5,"")</f>
        <v/>
      </c>
      <c r="H18" s="17">
        <f>IF($J18="","",INDEX(Exámenes!$H$8:$H$47,MATCH($J18,Exámenes!$P$8:$P$47,0)))</f>
        <v/>
      </c>
      <c r="J18" s="18">
        <f>IFERROR(SMALL(Exámenes!$P$8:$P$47,COUNTIF(Exámenes!$P$8:$P$47,"&lt;"&amp;Exámenes!$C$5)+7),"")</f>
        <v/>
      </c>
    </row>
    <row r="19">
      <c r="B19" s="13">
        <f>IF($J19="","",INDEX(Exámenes!$B$8:$B$47,MATCH($J19,Exámenes!$P$8:$P$47,0)))</f>
        <v/>
      </c>
      <c r="C19" s="14">
        <f>IF($J19="","",INDEX(Exámenes!$C$8:$C$47,MATCH($J19,Exámenes!$P$8:$P$47,0)))</f>
        <v/>
      </c>
      <c r="D19" s="15">
        <f>IF($J19="","",INDEX(Exámenes!$D$8:$D$47,MATCH($J19,Exámenes!$P$8:$P$47,0)))</f>
        <v/>
      </c>
      <c r="E19" s="16">
        <f>IF($J19="","",INDEX(Exámenes!$E$8:$E$47,MATCH($J19,Exámenes!$P$8:$P$47,0)))</f>
        <v/>
      </c>
      <c r="F19" s="14">
        <f>IF($J19="","",INDEX(Exámenes!$F$8:$F$47,MATCH($J19,Exámenes!$P$8:$P$47,0)))</f>
        <v/>
      </c>
      <c r="G19" s="8">
        <f>IF(ISNUMBER(D19),D19-Exámenes!$C$5,"")</f>
        <v/>
      </c>
      <c r="H19" s="17">
        <f>IF($J19="","",INDEX(Exámenes!$H$8:$H$47,MATCH($J19,Exámenes!$P$8:$P$47,0)))</f>
        <v/>
      </c>
      <c r="J19" s="18">
        <f>IFERROR(SMALL(Exámenes!$P$8:$P$47,COUNTIF(Exámenes!$P$8:$P$47,"&lt;"&amp;Exámenes!$C$5)+8),"")</f>
        <v/>
      </c>
    </row>
    <row r="21">
      <c r="B21" s="11" t="inlineStr">
        <is>
          <t>PREPARACIÓN MEDIA POR ASIGNATURA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8">
    <mergeCell ref="E6:F6"/>
    <mergeCell ref="C6:D6"/>
    <mergeCell ref="C5:D5"/>
    <mergeCell ref="G5:H5"/>
    <mergeCell ref="E5:F5"/>
    <mergeCell ref="B2:H2"/>
    <mergeCell ref="G6:H6"/>
    <mergeCell ref="B3:H3"/>
  </mergeCells>
  <conditionalFormatting sqref="B12:H19">
    <cfRule type="expression" priority="1" dxfId="0">
      <formula>AND(ISNUMBER($G12),$G12=0)</formula>
    </cfRule>
    <cfRule type="expression" priority="2" dxfId="1">
      <formula>AND(ISNUMBER($G12),$G12&gt;0,$G12&lt;=Exámenes!$E$5)</formula>
    </cfRule>
  </conditionalFormatting>
  <conditionalFormatting sqref="H12:H19">
    <cfRule type="dataBar" priority="3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P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4" customWidth="1" min="3" max="3"/>
    <col width="13" customWidth="1" min="4" max="4"/>
    <col width="9" customWidth="1" min="5" max="5"/>
    <col width="13" customWidth="1" min="6" max="6"/>
    <col width="11" customWidth="1" min="7" max="7"/>
    <col width="13" customWidth="1" min="8" max="8"/>
    <col width="11" customWidth="1" min="9" max="9"/>
    <col width="8" customWidth="1" min="10" max="10"/>
    <col width="13" customWidth="1" min="11" max="11"/>
    <col width="13" customWidth="1" min="12" max="12"/>
    <col width="11" customWidth="1" min="13" max="13"/>
    <col width="12" customWidth="1" min="14" max="14"/>
    <col hidden="1" width="9" customWidth="1" min="15" max="15"/>
    <col hidden="1" width="14" customWidth="1" min="16" max="16"/>
  </cols>
  <sheetData>
    <row r="2" ht="34" customHeight="1">
      <c r="B2" s="1" t="inlineStr">
        <is>
          <t>Calendario de exámenes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Rellena las celdas crema: asignatura, tipo, fecha, hora, aula, peso, preparación y, al final, la nota.</t>
        </is>
      </c>
    </row>
    <row r="5">
      <c r="B5" s="9" t="inlineStr">
        <is>
          <t>Hoy:</t>
        </is>
      </c>
      <c r="C5" s="19">
        <f>TODAY()</f>
        <v/>
      </c>
      <c r="D5" s="9" t="inlineStr">
        <is>
          <t>Aviso (días):</t>
        </is>
      </c>
      <c r="E5" s="20" t="n">
        <v>7</v>
      </c>
      <c r="F5" s="9" t="inlineStr">
        <is>
          <t>Nota aprobado:</t>
        </is>
      </c>
      <c r="G5" s="21">
        <f>Asignaturas!D5</f>
        <v/>
      </c>
    </row>
    <row r="7" ht="32" customHeight="1">
      <c r="B7" s="12" t="inlineStr">
        <is>
          <t>Asignatura</t>
        </is>
      </c>
      <c r="C7" s="12" t="inlineStr">
        <is>
          <t>Tipo</t>
        </is>
      </c>
      <c r="D7" s="12" t="inlineStr">
        <is>
          <t>Fecha</t>
        </is>
      </c>
      <c r="E7" s="12" t="inlineStr">
        <is>
          <t>Hora</t>
        </is>
      </c>
      <c r="F7" s="12" t="inlineStr">
        <is>
          <t>Aula</t>
        </is>
      </c>
      <c r="G7" s="12" t="inlineStr">
        <is>
          <t>Peso en la nota</t>
        </is>
      </c>
      <c r="H7" s="12" t="inlineStr">
        <is>
          <t>Preparación (%)</t>
        </is>
      </c>
      <c r="I7" s="12" t="inlineStr">
        <is>
          <t>Días que faltan</t>
        </is>
      </c>
      <c r="J7" s="12" t="inlineStr">
        <is>
          <t>Día</t>
        </is>
      </c>
      <c r="K7" s="12" t="inlineStr">
        <is>
          <t>Semana (lunes)</t>
        </is>
      </c>
      <c r="L7" s="12" t="inlineStr">
        <is>
          <t>Estado</t>
        </is>
      </c>
      <c r="M7" s="12" t="inlineStr">
        <is>
          <t>Nota (0-10)</t>
        </is>
      </c>
      <c r="N7" s="12" t="inlineStr">
        <is>
          <t>Puntos ponderados</t>
        </is>
      </c>
      <c r="O7" s="22" t="inlineStr">
        <is>
          <t>Orden (aux.)</t>
        </is>
      </c>
      <c r="P7" s="22" t="inlineStr">
        <is>
          <t>Clave (aux.)</t>
        </is>
      </c>
    </row>
    <row r="8">
      <c r="B8" s="23" t="inlineStr">
        <is>
          <t>Inglés Técnico</t>
        </is>
      </c>
      <c r="C8" s="24" t="inlineStr">
        <is>
          <t>Oral</t>
        </is>
      </c>
      <c r="D8" s="25" t="n">
        <v>46289</v>
      </c>
      <c r="E8" s="26" t="n">
        <v>0.4166666666666667</v>
      </c>
      <c r="F8" s="24" t="inlineStr">
        <is>
          <t>Aula 4.1</t>
        </is>
      </c>
      <c r="G8" s="27" t="n">
        <v>0.4</v>
      </c>
      <c r="H8" s="27" t="n">
        <v>1</v>
      </c>
      <c r="I8" s="28">
        <f>IF(D8="","",D8-$C$5)</f>
        <v/>
      </c>
      <c r="J8" s="14">
        <f>IF(D8="","",MID("LunMarMiéJueVieSábDom",(WEEKDAY(D8,2)-1)*3+1,3))</f>
        <v/>
      </c>
      <c r="K8" s="15">
        <f>IF(D8="","",D8-WEEKDAY(D8,2)+1)</f>
        <v/>
      </c>
      <c r="L8" s="14">
        <f>IF(D8="","",IF(M8&lt;&gt;"","Hecho",IF(D8&lt;$C$5,"Pasado",IF(D8=$C$5,"¡HOY!",IF(D8-$C$5&lt;=$E$5,"Próximo","Pendiente")))))</f>
        <v/>
      </c>
      <c r="M8" s="29" t="n">
        <v>8.5</v>
      </c>
      <c r="N8" s="30">
        <f>IF(OR(M8="",G8=""),"",ROUND(M8*G8,2))</f>
        <v/>
      </c>
      <c r="O8" s="31">
        <f>IF(OR(D8="",D8&lt;$C$5),"",COUNTIFS($B$8:$B$47,B8,$D$8:$D$47,"&lt;"&amp;D8,$D$8:$D$47,"&gt;="&amp;$C$5)+1)</f>
        <v/>
      </c>
      <c r="P8" s="32">
        <f>IF(D8="","",D8+ROW()/100000)</f>
        <v/>
      </c>
    </row>
    <row r="9">
      <c r="B9" s="23" t="inlineStr">
        <is>
          <t>Contabilidad</t>
        </is>
      </c>
      <c r="C9" s="24" t="inlineStr">
        <is>
          <t>Test</t>
        </is>
      </c>
      <c r="D9" s="25" t="n">
        <v>46294</v>
      </c>
      <c r="E9" s="26" t="n">
        <v>0.5</v>
      </c>
      <c r="F9" s="24" t="inlineStr">
        <is>
          <t>Aula 2.4</t>
        </is>
      </c>
      <c r="G9" s="27" t="n">
        <v>0.2</v>
      </c>
      <c r="H9" s="27" t="n">
        <v>1</v>
      </c>
      <c r="I9" s="28">
        <f>IF(D9="","",D9-$C$5)</f>
        <v/>
      </c>
      <c r="J9" s="14">
        <f>IF(D9="","",MID("LunMarMiéJueVieSábDom",(WEEKDAY(D9,2)-1)*3+1,3))</f>
        <v/>
      </c>
      <c r="K9" s="15">
        <f>IF(D9="","",D9-WEEKDAY(D9,2)+1)</f>
        <v/>
      </c>
      <c r="L9" s="14">
        <f>IF(D9="","",IF(M9&lt;&gt;"","Hecho",IF(D9&lt;$C$5,"Pasado",IF(D9=$C$5,"¡HOY!",IF(D9-$C$5&lt;=$E$5,"Próximo","Pendiente")))))</f>
        <v/>
      </c>
      <c r="M9" s="29" t="n">
        <v>7</v>
      </c>
      <c r="N9" s="30">
        <f>IF(OR(M9="",G9=""),"",ROUND(M9*G9,2))</f>
        <v/>
      </c>
      <c r="O9" s="31">
        <f>IF(OR(D9="",D9&lt;$C$5),"",COUNTIFS($B$8:$B$47,B9,$D$8:$D$47,"&lt;"&amp;D9,$D$8:$D$47,"&gt;="&amp;$C$5)+1)</f>
        <v/>
      </c>
      <c r="P9" s="32">
        <f>IF(D9="","",D9+ROW()/100000)</f>
        <v/>
      </c>
    </row>
    <row r="10">
      <c r="B10" s="23" t="inlineStr">
        <is>
          <t>Matemáticas II</t>
        </is>
      </c>
      <c r="C10" s="24" t="inlineStr">
        <is>
          <t>Parcial</t>
        </is>
      </c>
      <c r="D10" s="25" t="n">
        <v>46303</v>
      </c>
      <c r="E10" s="26" t="n">
        <v>0.375</v>
      </c>
      <c r="F10" s="24" t="inlineStr">
        <is>
          <t>Aula 2.1</t>
        </is>
      </c>
      <c r="G10" s="27" t="n">
        <v>0.3</v>
      </c>
      <c r="H10" s="27" t="n">
        <v>0.85</v>
      </c>
      <c r="I10" s="28">
        <f>IF(D10="","",D10-$C$5)</f>
        <v/>
      </c>
      <c r="J10" s="14">
        <f>IF(D10="","",MID("LunMarMiéJueVieSábDom",(WEEKDAY(D10,2)-1)*3+1,3))</f>
        <v/>
      </c>
      <c r="K10" s="15">
        <f>IF(D10="","",D10-WEEKDAY(D10,2)+1)</f>
        <v/>
      </c>
      <c r="L10" s="14">
        <f>IF(D10="","",IF(M10&lt;&gt;"","Hecho",IF(D10&lt;$C$5,"Pasado",IF(D10=$C$5,"¡HOY!",IF(D10-$C$5&lt;=$E$5,"Próximo","Pendiente")))))</f>
        <v/>
      </c>
      <c r="M10" s="29" t="n"/>
      <c r="N10" s="30">
        <f>IF(OR(M10="",G10=""),"",ROUND(M10*G10,2))</f>
        <v/>
      </c>
      <c r="O10" s="31">
        <f>IF(OR(D10="",D10&lt;$C$5),"",COUNTIFS($B$8:$B$47,B10,$D$8:$D$47,"&lt;"&amp;D10,$D$8:$D$47,"&gt;="&amp;$C$5)+1)</f>
        <v/>
      </c>
      <c r="P10" s="32">
        <f>IF(D10="","",D10+ROW()/100000)</f>
        <v/>
      </c>
    </row>
    <row r="11">
      <c r="B11" s="23" t="inlineStr">
        <is>
          <t>Estadística</t>
        </is>
      </c>
      <c r="C11" s="24" t="inlineStr">
        <is>
          <t>Parcial</t>
        </is>
      </c>
      <c r="D11" s="25" t="n">
        <v>46309</v>
      </c>
      <c r="E11" s="26" t="n">
        <v>0.4791666666666667</v>
      </c>
      <c r="F11" s="24" t="inlineStr">
        <is>
          <t>Aula 1.3</t>
        </is>
      </c>
      <c r="G11" s="27" t="n">
        <v>0.25</v>
      </c>
      <c r="H11" s="27" t="n">
        <v>0.6</v>
      </c>
      <c r="I11" s="28">
        <f>IF(D11="","",D11-$C$5)</f>
        <v/>
      </c>
      <c r="J11" s="14">
        <f>IF(D11="","",MID("LunMarMiéJueVieSábDom",(WEEKDAY(D11,2)-1)*3+1,3))</f>
        <v/>
      </c>
      <c r="K11" s="15">
        <f>IF(D11="","",D11-WEEKDAY(D11,2)+1)</f>
        <v/>
      </c>
      <c r="L11" s="14">
        <f>IF(D11="","",IF(M11&lt;&gt;"","Hecho",IF(D11&lt;$C$5,"Pasado",IF(D11=$C$5,"¡HOY!",IF(D11-$C$5&lt;=$E$5,"Próximo","Pendiente")))))</f>
        <v/>
      </c>
      <c r="M11" s="29" t="n"/>
      <c r="N11" s="30">
        <f>IF(OR(M11="",G11=""),"",ROUND(M11*G11,2))</f>
        <v/>
      </c>
      <c r="O11" s="31">
        <f>IF(OR(D11="",D11&lt;$C$5),"",COUNTIFS($B$8:$B$47,B11,$D$8:$D$47,"&lt;"&amp;D11,$D$8:$D$47,"&gt;="&amp;$C$5)+1)</f>
        <v/>
      </c>
      <c r="P11" s="32">
        <f>IF(D11="","",D11+ROW()/100000)</f>
        <v/>
      </c>
    </row>
    <row r="12">
      <c r="B12" s="23" t="inlineStr">
        <is>
          <t>Microeconomía</t>
        </is>
      </c>
      <c r="C12" s="24" t="inlineStr">
        <is>
          <t>Parcial</t>
        </is>
      </c>
      <c r="D12" s="25" t="n">
        <v>46316</v>
      </c>
      <c r="E12" s="26" t="n">
        <v>0.4166666666666667</v>
      </c>
      <c r="F12" s="24" t="inlineStr">
        <is>
          <t>Aula 3.2</t>
        </is>
      </c>
      <c r="G12" s="27" t="n">
        <v>0.3</v>
      </c>
      <c r="H12" s="27" t="n">
        <v>0.45</v>
      </c>
      <c r="I12" s="28">
        <f>IF(D12="","",D12-$C$5)</f>
        <v/>
      </c>
      <c r="J12" s="14">
        <f>IF(D12="","",MID("LunMarMiéJueVieSábDom",(WEEKDAY(D12,2)-1)*3+1,3))</f>
        <v/>
      </c>
      <c r="K12" s="15">
        <f>IF(D12="","",D12-WEEKDAY(D12,2)+1)</f>
        <v/>
      </c>
      <c r="L12" s="14">
        <f>IF(D12="","",IF(M12&lt;&gt;"","Hecho",IF(D12&lt;$C$5,"Pasado",IF(D12=$C$5,"¡HOY!",IF(D12-$C$5&lt;=$E$5,"Próximo","Pendiente")))))</f>
        <v/>
      </c>
      <c r="M12" s="29" t="n"/>
      <c r="N12" s="30">
        <f>IF(OR(M12="",G12=""),"",ROUND(M12*G12,2))</f>
        <v/>
      </c>
      <c r="O12" s="31">
        <f>IF(OR(D12="",D12&lt;$C$5),"",COUNTIFS($B$8:$B$47,B12,$D$8:$D$47,"&lt;"&amp;D12,$D$8:$D$47,"&gt;="&amp;$C$5)+1)</f>
        <v/>
      </c>
      <c r="P12" s="32">
        <f>IF(D12="","",D12+ROW()/100000)</f>
        <v/>
      </c>
    </row>
    <row r="13">
      <c r="B13" s="23" t="inlineStr">
        <is>
          <t>Macroeconomía</t>
        </is>
      </c>
      <c r="C13" s="24" t="inlineStr">
        <is>
          <t>Parcial</t>
        </is>
      </c>
      <c r="D13" s="25" t="n">
        <v>46330</v>
      </c>
      <c r="E13" s="26" t="n">
        <v>0.3958333333333333</v>
      </c>
      <c r="F13" s="24" t="inlineStr">
        <is>
          <t>Aula 3.1</t>
        </is>
      </c>
      <c r="G13" s="27" t="n">
        <v>0.4</v>
      </c>
      <c r="H13" s="27" t="n">
        <v>0.3</v>
      </c>
      <c r="I13" s="28">
        <f>IF(D13="","",D13-$C$5)</f>
        <v/>
      </c>
      <c r="J13" s="14">
        <f>IF(D13="","",MID("LunMarMiéJueVieSábDom",(WEEKDAY(D13,2)-1)*3+1,3))</f>
        <v/>
      </c>
      <c r="K13" s="15">
        <f>IF(D13="","",D13-WEEKDAY(D13,2)+1)</f>
        <v/>
      </c>
      <c r="L13" s="14">
        <f>IF(D13="","",IF(M13&lt;&gt;"","Hecho",IF(D13&lt;$C$5,"Pasado",IF(D13=$C$5,"¡HOY!",IF(D13-$C$5&lt;=$E$5,"Próximo","Pendiente")))))</f>
        <v/>
      </c>
      <c r="M13" s="29" t="n"/>
      <c r="N13" s="30">
        <f>IF(OR(M13="",G13=""),"",ROUND(M13*G13,2))</f>
        <v/>
      </c>
      <c r="O13" s="31">
        <f>IF(OR(D13="",D13&lt;$C$5),"",COUNTIFS($B$8:$B$47,B13,$D$8:$D$47,"&lt;"&amp;D13,$D$8:$D$47,"&gt;="&amp;$C$5)+1)</f>
        <v/>
      </c>
      <c r="P13" s="32">
        <f>IF(D13="","",D13+ROW()/100000)</f>
        <v/>
      </c>
    </row>
    <row r="14">
      <c r="B14" s="23" t="inlineStr">
        <is>
          <t>Derecho Mercantil</t>
        </is>
      </c>
      <c r="C14" s="24" t="inlineStr">
        <is>
          <t>Parcial</t>
        </is>
      </c>
      <c r="D14" s="25" t="n">
        <v>46337</v>
      </c>
      <c r="E14" s="26" t="n">
        <v>0.6666666666666666</v>
      </c>
      <c r="F14" s="24" t="inlineStr">
        <is>
          <t>Aula 1.1</t>
        </is>
      </c>
      <c r="G14" s="27" t="n">
        <v>0.4</v>
      </c>
      <c r="H14" s="27" t="n">
        <v>0.2</v>
      </c>
      <c r="I14" s="28">
        <f>IF(D14="","",D14-$C$5)</f>
        <v/>
      </c>
      <c r="J14" s="14">
        <f>IF(D14="","",MID("LunMarMiéJueVieSábDom",(WEEKDAY(D14,2)-1)*3+1,3))</f>
        <v/>
      </c>
      <c r="K14" s="15">
        <f>IF(D14="","",D14-WEEKDAY(D14,2)+1)</f>
        <v/>
      </c>
      <c r="L14" s="14">
        <f>IF(D14="","",IF(M14&lt;&gt;"","Hecho",IF(D14&lt;$C$5,"Pasado",IF(D14=$C$5,"¡HOY!",IF(D14-$C$5&lt;=$E$5,"Próximo","Pendiente")))))</f>
        <v/>
      </c>
      <c r="M14" s="29" t="n"/>
      <c r="N14" s="30">
        <f>IF(OR(M14="",G14=""),"",ROUND(M14*G14,2))</f>
        <v/>
      </c>
      <c r="O14" s="31">
        <f>IF(OR(D14="",D14&lt;$C$5),"",COUNTIFS($B$8:$B$47,B14,$D$8:$D$47,"&lt;"&amp;D14,$D$8:$D$47,"&gt;="&amp;$C$5)+1)</f>
        <v/>
      </c>
      <c r="P14" s="32">
        <f>IF(D14="","",D14+ROW()/100000)</f>
        <v/>
      </c>
    </row>
    <row r="15">
      <c r="B15" s="23" t="inlineStr">
        <is>
          <t>Matemáticas II</t>
        </is>
      </c>
      <c r="C15" s="24" t="inlineStr">
        <is>
          <t>Final</t>
        </is>
      </c>
      <c r="D15" s="25" t="n">
        <v>46399</v>
      </c>
      <c r="E15" s="26" t="n">
        <v>0.375</v>
      </c>
      <c r="F15" s="24" t="inlineStr">
        <is>
          <t>Pab. A-12</t>
        </is>
      </c>
      <c r="G15" s="27" t="n">
        <v>0.7</v>
      </c>
      <c r="H15" s="27" t="n">
        <v>0.1</v>
      </c>
      <c r="I15" s="28">
        <f>IF(D15="","",D15-$C$5)</f>
        <v/>
      </c>
      <c r="J15" s="14">
        <f>IF(D15="","",MID("LunMarMiéJueVieSábDom",(WEEKDAY(D15,2)-1)*3+1,3))</f>
        <v/>
      </c>
      <c r="K15" s="15">
        <f>IF(D15="","",D15-WEEKDAY(D15,2)+1)</f>
        <v/>
      </c>
      <c r="L15" s="14">
        <f>IF(D15="","",IF(M15&lt;&gt;"","Hecho",IF(D15&lt;$C$5,"Pasado",IF(D15=$C$5,"¡HOY!",IF(D15-$C$5&lt;=$E$5,"Próximo","Pendiente")))))</f>
        <v/>
      </c>
      <c r="M15" s="29" t="n"/>
      <c r="N15" s="30">
        <f>IF(OR(M15="",G15=""),"",ROUND(M15*G15,2))</f>
        <v/>
      </c>
      <c r="O15" s="31">
        <f>IF(OR(D15="",D15&lt;$C$5),"",COUNTIFS($B$8:$B$47,B15,$D$8:$D$47,"&lt;"&amp;D15,$D$8:$D$47,"&gt;="&amp;$C$5)+1)</f>
        <v/>
      </c>
      <c r="P15" s="32">
        <f>IF(D15="","",D15+ROW()/100000)</f>
        <v/>
      </c>
    </row>
    <row r="16">
      <c r="B16" s="23" t="inlineStr">
        <is>
          <t>Estadística</t>
        </is>
      </c>
      <c r="C16" s="24" t="inlineStr">
        <is>
          <t>Final</t>
        </is>
      </c>
      <c r="D16" s="25" t="n">
        <v>46402</v>
      </c>
      <c r="E16" s="26" t="n">
        <v>0.4166666666666667</v>
      </c>
      <c r="F16" s="24" t="inlineStr">
        <is>
          <t>Pab. A-10</t>
        </is>
      </c>
      <c r="G16" s="27" t="n">
        <v>0.75</v>
      </c>
      <c r="H16" s="27" t="n">
        <v>0.1</v>
      </c>
      <c r="I16" s="28">
        <f>IF(D16="","",D16-$C$5)</f>
        <v/>
      </c>
      <c r="J16" s="14">
        <f>IF(D16="","",MID("LunMarMiéJueVieSábDom",(WEEKDAY(D16,2)-1)*3+1,3))</f>
        <v/>
      </c>
      <c r="K16" s="15">
        <f>IF(D16="","",D16-WEEKDAY(D16,2)+1)</f>
        <v/>
      </c>
      <c r="L16" s="14">
        <f>IF(D16="","",IF(M16&lt;&gt;"","Hecho",IF(D16&lt;$C$5,"Pasado",IF(D16=$C$5,"¡HOY!",IF(D16-$C$5&lt;=$E$5,"Próximo","Pendiente")))))</f>
        <v/>
      </c>
      <c r="M16" s="29" t="n"/>
      <c r="N16" s="30">
        <f>IF(OR(M16="",G16=""),"",ROUND(M16*G16,2))</f>
        <v/>
      </c>
      <c r="O16" s="31">
        <f>IF(OR(D16="",D16&lt;$C$5),"",COUNTIFS($B$8:$B$47,B16,$D$8:$D$47,"&lt;"&amp;D16,$D$8:$D$47,"&gt;="&amp;$C$5)+1)</f>
        <v/>
      </c>
      <c r="P16" s="32">
        <f>IF(D16="","",D16+ROW()/100000)</f>
        <v/>
      </c>
    </row>
    <row r="17">
      <c r="B17" s="23" t="inlineStr">
        <is>
          <t>Microeconomía</t>
        </is>
      </c>
      <c r="C17" s="24" t="inlineStr">
        <is>
          <t>Final</t>
        </is>
      </c>
      <c r="D17" s="25" t="n">
        <v>46406</v>
      </c>
      <c r="E17" s="26" t="n">
        <v>0.6666666666666666</v>
      </c>
      <c r="F17" s="24" t="inlineStr">
        <is>
          <t>Pab. B-03</t>
        </is>
      </c>
      <c r="G17" s="27" t="n">
        <v>0.7</v>
      </c>
      <c r="H17" s="27" t="n">
        <v>0.05</v>
      </c>
      <c r="I17" s="28">
        <f>IF(D17="","",D17-$C$5)</f>
        <v/>
      </c>
      <c r="J17" s="14">
        <f>IF(D17="","",MID("LunMarMiéJueVieSábDom",(WEEKDAY(D17,2)-1)*3+1,3))</f>
        <v/>
      </c>
      <c r="K17" s="15">
        <f>IF(D17="","",D17-WEEKDAY(D17,2)+1)</f>
        <v/>
      </c>
      <c r="L17" s="14">
        <f>IF(D17="","",IF(M17&lt;&gt;"","Hecho",IF(D17&lt;$C$5,"Pasado",IF(D17=$C$5,"¡HOY!",IF(D17-$C$5&lt;=$E$5,"Próximo","Pendiente")))))</f>
        <v/>
      </c>
      <c r="M17" s="29" t="n"/>
      <c r="N17" s="30">
        <f>IF(OR(M17="",G17=""),"",ROUND(M17*G17,2))</f>
        <v/>
      </c>
      <c r="O17" s="31">
        <f>IF(OR(D17="",D17&lt;$C$5),"",COUNTIFS($B$8:$B$47,B17,$D$8:$D$47,"&lt;"&amp;D17,$D$8:$D$47,"&gt;="&amp;$C$5)+1)</f>
        <v/>
      </c>
      <c r="P17" s="32">
        <f>IF(D17="","",D17+ROW()/100000)</f>
        <v/>
      </c>
    </row>
    <row r="18">
      <c r="B18" s="23" t="inlineStr">
        <is>
          <t>Contabilidad</t>
        </is>
      </c>
      <c r="C18" s="24" t="inlineStr">
        <is>
          <t>Final</t>
        </is>
      </c>
      <c r="D18" s="25" t="n">
        <v>46409</v>
      </c>
      <c r="E18" s="26" t="n">
        <v>0.375</v>
      </c>
      <c r="F18" s="24" t="inlineStr">
        <is>
          <t>Pab. A-12</t>
        </is>
      </c>
      <c r="G18" s="27" t="n">
        <v>0.8</v>
      </c>
      <c r="H18" s="27" t="n">
        <v>0.15</v>
      </c>
      <c r="I18" s="28">
        <f>IF(D18="","",D18-$C$5)</f>
        <v/>
      </c>
      <c r="J18" s="14">
        <f>IF(D18="","",MID("LunMarMiéJueVieSábDom",(WEEKDAY(D18,2)-1)*3+1,3))</f>
        <v/>
      </c>
      <c r="K18" s="15">
        <f>IF(D18="","",D18-WEEKDAY(D18,2)+1)</f>
        <v/>
      </c>
      <c r="L18" s="14">
        <f>IF(D18="","",IF(M18&lt;&gt;"","Hecho",IF(D18&lt;$C$5,"Pasado",IF(D18=$C$5,"¡HOY!",IF(D18-$C$5&lt;=$E$5,"Próximo","Pendiente")))))</f>
        <v/>
      </c>
      <c r="M18" s="29" t="n"/>
      <c r="N18" s="30">
        <f>IF(OR(M18="",G18=""),"",ROUND(M18*G18,2))</f>
        <v/>
      </c>
      <c r="O18" s="31">
        <f>IF(OR(D18="",D18&lt;$C$5),"",COUNTIFS($B$8:$B$47,B18,$D$8:$D$47,"&lt;"&amp;D18,$D$8:$D$47,"&gt;="&amp;$C$5)+1)</f>
        <v/>
      </c>
      <c r="P18" s="32">
        <f>IF(D18="","",D18+ROW()/100000)</f>
        <v/>
      </c>
    </row>
    <row r="19">
      <c r="B19" s="23" t="inlineStr">
        <is>
          <t>Derecho Mercantil</t>
        </is>
      </c>
      <c r="C19" s="24" t="inlineStr">
        <is>
          <t>Final</t>
        </is>
      </c>
      <c r="D19" s="25" t="n">
        <v>46413</v>
      </c>
      <c r="E19" s="26" t="n">
        <v>0.5</v>
      </c>
      <c r="F19" s="24" t="inlineStr">
        <is>
          <t>Pab. B-01</t>
        </is>
      </c>
      <c r="G19" s="27" t="n">
        <v>0.6</v>
      </c>
      <c r="H19" s="27" t="n">
        <v>0.05</v>
      </c>
      <c r="I19" s="28">
        <f>IF(D19="","",D19-$C$5)</f>
        <v/>
      </c>
      <c r="J19" s="14">
        <f>IF(D19="","",MID("LunMarMiéJueVieSábDom",(WEEKDAY(D19,2)-1)*3+1,3))</f>
        <v/>
      </c>
      <c r="K19" s="15">
        <f>IF(D19="","",D19-WEEKDAY(D19,2)+1)</f>
        <v/>
      </c>
      <c r="L19" s="14">
        <f>IF(D19="","",IF(M19&lt;&gt;"","Hecho",IF(D19&lt;$C$5,"Pasado",IF(D19=$C$5,"¡HOY!",IF(D19-$C$5&lt;=$E$5,"Próximo","Pendiente")))))</f>
        <v/>
      </c>
      <c r="M19" s="29" t="n"/>
      <c r="N19" s="30">
        <f>IF(OR(M19="",G19=""),"",ROUND(M19*G19,2))</f>
        <v/>
      </c>
      <c r="O19" s="31">
        <f>IF(OR(D19="",D19&lt;$C$5),"",COUNTIFS($B$8:$B$47,B19,$D$8:$D$47,"&lt;"&amp;D19,$D$8:$D$47,"&gt;="&amp;$C$5)+1)</f>
        <v/>
      </c>
      <c r="P19" s="32">
        <f>IF(D19="","",D19+ROW()/100000)</f>
        <v/>
      </c>
    </row>
    <row r="20">
      <c r="B20" s="23" t="inlineStr">
        <is>
          <t>Inglés Técnico</t>
        </is>
      </c>
      <c r="C20" s="24" t="inlineStr">
        <is>
          <t>Final</t>
        </is>
      </c>
      <c r="D20" s="25" t="n">
        <v>46416</v>
      </c>
      <c r="E20" s="26" t="n">
        <v>0.4166666666666667</v>
      </c>
      <c r="F20" s="24" t="inlineStr">
        <is>
          <t>Aula 4.1</t>
        </is>
      </c>
      <c r="G20" s="27" t="n">
        <v>0.6</v>
      </c>
      <c r="H20" s="27" t="n">
        <v>0.2</v>
      </c>
      <c r="I20" s="28">
        <f>IF(D20="","",D20-$C$5)</f>
        <v/>
      </c>
      <c r="J20" s="14">
        <f>IF(D20="","",MID("LunMarMiéJueVieSábDom",(WEEKDAY(D20,2)-1)*3+1,3))</f>
        <v/>
      </c>
      <c r="K20" s="15">
        <f>IF(D20="","",D20-WEEKDAY(D20,2)+1)</f>
        <v/>
      </c>
      <c r="L20" s="14">
        <f>IF(D20="","",IF(M20&lt;&gt;"","Hecho",IF(D20&lt;$C$5,"Pasado",IF(D20=$C$5,"¡HOY!",IF(D20-$C$5&lt;=$E$5,"Próximo","Pendiente")))))</f>
        <v/>
      </c>
      <c r="M20" s="29" t="n"/>
      <c r="N20" s="30">
        <f>IF(OR(M20="",G20=""),"",ROUND(M20*G20,2))</f>
        <v/>
      </c>
      <c r="O20" s="31">
        <f>IF(OR(D20="",D20&lt;$C$5),"",COUNTIFS($B$8:$B$47,B20,$D$8:$D$47,"&lt;"&amp;D20,$D$8:$D$47,"&gt;="&amp;$C$5)+1)</f>
        <v/>
      </c>
      <c r="P20" s="32">
        <f>IF(D20="","",D20+ROW()/100000)</f>
        <v/>
      </c>
    </row>
    <row r="21">
      <c r="B21" s="23" t="inlineStr">
        <is>
          <t>Macroeconomía</t>
        </is>
      </c>
      <c r="C21" s="24" t="inlineStr">
        <is>
          <t>Final</t>
        </is>
      </c>
      <c r="D21" s="25" t="n">
        <v>46420</v>
      </c>
      <c r="E21" s="26" t="n">
        <v>0.6666666666666666</v>
      </c>
      <c r="F21" s="24" t="inlineStr">
        <is>
          <t>Pab. B-03</t>
        </is>
      </c>
      <c r="G21" s="27" t="n">
        <v>0.6</v>
      </c>
      <c r="H21" s="27" t="n">
        <v>0.05</v>
      </c>
      <c r="I21" s="28">
        <f>IF(D21="","",D21-$C$5)</f>
        <v/>
      </c>
      <c r="J21" s="14">
        <f>IF(D21="","",MID("LunMarMiéJueVieSábDom",(WEEKDAY(D21,2)-1)*3+1,3))</f>
        <v/>
      </c>
      <c r="K21" s="15">
        <f>IF(D21="","",D21-WEEKDAY(D21,2)+1)</f>
        <v/>
      </c>
      <c r="L21" s="14">
        <f>IF(D21="","",IF(M21&lt;&gt;"","Hecho",IF(D21&lt;$C$5,"Pasado",IF(D21=$C$5,"¡HOY!",IF(D21-$C$5&lt;=$E$5,"Próximo","Pendiente")))))</f>
        <v/>
      </c>
      <c r="M21" s="29" t="n"/>
      <c r="N21" s="30">
        <f>IF(OR(M21="",G21=""),"",ROUND(M21*G21,2))</f>
        <v/>
      </c>
      <c r="O21" s="31">
        <f>IF(OR(D21="",D21&lt;$C$5),"",COUNTIFS($B$8:$B$47,B21,$D$8:$D$47,"&lt;"&amp;D21,$D$8:$D$47,"&gt;="&amp;$C$5)+1)</f>
        <v/>
      </c>
      <c r="P21" s="32">
        <f>IF(D21="","",D21+ROW()/100000)</f>
        <v/>
      </c>
    </row>
    <row r="22">
      <c r="B22" s="23" t="inlineStr">
        <is>
          <t>Historia Económica</t>
        </is>
      </c>
      <c r="C22" s="24" t="inlineStr">
        <is>
          <t>Final</t>
        </is>
      </c>
      <c r="D22" s="25" t="n">
        <v>46423</v>
      </c>
      <c r="E22" s="26" t="n">
        <v>0.375</v>
      </c>
      <c r="F22" s="24" t="inlineStr">
        <is>
          <t>Pab. A-10</t>
        </is>
      </c>
      <c r="G22" s="27" t="n">
        <v>1</v>
      </c>
      <c r="H22" s="27" t="n">
        <v>0.1</v>
      </c>
      <c r="I22" s="28">
        <f>IF(D22="","",D22-$C$5)</f>
        <v/>
      </c>
      <c r="J22" s="14">
        <f>IF(D22="","",MID("LunMarMiéJueVieSábDom",(WEEKDAY(D22,2)-1)*3+1,3))</f>
        <v/>
      </c>
      <c r="K22" s="15">
        <f>IF(D22="","",D22-WEEKDAY(D22,2)+1)</f>
        <v/>
      </c>
      <c r="L22" s="14">
        <f>IF(D22="","",IF(M22&lt;&gt;"","Hecho",IF(D22&lt;$C$5,"Pasado",IF(D22=$C$5,"¡HOY!",IF(D22-$C$5&lt;=$E$5,"Próximo","Pendiente")))))</f>
        <v/>
      </c>
      <c r="M22" s="29" t="n"/>
      <c r="N22" s="30">
        <f>IF(OR(M22="",G22=""),"",ROUND(M22*G22,2))</f>
        <v/>
      </c>
      <c r="O22" s="31">
        <f>IF(OR(D22="",D22&lt;$C$5),"",COUNTIFS($B$8:$B$47,B22,$D$8:$D$47,"&lt;"&amp;D22,$D$8:$D$47,"&gt;="&amp;$C$5)+1)</f>
        <v/>
      </c>
      <c r="P22" s="32">
        <f>IF(D22="","",D22+ROW()/100000)</f>
        <v/>
      </c>
    </row>
    <row r="23">
      <c r="B23" s="23" t="n"/>
      <c r="C23" s="24" t="n"/>
      <c r="D23" s="25" t="n"/>
      <c r="E23" s="26" t="n"/>
      <c r="F23" s="24" t="n"/>
      <c r="G23" s="27" t="n"/>
      <c r="H23" s="27" t="n"/>
      <c r="I23" s="28">
        <f>IF(D23="","",D23-$C$5)</f>
        <v/>
      </c>
      <c r="J23" s="14">
        <f>IF(D23="","",MID("LunMarMiéJueVieSábDom",(WEEKDAY(D23,2)-1)*3+1,3))</f>
        <v/>
      </c>
      <c r="K23" s="15">
        <f>IF(D23="","",D23-WEEKDAY(D23,2)+1)</f>
        <v/>
      </c>
      <c r="L23" s="14">
        <f>IF(D23="","",IF(M23&lt;&gt;"","Hecho",IF(D23&lt;$C$5,"Pasado",IF(D23=$C$5,"¡HOY!",IF(D23-$C$5&lt;=$E$5,"Próximo","Pendiente")))))</f>
        <v/>
      </c>
      <c r="M23" s="29" t="n"/>
      <c r="N23" s="30">
        <f>IF(OR(M23="",G23=""),"",ROUND(M23*G23,2))</f>
        <v/>
      </c>
      <c r="O23" s="31">
        <f>IF(OR(D23="",D23&lt;$C$5),"",COUNTIFS($B$8:$B$47,B23,$D$8:$D$47,"&lt;"&amp;D23,$D$8:$D$47,"&gt;="&amp;$C$5)+1)</f>
        <v/>
      </c>
      <c r="P23" s="32">
        <f>IF(D23="","",D23+ROW()/100000)</f>
        <v/>
      </c>
    </row>
    <row r="24">
      <c r="B24" s="23" t="n"/>
      <c r="C24" s="24" t="n"/>
      <c r="D24" s="25" t="n"/>
      <c r="E24" s="26" t="n"/>
      <c r="F24" s="24" t="n"/>
      <c r="G24" s="27" t="n"/>
      <c r="H24" s="27" t="n"/>
      <c r="I24" s="28">
        <f>IF(D24="","",D24-$C$5)</f>
        <v/>
      </c>
      <c r="J24" s="14">
        <f>IF(D24="","",MID("LunMarMiéJueVieSábDom",(WEEKDAY(D24,2)-1)*3+1,3))</f>
        <v/>
      </c>
      <c r="K24" s="15">
        <f>IF(D24="","",D24-WEEKDAY(D24,2)+1)</f>
        <v/>
      </c>
      <c r="L24" s="14">
        <f>IF(D24="","",IF(M24&lt;&gt;"","Hecho",IF(D24&lt;$C$5,"Pasado",IF(D24=$C$5,"¡HOY!",IF(D24-$C$5&lt;=$E$5,"Próximo","Pendiente")))))</f>
        <v/>
      </c>
      <c r="M24" s="29" t="n"/>
      <c r="N24" s="30">
        <f>IF(OR(M24="",G24=""),"",ROUND(M24*G24,2))</f>
        <v/>
      </c>
      <c r="O24" s="31">
        <f>IF(OR(D24="",D24&lt;$C$5),"",COUNTIFS($B$8:$B$47,B24,$D$8:$D$47,"&lt;"&amp;D24,$D$8:$D$47,"&gt;="&amp;$C$5)+1)</f>
        <v/>
      </c>
      <c r="P24" s="32">
        <f>IF(D24="","",D24+ROW()/100000)</f>
        <v/>
      </c>
    </row>
    <row r="25">
      <c r="B25" s="23" t="n"/>
      <c r="C25" s="24" t="n"/>
      <c r="D25" s="25" t="n"/>
      <c r="E25" s="26" t="n"/>
      <c r="F25" s="24" t="n"/>
      <c r="G25" s="27" t="n"/>
      <c r="H25" s="27" t="n"/>
      <c r="I25" s="28">
        <f>IF(D25="","",D25-$C$5)</f>
        <v/>
      </c>
      <c r="J25" s="14">
        <f>IF(D25="","",MID("LunMarMiéJueVieSábDom",(WEEKDAY(D25,2)-1)*3+1,3))</f>
        <v/>
      </c>
      <c r="K25" s="15">
        <f>IF(D25="","",D25-WEEKDAY(D25,2)+1)</f>
        <v/>
      </c>
      <c r="L25" s="14">
        <f>IF(D25="","",IF(M25&lt;&gt;"","Hecho",IF(D25&lt;$C$5,"Pasado",IF(D25=$C$5,"¡HOY!",IF(D25-$C$5&lt;=$E$5,"Próximo","Pendiente")))))</f>
        <v/>
      </c>
      <c r="M25" s="29" t="n"/>
      <c r="N25" s="30">
        <f>IF(OR(M25="",G25=""),"",ROUND(M25*G25,2))</f>
        <v/>
      </c>
      <c r="O25" s="31">
        <f>IF(OR(D25="",D25&lt;$C$5),"",COUNTIFS($B$8:$B$47,B25,$D$8:$D$47,"&lt;"&amp;D25,$D$8:$D$47,"&gt;="&amp;$C$5)+1)</f>
        <v/>
      </c>
      <c r="P25" s="32">
        <f>IF(D25="","",D25+ROW()/100000)</f>
        <v/>
      </c>
    </row>
    <row r="26">
      <c r="B26" s="23" t="n"/>
      <c r="C26" s="24" t="n"/>
      <c r="D26" s="25" t="n"/>
      <c r="E26" s="26" t="n"/>
      <c r="F26" s="24" t="n"/>
      <c r="G26" s="27" t="n"/>
      <c r="H26" s="27" t="n"/>
      <c r="I26" s="28">
        <f>IF(D26="","",D26-$C$5)</f>
        <v/>
      </c>
      <c r="J26" s="14">
        <f>IF(D26="","",MID("LunMarMiéJueVieSábDom",(WEEKDAY(D26,2)-1)*3+1,3))</f>
        <v/>
      </c>
      <c r="K26" s="15">
        <f>IF(D26="","",D26-WEEKDAY(D26,2)+1)</f>
        <v/>
      </c>
      <c r="L26" s="14">
        <f>IF(D26="","",IF(M26&lt;&gt;"","Hecho",IF(D26&lt;$C$5,"Pasado",IF(D26=$C$5,"¡HOY!",IF(D26-$C$5&lt;=$E$5,"Próximo","Pendiente")))))</f>
        <v/>
      </c>
      <c r="M26" s="29" t="n"/>
      <c r="N26" s="30">
        <f>IF(OR(M26="",G26=""),"",ROUND(M26*G26,2))</f>
        <v/>
      </c>
      <c r="O26" s="31">
        <f>IF(OR(D26="",D26&lt;$C$5),"",COUNTIFS($B$8:$B$47,B26,$D$8:$D$47,"&lt;"&amp;D26,$D$8:$D$47,"&gt;="&amp;$C$5)+1)</f>
        <v/>
      </c>
      <c r="P26" s="32">
        <f>IF(D26="","",D26+ROW()/100000)</f>
        <v/>
      </c>
    </row>
    <row r="27">
      <c r="B27" s="23" t="n"/>
      <c r="C27" s="24" t="n"/>
      <c r="D27" s="25" t="n"/>
      <c r="E27" s="26" t="n"/>
      <c r="F27" s="24" t="n"/>
      <c r="G27" s="27" t="n"/>
      <c r="H27" s="27" t="n"/>
      <c r="I27" s="28">
        <f>IF(D27="","",D27-$C$5)</f>
        <v/>
      </c>
      <c r="J27" s="14">
        <f>IF(D27="","",MID("LunMarMiéJueVieSábDom",(WEEKDAY(D27,2)-1)*3+1,3))</f>
        <v/>
      </c>
      <c r="K27" s="15">
        <f>IF(D27="","",D27-WEEKDAY(D27,2)+1)</f>
        <v/>
      </c>
      <c r="L27" s="14">
        <f>IF(D27="","",IF(M27&lt;&gt;"","Hecho",IF(D27&lt;$C$5,"Pasado",IF(D27=$C$5,"¡HOY!",IF(D27-$C$5&lt;=$E$5,"Próximo","Pendiente")))))</f>
        <v/>
      </c>
      <c r="M27" s="29" t="n"/>
      <c r="N27" s="30">
        <f>IF(OR(M27="",G27=""),"",ROUND(M27*G27,2))</f>
        <v/>
      </c>
      <c r="O27" s="31">
        <f>IF(OR(D27="",D27&lt;$C$5),"",COUNTIFS($B$8:$B$47,B27,$D$8:$D$47,"&lt;"&amp;D27,$D$8:$D$47,"&gt;="&amp;$C$5)+1)</f>
        <v/>
      </c>
      <c r="P27" s="32">
        <f>IF(D27="","",D27+ROW()/100000)</f>
        <v/>
      </c>
    </row>
    <row r="28">
      <c r="B28" s="23" t="n"/>
      <c r="C28" s="24" t="n"/>
      <c r="D28" s="25" t="n"/>
      <c r="E28" s="26" t="n"/>
      <c r="F28" s="24" t="n"/>
      <c r="G28" s="27" t="n"/>
      <c r="H28" s="27" t="n"/>
      <c r="I28" s="28">
        <f>IF(D28="","",D28-$C$5)</f>
        <v/>
      </c>
      <c r="J28" s="14">
        <f>IF(D28="","",MID("LunMarMiéJueVieSábDom",(WEEKDAY(D28,2)-1)*3+1,3))</f>
        <v/>
      </c>
      <c r="K28" s="15">
        <f>IF(D28="","",D28-WEEKDAY(D28,2)+1)</f>
        <v/>
      </c>
      <c r="L28" s="14">
        <f>IF(D28="","",IF(M28&lt;&gt;"","Hecho",IF(D28&lt;$C$5,"Pasado",IF(D28=$C$5,"¡HOY!",IF(D28-$C$5&lt;=$E$5,"Próximo","Pendiente")))))</f>
        <v/>
      </c>
      <c r="M28" s="29" t="n"/>
      <c r="N28" s="30">
        <f>IF(OR(M28="",G28=""),"",ROUND(M28*G28,2))</f>
        <v/>
      </c>
      <c r="O28" s="31">
        <f>IF(OR(D28="",D28&lt;$C$5),"",COUNTIFS($B$8:$B$47,B28,$D$8:$D$47,"&lt;"&amp;D28,$D$8:$D$47,"&gt;="&amp;$C$5)+1)</f>
        <v/>
      </c>
      <c r="P28" s="32">
        <f>IF(D28="","",D28+ROW()/100000)</f>
        <v/>
      </c>
    </row>
    <row r="29">
      <c r="B29" s="23" t="n"/>
      <c r="C29" s="24" t="n"/>
      <c r="D29" s="25" t="n"/>
      <c r="E29" s="26" t="n"/>
      <c r="F29" s="24" t="n"/>
      <c r="G29" s="27" t="n"/>
      <c r="H29" s="27" t="n"/>
      <c r="I29" s="28">
        <f>IF(D29="","",D29-$C$5)</f>
        <v/>
      </c>
      <c r="J29" s="14">
        <f>IF(D29="","",MID("LunMarMiéJueVieSábDom",(WEEKDAY(D29,2)-1)*3+1,3))</f>
        <v/>
      </c>
      <c r="K29" s="15">
        <f>IF(D29="","",D29-WEEKDAY(D29,2)+1)</f>
        <v/>
      </c>
      <c r="L29" s="14">
        <f>IF(D29="","",IF(M29&lt;&gt;"","Hecho",IF(D29&lt;$C$5,"Pasado",IF(D29=$C$5,"¡HOY!",IF(D29-$C$5&lt;=$E$5,"Próximo","Pendiente")))))</f>
        <v/>
      </c>
      <c r="M29" s="29" t="n"/>
      <c r="N29" s="30">
        <f>IF(OR(M29="",G29=""),"",ROUND(M29*G29,2))</f>
        <v/>
      </c>
      <c r="O29" s="31">
        <f>IF(OR(D29="",D29&lt;$C$5),"",COUNTIFS($B$8:$B$47,B29,$D$8:$D$47,"&lt;"&amp;D29,$D$8:$D$47,"&gt;="&amp;$C$5)+1)</f>
        <v/>
      </c>
      <c r="P29" s="32">
        <f>IF(D29="","",D29+ROW()/100000)</f>
        <v/>
      </c>
    </row>
    <row r="30">
      <c r="B30" s="23" t="n"/>
      <c r="C30" s="24" t="n"/>
      <c r="D30" s="25" t="n"/>
      <c r="E30" s="26" t="n"/>
      <c r="F30" s="24" t="n"/>
      <c r="G30" s="27" t="n"/>
      <c r="H30" s="27" t="n"/>
      <c r="I30" s="28">
        <f>IF(D30="","",D30-$C$5)</f>
        <v/>
      </c>
      <c r="J30" s="14">
        <f>IF(D30="","",MID("LunMarMiéJueVieSábDom",(WEEKDAY(D30,2)-1)*3+1,3))</f>
        <v/>
      </c>
      <c r="K30" s="15">
        <f>IF(D30="","",D30-WEEKDAY(D30,2)+1)</f>
        <v/>
      </c>
      <c r="L30" s="14">
        <f>IF(D30="","",IF(M30&lt;&gt;"","Hecho",IF(D30&lt;$C$5,"Pasado",IF(D30=$C$5,"¡HOY!",IF(D30-$C$5&lt;=$E$5,"Próximo","Pendiente")))))</f>
        <v/>
      </c>
      <c r="M30" s="29" t="n"/>
      <c r="N30" s="30">
        <f>IF(OR(M30="",G30=""),"",ROUND(M30*G30,2))</f>
        <v/>
      </c>
      <c r="O30" s="31">
        <f>IF(OR(D30="",D30&lt;$C$5),"",COUNTIFS($B$8:$B$47,B30,$D$8:$D$47,"&lt;"&amp;D30,$D$8:$D$47,"&gt;="&amp;$C$5)+1)</f>
        <v/>
      </c>
      <c r="P30" s="32">
        <f>IF(D30="","",D30+ROW()/100000)</f>
        <v/>
      </c>
    </row>
    <row r="31">
      <c r="B31" s="23" t="n"/>
      <c r="C31" s="24" t="n"/>
      <c r="D31" s="25" t="n"/>
      <c r="E31" s="26" t="n"/>
      <c r="F31" s="24" t="n"/>
      <c r="G31" s="27" t="n"/>
      <c r="H31" s="27" t="n"/>
      <c r="I31" s="28">
        <f>IF(D31="","",D31-$C$5)</f>
        <v/>
      </c>
      <c r="J31" s="14">
        <f>IF(D31="","",MID("LunMarMiéJueVieSábDom",(WEEKDAY(D31,2)-1)*3+1,3))</f>
        <v/>
      </c>
      <c r="K31" s="15">
        <f>IF(D31="","",D31-WEEKDAY(D31,2)+1)</f>
        <v/>
      </c>
      <c r="L31" s="14">
        <f>IF(D31="","",IF(M31&lt;&gt;"","Hecho",IF(D31&lt;$C$5,"Pasado",IF(D31=$C$5,"¡HOY!",IF(D31-$C$5&lt;=$E$5,"Próximo","Pendiente")))))</f>
        <v/>
      </c>
      <c r="M31" s="29" t="n"/>
      <c r="N31" s="30">
        <f>IF(OR(M31="",G31=""),"",ROUND(M31*G31,2))</f>
        <v/>
      </c>
      <c r="O31" s="31">
        <f>IF(OR(D31="",D31&lt;$C$5),"",COUNTIFS($B$8:$B$47,B31,$D$8:$D$47,"&lt;"&amp;D31,$D$8:$D$47,"&gt;="&amp;$C$5)+1)</f>
        <v/>
      </c>
      <c r="P31" s="32">
        <f>IF(D31="","",D31+ROW()/100000)</f>
        <v/>
      </c>
    </row>
    <row r="32">
      <c r="B32" s="23" t="n"/>
      <c r="C32" s="24" t="n"/>
      <c r="D32" s="25" t="n"/>
      <c r="E32" s="26" t="n"/>
      <c r="F32" s="24" t="n"/>
      <c r="G32" s="27" t="n"/>
      <c r="H32" s="27" t="n"/>
      <c r="I32" s="28">
        <f>IF(D32="","",D32-$C$5)</f>
        <v/>
      </c>
      <c r="J32" s="14">
        <f>IF(D32="","",MID("LunMarMiéJueVieSábDom",(WEEKDAY(D32,2)-1)*3+1,3))</f>
        <v/>
      </c>
      <c r="K32" s="15">
        <f>IF(D32="","",D32-WEEKDAY(D32,2)+1)</f>
        <v/>
      </c>
      <c r="L32" s="14">
        <f>IF(D32="","",IF(M32&lt;&gt;"","Hecho",IF(D32&lt;$C$5,"Pasado",IF(D32=$C$5,"¡HOY!",IF(D32-$C$5&lt;=$E$5,"Próximo","Pendiente")))))</f>
        <v/>
      </c>
      <c r="M32" s="29" t="n"/>
      <c r="N32" s="30">
        <f>IF(OR(M32="",G32=""),"",ROUND(M32*G32,2))</f>
        <v/>
      </c>
      <c r="O32" s="31">
        <f>IF(OR(D32="",D32&lt;$C$5),"",COUNTIFS($B$8:$B$47,B32,$D$8:$D$47,"&lt;"&amp;D32,$D$8:$D$47,"&gt;="&amp;$C$5)+1)</f>
        <v/>
      </c>
      <c r="P32" s="32">
        <f>IF(D32="","",D32+ROW()/100000)</f>
        <v/>
      </c>
    </row>
    <row r="33">
      <c r="B33" s="23" t="n"/>
      <c r="C33" s="24" t="n"/>
      <c r="D33" s="25" t="n"/>
      <c r="E33" s="26" t="n"/>
      <c r="F33" s="24" t="n"/>
      <c r="G33" s="27" t="n"/>
      <c r="H33" s="27" t="n"/>
      <c r="I33" s="28">
        <f>IF(D33="","",D33-$C$5)</f>
        <v/>
      </c>
      <c r="J33" s="14">
        <f>IF(D33="","",MID("LunMarMiéJueVieSábDom",(WEEKDAY(D33,2)-1)*3+1,3))</f>
        <v/>
      </c>
      <c r="K33" s="15">
        <f>IF(D33="","",D33-WEEKDAY(D33,2)+1)</f>
        <v/>
      </c>
      <c r="L33" s="14">
        <f>IF(D33="","",IF(M33&lt;&gt;"","Hecho",IF(D33&lt;$C$5,"Pasado",IF(D33=$C$5,"¡HOY!",IF(D33-$C$5&lt;=$E$5,"Próximo","Pendiente")))))</f>
        <v/>
      </c>
      <c r="M33" s="29" t="n"/>
      <c r="N33" s="30">
        <f>IF(OR(M33="",G33=""),"",ROUND(M33*G33,2))</f>
        <v/>
      </c>
      <c r="O33" s="31">
        <f>IF(OR(D33="",D33&lt;$C$5),"",COUNTIFS($B$8:$B$47,B33,$D$8:$D$47,"&lt;"&amp;D33,$D$8:$D$47,"&gt;="&amp;$C$5)+1)</f>
        <v/>
      </c>
      <c r="P33" s="32">
        <f>IF(D33="","",D33+ROW()/100000)</f>
        <v/>
      </c>
    </row>
    <row r="34">
      <c r="B34" s="23" t="n"/>
      <c r="C34" s="24" t="n"/>
      <c r="D34" s="25" t="n"/>
      <c r="E34" s="26" t="n"/>
      <c r="F34" s="24" t="n"/>
      <c r="G34" s="27" t="n"/>
      <c r="H34" s="27" t="n"/>
      <c r="I34" s="28">
        <f>IF(D34="","",D34-$C$5)</f>
        <v/>
      </c>
      <c r="J34" s="14">
        <f>IF(D34="","",MID("LunMarMiéJueVieSábDom",(WEEKDAY(D34,2)-1)*3+1,3))</f>
        <v/>
      </c>
      <c r="K34" s="15">
        <f>IF(D34="","",D34-WEEKDAY(D34,2)+1)</f>
        <v/>
      </c>
      <c r="L34" s="14">
        <f>IF(D34="","",IF(M34&lt;&gt;"","Hecho",IF(D34&lt;$C$5,"Pasado",IF(D34=$C$5,"¡HOY!",IF(D34-$C$5&lt;=$E$5,"Próximo","Pendiente")))))</f>
        <v/>
      </c>
      <c r="M34" s="29" t="n"/>
      <c r="N34" s="30">
        <f>IF(OR(M34="",G34=""),"",ROUND(M34*G34,2))</f>
        <v/>
      </c>
      <c r="O34" s="31">
        <f>IF(OR(D34="",D34&lt;$C$5),"",COUNTIFS($B$8:$B$47,B34,$D$8:$D$47,"&lt;"&amp;D34,$D$8:$D$47,"&gt;="&amp;$C$5)+1)</f>
        <v/>
      </c>
      <c r="P34" s="32">
        <f>IF(D34="","",D34+ROW()/100000)</f>
        <v/>
      </c>
    </row>
    <row r="35">
      <c r="B35" s="23" t="n"/>
      <c r="C35" s="24" t="n"/>
      <c r="D35" s="25" t="n"/>
      <c r="E35" s="26" t="n"/>
      <c r="F35" s="24" t="n"/>
      <c r="G35" s="27" t="n"/>
      <c r="H35" s="27" t="n"/>
      <c r="I35" s="28">
        <f>IF(D35="","",D35-$C$5)</f>
        <v/>
      </c>
      <c r="J35" s="14">
        <f>IF(D35="","",MID("LunMarMiéJueVieSábDom",(WEEKDAY(D35,2)-1)*3+1,3))</f>
        <v/>
      </c>
      <c r="K35" s="15">
        <f>IF(D35="","",D35-WEEKDAY(D35,2)+1)</f>
        <v/>
      </c>
      <c r="L35" s="14">
        <f>IF(D35="","",IF(M35&lt;&gt;"","Hecho",IF(D35&lt;$C$5,"Pasado",IF(D35=$C$5,"¡HOY!",IF(D35-$C$5&lt;=$E$5,"Próximo","Pendiente")))))</f>
        <v/>
      </c>
      <c r="M35" s="29" t="n"/>
      <c r="N35" s="30">
        <f>IF(OR(M35="",G35=""),"",ROUND(M35*G35,2))</f>
        <v/>
      </c>
      <c r="O35" s="31">
        <f>IF(OR(D35="",D35&lt;$C$5),"",COUNTIFS($B$8:$B$47,B35,$D$8:$D$47,"&lt;"&amp;D35,$D$8:$D$47,"&gt;="&amp;$C$5)+1)</f>
        <v/>
      </c>
      <c r="P35" s="32">
        <f>IF(D35="","",D35+ROW()/100000)</f>
        <v/>
      </c>
    </row>
    <row r="36">
      <c r="B36" s="23" t="n"/>
      <c r="C36" s="24" t="n"/>
      <c r="D36" s="25" t="n"/>
      <c r="E36" s="26" t="n"/>
      <c r="F36" s="24" t="n"/>
      <c r="G36" s="27" t="n"/>
      <c r="H36" s="27" t="n"/>
      <c r="I36" s="28">
        <f>IF(D36="","",D36-$C$5)</f>
        <v/>
      </c>
      <c r="J36" s="14">
        <f>IF(D36="","",MID("LunMarMiéJueVieSábDom",(WEEKDAY(D36,2)-1)*3+1,3))</f>
        <v/>
      </c>
      <c r="K36" s="15">
        <f>IF(D36="","",D36-WEEKDAY(D36,2)+1)</f>
        <v/>
      </c>
      <c r="L36" s="14">
        <f>IF(D36="","",IF(M36&lt;&gt;"","Hecho",IF(D36&lt;$C$5,"Pasado",IF(D36=$C$5,"¡HOY!",IF(D36-$C$5&lt;=$E$5,"Próximo","Pendiente")))))</f>
        <v/>
      </c>
      <c r="M36" s="29" t="n"/>
      <c r="N36" s="30">
        <f>IF(OR(M36="",G36=""),"",ROUND(M36*G36,2))</f>
        <v/>
      </c>
      <c r="O36" s="31">
        <f>IF(OR(D36="",D36&lt;$C$5),"",COUNTIFS($B$8:$B$47,B36,$D$8:$D$47,"&lt;"&amp;D36,$D$8:$D$47,"&gt;="&amp;$C$5)+1)</f>
        <v/>
      </c>
      <c r="P36" s="32">
        <f>IF(D36="","",D36+ROW()/100000)</f>
        <v/>
      </c>
    </row>
    <row r="37">
      <c r="B37" s="23" t="n"/>
      <c r="C37" s="24" t="n"/>
      <c r="D37" s="25" t="n"/>
      <c r="E37" s="26" t="n"/>
      <c r="F37" s="24" t="n"/>
      <c r="G37" s="27" t="n"/>
      <c r="H37" s="27" t="n"/>
      <c r="I37" s="28">
        <f>IF(D37="","",D37-$C$5)</f>
        <v/>
      </c>
      <c r="J37" s="14">
        <f>IF(D37="","",MID("LunMarMiéJueVieSábDom",(WEEKDAY(D37,2)-1)*3+1,3))</f>
        <v/>
      </c>
      <c r="K37" s="15">
        <f>IF(D37="","",D37-WEEKDAY(D37,2)+1)</f>
        <v/>
      </c>
      <c r="L37" s="14">
        <f>IF(D37="","",IF(M37&lt;&gt;"","Hecho",IF(D37&lt;$C$5,"Pasado",IF(D37=$C$5,"¡HOY!",IF(D37-$C$5&lt;=$E$5,"Próximo","Pendiente")))))</f>
        <v/>
      </c>
      <c r="M37" s="29" t="n"/>
      <c r="N37" s="30">
        <f>IF(OR(M37="",G37=""),"",ROUND(M37*G37,2))</f>
        <v/>
      </c>
      <c r="O37" s="31">
        <f>IF(OR(D37="",D37&lt;$C$5),"",COUNTIFS($B$8:$B$47,B37,$D$8:$D$47,"&lt;"&amp;D37,$D$8:$D$47,"&gt;="&amp;$C$5)+1)</f>
        <v/>
      </c>
      <c r="P37" s="32">
        <f>IF(D37="","",D37+ROW()/100000)</f>
        <v/>
      </c>
    </row>
    <row r="38">
      <c r="B38" s="23" t="n"/>
      <c r="C38" s="24" t="n"/>
      <c r="D38" s="25" t="n"/>
      <c r="E38" s="26" t="n"/>
      <c r="F38" s="24" t="n"/>
      <c r="G38" s="27" t="n"/>
      <c r="H38" s="27" t="n"/>
      <c r="I38" s="28">
        <f>IF(D38="","",D38-$C$5)</f>
        <v/>
      </c>
      <c r="J38" s="14">
        <f>IF(D38="","",MID("LunMarMiéJueVieSábDom",(WEEKDAY(D38,2)-1)*3+1,3))</f>
        <v/>
      </c>
      <c r="K38" s="15">
        <f>IF(D38="","",D38-WEEKDAY(D38,2)+1)</f>
        <v/>
      </c>
      <c r="L38" s="14">
        <f>IF(D38="","",IF(M38&lt;&gt;"","Hecho",IF(D38&lt;$C$5,"Pasado",IF(D38=$C$5,"¡HOY!",IF(D38-$C$5&lt;=$E$5,"Próximo","Pendiente")))))</f>
        <v/>
      </c>
      <c r="M38" s="29" t="n"/>
      <c r="N38" s="30">
        <f>IF(OR(M38="",G38=""),"",ROUND(M38*G38,2))</f>
        <v/>
      </c>
      <c r="O38" s="31">
        <f>IF(OR(D38="",D38&lt;$C$5),"",COUNTIFS($B$8:$B$47,B38,$D$8:$D$47,"&lt;"&amp;D38,$D$8:$D$47,"&gt;="&amp;$C$5)+1)</f>
        <v/>
      </c>
      <c r="P38" s="32">
        <f>IF(D38="","",D38+ROW()/100000)</f>
        <v/>
      </c>
    </row>
    <row r="39">
      <c r="B39" s="23" t="n"/>
      <c r="C39" s="24" t="n"/>
      <c r="D39" s="25" t="n"/>
      <c r="E39" s="26" t="n"/>
      <c r="F39" s="24" t="n"/>
      <c r="G39" s="27" t="n"/>
      <c r="H39" s="27" t="n"/>
      <c r="I39" s="28">
        <f>IF(D39="","",D39-$C$5)</f>
        <v/>
      </c>
      <c r="J39" s="14">
        <f>IF(D39="","",MID("LunMarMiéJueVieSábDom",(WEEKDAY(D39,2)-1)*3+1,3))</f>
        <v/>
      </c>
      <c r="K39" s="15">
        <f>IF(D39="","",D39-WEEKDAY(D39,2)+1)</f>
        <v/>
      </c>
      <c r="L39" s="14">
        <f>IF(D39="","",IF(M39&lt;&gt;"","Hecho",IF(D39&lt;$C$5,"Pasado",IF(D39=$C$5,"¡HOY!",IF(D39-$C$5&lt;=$E$5,"Próximo","Pendiente")))))</f>
        <v/>
      </c>
      <c r="M39" s="29" t="n"/>
      <c r="N39" s="30">
        <f>IF(OR(M39="",G39=""),"",ROUND(M39*G39,2))</f>
        <v/>
      </c>
      <c r="O39" s="31">
        <f>IF(OR(D39="",D39&lt;$C$5),"",COUNTIFS($B$8:$B$47,B39,$D$8:$D$47,"&lt;"&amp;D39,$D$8:$D$47,"&gt;="&amp;$C$5)+1)</f>
        <v/>
      </c>
      <c r="P39" s="32">
        <f>IF(D39="","",D39+ROW()/100000)</f>
        <v/>
      </c>
    </row>
    <row r="40">
      <c r="B40" s="23" t="n"/>
      <c r="C40" s="24" t="n"/>
      <c r="D40" s="25" t="n"/>
      <c r="E40" s="26" t="n"/>
      <c r="F40" s="24" t="n"/>
      <c r="G40" s="27" t="n"/>
      <c r="H40" s="27" t="n"/>
      <c r="I40" s="28">
        <f>IF(D40="","",D40-$C$5)</f>
        <v/>
      </c>
      <c r="J40" s="14">
        <f>IF(D40="","",MID("LunMarMiéJueVieSábDom",(WEEKDAY(D40,2)-1)*3+1,3))</f>
        <v/>
      </c>
      <c r="K40" s="15">
        <f>IF(D40="","",D40-WEEKDAY(D40,2)+1)</f>
        <v/>
      </c>
      <c r="L40" s="14">
        <f>IF(D40="","",IF(M40&lt;&gt;"","Hecho",IF(D40&lt;$C$5,"Pasado",IF(D40=$C$5,"¡HOY!",IF(D40-$C$5&lt;=$E$5,"Próximo","Pendiente")))))</f>
        <v/>
      </c>
      <c r="M40" s="29" t="n"/>
      <c r="N40" s="30">
        <f>IF(OR(M40="",G40=""),"",ROUND(M40*G40,2))</f>
        <v/>
      </c>
      <c r="O40" s="31">
        <f>IF(OR(D40="",D40&lt;$C$5),"",COUNTIFS($B$8:$B$47,B40,$D$8:$D$47,"&lt;"&amp;D40,$D$8:$D$47,"&gt;="&amp;$C$5)+1)</f>
        <v/>
      </c>
      <c r="P40" s="32">
        <f>IF(D40="","",D40+ROW()/100000)</f>
        <v/>
      </c>
    </row>
    <row r="41">
      <c r="B41" s="23" t="n"/>
      <c r="C41" s="24" t="n"/>
      <c r="D41" s="25" t="n"/>
      <c r="E41" s="26" t="n"/>
      <c r="F41" s="24" t="n"/>
      <c r="G41" s="27" t="n"/>
      <c r="H41" s="27" t="n"/>
      <c r="I41" s="28">
        <f>IF(D41="","",D41-$C$5)</f>
        <v/>
      </c>
      <c r="J41" s="14">
        <f>IF(D41="","",MID("LunMarMiéJueVieSábDom",(WEEKDAY(D41,2)-1)*3+1,3))</f>
        <v/>
      </c>
      <c r="K41" s="15">
        <f>IF(D41="","",D41-WEEKDAY(D41,2)+1)</f>
        <v/>
      </c>
      <c r="L41" s="14">
        <f>IF(D41="","",IF(M41&lt;&gt;"","Hecho",IF(D41&lt;$C$5,"Pasado",IF(D41=$C$5,"¡HOY!",IF(D41-$C$5&lt;=$E$5,"Próximo","Pendiente")))))</f>
        <v/>
      </c>
      <c r="M41" s="29" t="n"/>
      <c r="N41" s="30">
        <f>IF(OR(M41="",G41=""),"",ROUND(M41*G41,2))</f>
        <v/>
      </c>
      <c r="O41" s="31">
        <f>IF(OR(D41="",D41&lt;$C$5),"",COUNTIFS($B$8:$B$47,B41,$D$8:$D$47,"&lt;"&amp;D41,$D$8:$D$47,"&gt;="&amp;$C$5)+1)</f>
        <v/>
      </c>
      <c r="P41" s="32">
        <f>IF(D41="","",D41+ROW()/100000)</f>
        <v/>
      </c>
    </row>
    <row r="42">
      <c r="B42" s="23" t="n"/>
      <c r="C42" s="24" t="n"/>
      <c r="D42" s="25" t="n"/>
      <c r="E42" s="26" t="n"/>
      <c r="F42" s="24" t="n"/>
      <c r="G42" s="27" t="n"/>
      <c r="H42" s="27" t="n"/>
      <c r="I42" s="28">
        <f>IF(D42="","",D42-$C$5)</f>
        <v/>
      </c>
      <c r="J42" s="14">
        <f>IF(D42="","",MID("LunMarMiéJueVieSábDom",(WEEKDAY(D42,2)-1)*3+1,3))</f>
        <v/>
      </c>
      <c r="K42" s="15">
        <f>IF(D42="","",D42-WEEKDAY(D42,2)+1)</f>
        <v/>
      </c>
      <c r="L42" s="14">
        <f>IF(D42="","",IF(M42&lt;&gt;"","Hecho",IF(D42&lt;$C$5,"Pasado",IF(D42=$C$5,"¡HOY!",IF(D42-$C$5&lt;=$E$5,"Próximo","Pendiente")))))</f>
        <v/>
      </c>
      <c r="M42" s="29" t="n"/>
      <c r="N42" s="30">
        <f>IF(OR(M42="",G42=""),"",ROUND(M42*G42,2))</f>
        <v/>
      </c>
      <c r="O42" s="31">
        <f>IF(OR(D42="",D42&lt;$C$5),"",COUNTIFS($B$8:$B$47,B42,$D$8:$D$47,"&lt;"&amp;D42,$D$8:$D$47,"&gt;="&amp;$C$5)+1)</f>
        <v/>
      </c>
      <c r="P42" s="32">
        <f>IF(D42="","",D42+ROW()/100000)</f>
        <v/>
      </c>
    </row>
    <row r="43">
      <c r="B43" s="23" t="n"/>
      <c r="C43" s="24" t="n"/>
      <c r="D43" s="25" t="n"/>
      <c r="E43" s="26" t="n"/>
      <c r="F43" s="24" t="n"/>
      <c r="G43" s="27" t="n"/>
      <c r="H43" s="27" t="n"/>
      <c r="I43" s="28">
        <f>IF(D43="","",D43-$C$5)</f>
        <v/>
      </c>
      <c r="J43" s="14">
        <f>IF(D43="","",MID("LunMarMiéJueVieSábDom",(WEEKDAY(D43,2)-1)*3+1,3))</f>
        <v/>
      </c>
      <c r="K43" s="15">
        <f>IF(D43="","",D43-WEEKDAY(D43,2)+1)</f>
        <v/>
      </c>
      <c r="L43" s="14">
        <f>IF(D43="","",IF(M43&lt;&gt;"","Hecho",IF(D43&lt;$C$5,"Pasado",IF(D43=$C$5,"¡HOY!",IF(D43-$C$5&lt;=$E$5,"Próximo","Pendiente")))))</f>
        <v/>
      </c>
      <c r="M43" s="29" t="n"/>
      <c r="N43" s="30">
        <f>IF(OR(M43="",G43=""),"",ROUND(M43*G43,2))</f>
        <v/>
      </c>
      <c r="O43" s="31">
        <f>IF(OR(D43="",D43&lt;$C$5),"",COUNTIFS($B$8:$B$47,B43,$D$8:$D$47,"&lt;"&amp;D43,$D$8:$D$47,"&gt;="&amp;$C$5)+1)</f>
        <v/>
      </c>
      <c r="P43" s="32">
        <f>IF(D43="","",D43+ROW()/100000)</f>
        <v/>
      </c>
    </row>
    <row r="44">
      <c r="B44" s="23" t="n"/>
      <c r="C44" s="24" t="n"/>
      <c r="D44" s="25" t="n"/>
      <c r="E44" s="26" t="n"/>
      <c r="F44" s="24" t="n"/>
      <c r="G44" s="27" t="n"/>
      <c r="H44" s="27" t="n"/>
      <c r="I44" s="28">
        <f>IF(D44="","",D44-$C$5)</f>
        <v/>
      </c>
      <c r="J44" s="14">
        <f>IF(D44="","",MID("LunMarMiéJueVieSábDom",(WEEKDAY(D44,2)-1)*3+1,3))</f>
        <v/>
      </c>
      <c r="K44" s="15">
        <f>IF(D44="","",D44-WEEKDAY(D44,2)+1)</f>
        <v/>
      </c>
      <c r="L44" s="14">
        <f>IF(D44="","",IF(M44&lt;&gt;"","Hecho",IF(D44&lt;$C$5,"Pasado",IF(D44=$C$5,"¡HOY!",IF(D44-$C$5&lt;=$E$5,"Próximo","Pendiente")))))</f>
        <v/>
      </c>
      <c r="M44" s="29" t="n"/>
      <c r="N44" s="30">
        <f>IF(OR(M44="",G44=""),"",ROUND(M44*G44,2))</f>
        <v/>
      </c>
      <c r="O44" s="31">
        <f>IF(OR(D44="",D44&lt;$C$5),"",COUNTIFS($B$8:$B$47,B44,$D$8:$D$47,"&lt;"&amp;D44,$D$8:$D$47,"&gt;="&amp;$C$5)+1)</f>
        <v/>
      </c>
      <c r="P44" s="32">
        <f>IF(D44="","",D44+ROW()/100000)</f>
        <v/>
      </c>
    </row>
    <row r="45">
      <c r="B45" s="23" t="n"/>
      <c r="C45" s="24" t="n"/>
      <c r="D45" s="25" t="n"/>
      <c r="E45" s="26" t="n"/>
      <c r="F45" s="24" t="n"/>
      <c r="G45" s="27" t="n"/>
      <c r="H45" s="27" t="n"/>
      <c r="I45" s="28">
        <f>IF(D45="","",D45-$C$5)</f>
        <v/>
      </c>
      <c r="J45" s="14">
        <f>IF(D45="","",MID("LunMarMiéJueVieSábDom",(WEEKDAY(D45,2)-1)*3+1,3))</f>
        <v/>
      </c>
      <c r="K45" s="15">
        <f>IF(D45="","",D45-WEEKDAY(D45,2)+1)</f>
        <v/>
      </c>
      <c r="L45" s="14">
        <f>IF(D45="","",IF(M45&lt;&gt;"","Hecho",IF(D45&lt;$C$5,"Pasado",IF(D45=$C$5,"¡HOY!",IF(D45-$C$5&lt;=$E$5,"Próximo","Pendiente")))))</f>
        <v/>
      </c>
      <c r="M45" s="29" t="n"/>
      <c r="N45" s="30">
        <f>IF(OR(M45="",G45=""),"",ROUND(M45*G45,2))</f>
        <v/>
      </c>
      <c r="O45" s="31">
        <f>IF(OR(D45="",D45&lt;$C$5),"",COUNTIFS($B$8:$B$47,B45,$D$8:$D$47,"&lt;"&amp;D45,$D$8:$D$47,"&gt;="&amp;$C$5)+1)</f>
        <v/>
      </c>
      <c r="P45" s="32">
        <f>IF(D45="","",D45+ROW()/100000)</f>
        <v/>
      </c>
    </row>
    <row r="46">
      <c r="B46" s="23" t="n"/>
      <c r="C46" s="24" t="n"/>
      <c r="D46" s="25" t="n"/>
      <c r="E46" s="26" t="n"/>
      <c r="F46" s="24" t="n"/>
      <c r="G46" s="27" t="n"/>
      <c r="H46" s="27" t="n"/>
      <c r="I46" s="28">
        <f>IF(D46="","",D46-$C$5)</f>
        <v/>
      </c>
      <c r="J46" s="14">
        <f>IF(D46="","",MID("LunMarMiéJueVieSábDom",(WEEKDAY(D46,2)-1)*3+1,3))</f>
        <v/>
      </c>
      <c r="K46" s="15">
        <f>IF(D46="","",D46-WEEKDAY(D46,2)+1)</f>
        <v/>
      </c>
      <c r="L46" s="14">
        <f>IF(D46="","",IF(M46&lt;&gt;"","Hecho",IF(D46&lt;$C$5,"Pasado",IF(D46=$C$5,"¡HOY!",IF(D46-$C$5&lt;=$E$5,"Próximo","Pendiente")))))</f>
        <v/>
      </c>
      <c r="M46" s="29" t="n"/>
      <c r="N46" s="30">
        <f>IF(OR(M46="",G46=""),"",ROUND(M46*G46,2))</f>
        <v/>
      </c>
      <c r="O46" s="31">
        <f>IF(OR(D46="",D46&lt;$C$5),"",COUNTIFS($B$8:$B$47,B46,$D$8:$D$47,"&lt;"&amp;D46,$D$8:$D$47,"&gt;="&amp;$C$5)+1)</f>
        <v/>
      </c>
      <c r="P46" s="32">
        <f>IF(D46="","",D46+ROW()/100000)</f>
        <v/>
      </c>
    </row>
    <row r="47">
      <c r="B47" s="23" t="n"/>
      <c r="C47" s="24" t="n"/>
      <c r="D47" s="25" t="n"/>
      <c r="E47" s="26" t="n"/>
      <c r="F47" s="24" t="n"/>
      <c r="G47" s="27" t="n"/>
      <c r="H47" s="27" t="n"/>
      <c r="I47" s="28">
        <f>IF(D47="","",D47-$C$5)</f>
        <v/>
      </c>
      <c r="J47" s="14">
        <f>IF(D47="","",MID("LunMarMiéJueVieSábDom",(WEEKDAY(D47,2)-1)*3+1,3))</f>
        <v/>
      </c>
      <c r="K47" s="15">
        <f>IF(D47="","",D47-WEEKDAY(D47,2)+1)</f>
        <v/>
      </c>
      <c r="L47" s="14">
        <f>IF(D47="","",IF(M47&lt;&gt;"","Hecho",IF(D47&lt;$C$5,"Pasado",IF(D47=$C$5,"¡HOY!",IF(D47-$C$5&lt;=$E$5,"Próximo","Pendiente")))))</f>
        <v/>
      </c>
      <c r="M47" s="29" t="n"/>
      <c r="N47" s="30">
        <f>IF(OR(M47="",G47=""),"",ROUND(M47*G47,2))</f>
        <v/>
      </c>
      <c r="O47" s="31">
        <f>IF(OR(D47="",D47&lt;$C$5),"",COUNTIFS($B$8:$B$47,B47,$D$8:$D$47,"&lt;"&amp;D47,$D$8:$D$47,"&gt;="&amp;$C$5)+1)</f>
        <v/>
      </c>
      <c r="P47" s="32">
        <f>IF(D47="","",D47+ROW()/100000)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B8:N47">
    <cfRule type="expression" priority="1" dxfId="0">
      <formula>$L8="¡HOY!"</formula>
    </cfRule>
    <cfRule type="expression" priority="2" dxfId="1">
      <formula>$L8="Próximo"</formula>
    </cfRule>
    <cfRule type="expression" priority="3" dxfId="2">
      <formula>$L8="Hecho"</formula>
    </cfRule>
    <cfRule type="expression" priority="4" dxfId="3">
      <formula>$L8="Pasado"</formula>
    </cfRule>
  </conditionalFormatting>
  <conditionalFormatting sqref="H8:H47">
    <cfRule type="dataBar" priority="5">
      <dataBar>
        <cfvo type="num" val="0"/>
        <cfvo type="max"/>
        <color rgb="0010B981"/>
      </dataBar>
    </cfRule>
  </conditionalFormatting>
  <dataValidations count="4">
    <dataValidation sqref="B8:B47" showDropDown="0" showInputMessage="0" showErrorMessage="0" allowBlank="1" type="list">
      <formula1>=Asignaturas!$B$8:$B$19</formula1>
    </dataValidation>
    <dataValidation sqref="C8:C47" showDropDown="0" showInputMessage="0" showErrorMessage="0" allowBlank="1" type="list">
      <formula1>=Listas!$A$2:$A$8</formula1>
    </dataValidation>
    <dataValidation sqref="M8:M47" showDropDown="0" showInputMessage="0" showErrorMessage="1" allowBlank="1" errorTitle="Nota" error="Introduce una nota entre 0 y 10." type="decimal" operator="between">
      <formula1>0</formula1>
      <formula2>10</formula2>
    </dataValidation>
    <dataValidation sqref="G8:H47" showDropDown="0" showInputMessage="0" showErrorMessage="1" allowBlank="1" errorTitle="Porcentaje" error="Escribe un porcentaje entre 0% y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K20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9" customWidth="1" min="3" max="3"/>
    <col width="11" customWidth="1" min="4" max="4"/>
    <col width="9" customWidth="1" min="5" max="5"/>
    <col width="13" customWidth="1" min="6" max="6"/>
    <col width="13" customWidth="1" min="7" max="7"/>
    <col width="14" customWidth="1" min="8" max="8"/>
    <col width="11" customWidth="1" min="9" max="9"/>
    <col width="14" customWidth="1" min="10" max="10"/>
    <col width="15" customWidth="1" min="11" max="11"/>
  </cols>
  <sheetData>
    <row r="2" ht="34" customHeight="1">
      <c r="B2" s="1" t="inlineStr">
        <is>
          <t>Asignaturas y nota actual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Lista de asignaturas (con sus créditos) y resumen automático de exámenes, notas y preparación.</t>
        </is>
      </c>
    </row>
    <row r="5">
      <c r="B5" s="7" t="inlineStr">
        <is>
          <t>Nota mínima para aprobar:</t>
        </is>
      </c>
      <c r="D5" s="29" t="n">
        <v>5</v>
      </c>
    </row>
    <row r="7" ht="32" customHeight="1">
      <c r="B7" s="12" t="inlineStr">
        <is>
          <t>Asignatura</t>
        </is>
      </c>
      <c r="C7" s="12" t="inlineStr">
        <is>
          <t>ECTS</t>
        </is>
      </c>
      <c r="D7" s="12" t="inlineStr">
        <is>
          <t>Nº exámenes</t>
        </is>
      </c>
      <c r="E7" s="12" t="inlineStr">
        <is>
          <t>Hechos</t>
        </is>
      </c>
      <c r="F7" s="12" t="inlineStr">
        <is>
          <t>Peso ya evaluado</t>
        </is>
      </c>
      <c r="G7" s="12" t="inlineStr">
        <is>
          <t>Nota actual (0-10)</t>
        </is>
      </c>
      <c r="H7" s="12" t="inlineStr">
        <is>
          <t>Próximo examen</t>
        </is>
      </c>
      <c r="I7" s="12" t="inlineStr">
        <is>
          <t>Días</t>
        </is>
      </c>
      <c r="J7" s="12" t="inlineStr">
        <is>
          <t>Preparación media</t>
        </is>
      </c>
      <c r="K7" s="12" t="inlineStr">
        <is>
          <t>Situación</t>
        </is>
      </c>
    </row>
    <row r="8">
      <c r="B8" s="23" t="inlineStr">
        <is>
          <t>Matemáticas II</t>
        </is>
      </c>
      <c r="C8" s="29" t="n">
        <v>6</v>
      </c>
      <c r="D8" s="28">
        <f>IF(B8="","",COUNTIF(Exámenes!$B$8:$B$47,B8))</f>
        <v/>
      </c>
      <c r="E8" s="28">
        <f>IF(B8="","",COUNTIFS(Exámenes!$B$8:$B$47,B8,Exámenes!$M$8:$M$47,"&lt;&gt;"))</f>
        <v/>
      </c>
      <c r="F8" s="33">
        <f>IF(B8="","",SUMIFS(Exámenes!$G$8:$G$47,Exámenes!$B$8:$B$47,B8,Exámenes!$M$8:$M$47,"&lt;&gt;"))</f>
        <v/>
      </c>
      <c r="G8" s="34">
        <f>IF(B8="","",IF(F8=0,"-",ROUND(SUMIF(Exámenes!$B$8:$B$47,B8,Exámenes!$N$8:$N$47)/F8,2)))</f>
        <v/>
      </c>
      <c r="H8" s="15">
        <f>IF(B8="","",IFERROR(SUMIFS(Exámenes!$D$8:$D$47,Exámenes!$B$8:$B$47,B8,Exámenes!$O$8:$O$47,1)/COUNTIFS(Exámenes!$B$8:$B$47,B8,Exámenes!$O$8:$O$47,1),"-"))</f>
        <v/>
      </c>
      <c r="I8" s="28">
        <f>IF(ISNUMBER(H8),H8-Exámenes!$C$5,"")</f>
        <v/>
      </c>
      <c r="J8" s="17">
        <f>IF(B8="","",IFERROR(SUMIFS(Exámenes!$H$8:$H$47,Exámenes!$B$8:$B$47,B8,Exámenes!$M$8:$M$47,"")/COUNTIFS(Exámenes!$B$8:$B$47,B8,Exámenes!$M$8:$M$47,""),0))</f>
        <v/>
      </c>
      <c r="K8" s="14">
        <f>IF(B8="","",IF(G8="-","Sin notas aún",IF(G8&gt;=$D$5,"Aprobando","En riesgo")))</f>
        <v/>
      </c>
    </row>
    <row r="9">
      <c r="B9" s="23" t="inlineStr">
        <is>
          <t>Estadística</t>
        </is>
      </c>
      <c r="C9" s="29" t="n">
        <v>6</v>
      </c>
      <c r="D9" s="28">
        <f>IF(B9="","",COUNTIF(Exámenes!$B$8:$B$47,B9))</f>
        <v/>
      </c>
      <c r="E9" s="28">
        <f>IF(B9="","",COUNTIFS(Exámenes!$B$8:$B$47,B9,Exámenes!$M$8:$M$47,"&lt;&gt;"))</f>
        <v/>
      </c>
      <c r="F9" s="33">
        <f>IF(B9="","",SUMIFS(Exámenes!$G$8:$G$47,Exámenes!$B$8:$B$47,B9,Exámenes!$M$8:$M$47,"&lt;&gt;"))</f>
        <v/>
      </c>
      <c r="G9" s="34">
        <f>IF(B9="","",IF(F9=0,"-",ROUND(SUMIF(Exámenes!$B$8:$B$47,B9,Exámenes!$N$8:$N$47)/F9,2)))</f>
        <v/>
      </c>
      <c r="H9" s="15">
        <f>IF(B9="","",IFERROR(SUMIFS(Exámenes!$D$8:$D$47,Exámenes!$B$8:$B$47,B9,Exámenes!$O$8:$O$47,1)/COUNTIFS(Exámenes!$B$8:$B$47,B9,Exámenes!$O$8:$O$47,1),"-"))</f>
        <v/>
      </c>
      <c r="I9" s="28">
        <f>IF(ISNUMBER(H9),H9-Exámenes!$C$5,"")</f>
        <v/>
      </c>
      <c r="J9" s="17">
        <f>IF(B9="","",IFERROR(SUMIFS(Exámenes!$H$8:$H$47,Exámenes!$B$8:$B$47,B9,Exámenes!$M$8:$M$47,"")/COUNTIFS(Exámenes!$B$8:$B$47,B9,Exámenes!$M$8:$M$47,""),0))</f>
        <v/>
      </c>
      <c r="K9" s="14">
        <f>IF(B9="","",IF(G9="-","Sin notas aún",IF(G9&gt;=$D$5,"Aprobando","En riesgo")))</f>
        <v/>
      </c>
    </row>
    <row r="10">
      <c r="B10" s="23" t="inlineStr">
        <is>
          <t>Microeconomía</t>
        </is>
      </c>
      <c r="C10" s="29" t="n">
        <v>6</v>
      </c>
      <c r="D10" s="28">
        <f>IF(B10="","",COUNTIF(Exámenes!$B$8:$B$47,B10))</f>
        <v/>
      </c>
      <c r="E10" s="28">
        <f>IF(B10="","",COUNTIFS(Exámenes!$B$8:$B$47,B10,Exámenes!$M$8:$M$47,"&lt;&gt;"))</f>
        <v/>
      </c>
      <c r="F10" s="33">
        <f>IF(B10="","",SUMIFS(Exámenes!$G$8:$G$47,Exámenes!$B$8:$B$47,B10,Exámenes!$M$8:$M$47,"&lt;&gt;"))</f>
        <v/>
      </c>
      <c r="G10" s="34">
        <f>IF(B10="","",IF(F10=0,"-",ROUND(SUMIF(Exámenes!$B$8:$B$47,B10,Exámenes!$N$8:$N$47)/F10,2)))</f>
        <v/>
      </c>
      <c r="H10" s="15">
        <f>IF(B10="","",IFERROR(SUMIFS(Exámenes!$D$8:$D$47,Exámenes!$B$8:$B$47,B10,Exámenes!$O$8:$O$47,1)/COUNTIFS(Exámenes!$B$8:$B$47,B10,Exámenes!$O$8:$O$47,1),"-"))</f>
        <v/>
      </c>
      <c r="I10" s="28">
        <f>IF(ISNUMBER(H10),H10-Exámenes!$C$5,"")</f>
        <v/>
      </c>
      <c r="J10" s="17">
        <f>IF(B10="","",IFERROR(SUMIFS(Exámenes!$H$8:$H$47,Exámenes!$B$8:$B$47,B10,Exámenes!$M$8:$M$47,"")/COUNTIFS(Exámenes!$B$8:$B$47,B10,Exámenes!$M$8:$M$47,""),0))</f>
        <v/>
      </c>
      <c r="K10" s="14">
        <f>IF(B10="","",IF(G10="-","Sin notas aún",IF(G10&gt;=$D$5,"Aprobando","En riesgo")))</f>
        <v/>
      </c>
    </row>
    <row r="11">
      <c r="B11" s="23" t="inlineStr">
        <is>
          <t>Contabilidad</t>
        </is>
      </c>
      <c r="C11" s="29" t="n">
        <v>6</v>
      </c>
      <c r="D11" s="28">
        <f>IF(B11="","",COUNTIF(Exámenes!$B$8:$B$47,B11))</f>
        <v/>
      </c>
      <c r="E11" s="28">
        <f>IF(B11="","",COUNTIFS(Exámenes!$B$8:$B$47,B11,Exámenes!$M$8:$M$47,"&lt;&gt;"))</f>
        <v/>
      </c>
      <c r="F11" s="33">
        <f>IF(B11="","",SUMIFS(Exámenes!$G$8:$G$47,Exámenes!$B$8:$B$47,B11,Exámenes!$M$8:$M$47,"&lt;&gt;"))</f>
        <v/>
      </c>
      <c r="G11" s="34">
        <f>IF(B11="","",IF(F11=0,"-",ROUND(SUMIF(Exámenes!$B$8:$B$47,B11,Exámenes!$N$8:$N$47)/F11,2)))</f>
        <v/>
      </c>
      <c r="H11" s="15">
        <f>IF(B11="","",IFERROR(SUMIFS(Exámenes!$D$8:$D$47,Exámenes!$B$8:$B$47,B11,Exámenes!$O$8:$O$47,1)/COUNTIFS(Exámenes!$B$8:$B$47,B11,Exámenes!$O$8:$O$47,1),"-"))</f>
        <v/>
      </c>
      <c r="I11" s="28">
        <f>IF(ISNUMBER(H11),H11-Exámenes!$C$5,"")</f>
        <v/>
      </c>
      <c r="J11" s="17">
        <f>IF(B11="","",IFERROR(SUMIFS(Exámenes!$H$8:$H$47,Exámenes!$B$8:$B$47,B11,Exámenes!$M$8:$M$47,"")/COUNTIFS(Exámenes!$B$8:$B$47,B11,Exámenes!$M$8:$M$47,""),0))</f>
        <v/>
      </c>
      <c r="K11" s="14">
        <f>IF(B11="","",IF(G11="-","Sin notas aún",IF(G11&gt;=$D$5,"Aprobando","En riesgo")))</f>
        <v/>
      </c>
    </row>
    <row r="12">
      <c r="B12" s="23" t="inlineStr">
        <is>
          <t>Derecho Mercantil</t>
        </is>
      </c>
      <c r="C12" s="29" t="n">
        <v>4.5</v>
      </c>
      <c r="D12" s="28">
        <f>IF(B12="","",COUNTIF(Exámenes!$B$8:$B$47,B12))</f>
        <v/>
      </c>
      <c r="E12" s="28">
        <f>IF(B12="","",COUNTIFS(Exámenes!$B$8:$B$47,B12,Exámenes!$M$8:$M$47,"&lt;&gt;"))</f>
        <v/>
      </c>
      <c r="F12" s="33">
        <f>IF(B12="","",SUMIFS(Exámenes!$G$8:$G$47,Exámenes!$B$8:$B$47,B12,Exámenes!$M$8:$M$47,"&lt;&gt;"))</f>
        <v/>
      </c>
      <c r="G12" s="34">
        <f>IF(B12="","",IF(F12=0,"-",ROUND(SUMIF(Exámenes!$B$8:$B$47,B12,Exámenes!$N$8:$N$47)/F12,2)))</f>
        <v/>
      </c>
      <c r="H12" s="15">
        <f>IF(B12="","",IFERROR(SUMIFS(Exámenes!$D$8:$D$47,Exámenes!$B$8:$B$47,B12,Exámenes!$O$8:$O$47,1)/COUNTIFS(Exámenes!$B$8:$B$47,B12,Exámenes!$O$8:$O$47,1),"-"))</f>
        <v/>
      </c>
      <c r="I12" s="28">
        <f>IF(ISNUMBER(H12),H12-Exámenes!$C$5,"")</f>
        <v/>
      </c>
      <c r="J12" s="17">
        <f>IF(B12="","",IFERROR(SUMIFS(Exámenes!$H$8:$H$47,Exámenes!$B$8:$B$47,B12,Exámenes!$M$8:$M$47,"")/COUNTIFS(Exámenes!$B$8:$B$47,B12,Exámenes!$M$8:$M$47,""),0))</f>
        <v/>
      </c>
      <c r="K12" s="14">
        <f>IF(B12="","",IF(G12="-","Sin notas aún",IF(G12&gt;=$D$5,"Aprobando","En riesgo")))</f>
        <v/>
      </c>
    </row>
    <row r="13">
      <c r="B13" s="23" t="inlineStr">
        <is>
          <t>Inglés Técnico</t>
        </is>
      </c>
      <c r="C13" s="29" t="n">
        <v>3</v>
      </c>
      <c r="D13" s="28">
        <f>IF(B13="","",COUNTIF(Exámenes!$B$8:$B$47,B13))</f>
        <v/>
      </c>
      <c r="E13" s="28">
        <f>IF(B13="","",COUNTIFS(Exámenes!$B$8:$B$47,B13,Exámenes!$M$8:$M$47,"&lt;&gt;"))</f>
        <v/>
      </c>
      <c r="F13" s="33">
        <f>IF(B13="","",SUMIFS(Exámenes!$G$8:$G$47,Exámenes!$B$8:$B$47,B13,Exámenes!$M$8:$M$47,"&lt;&gt;"))</f>
        <v/>
      </c>
      <c r="G13" s="34">
        <f>IF(B13="","",IF(F13=0,"-",ROUND(SUMIF(Exámenes!$B$8:$B$47,B13,Exámenes!$N$8:$N$47)/F13,2)))</f>
        <v/>
      </c>
      <c r="H13" s="15">
        <f>IF(B13="","",IFERROR(SUMIFS(Exámenes!$D$8:$D$47,Exámenes!$B$8:$B$47,B13,Exámenes!$O$8:$O$47,1)/COUNTIFS(Exámenes!$B$8:$B$47,B13,Exámenes!$O$8:$O$47,1),"-"))</f>
        <v/>
      </c>
      <c r="I13" s="28">
        <f>IF(ISNUMBER(H13),H13-Exámenes!$C$5,"")</f>
        <v/>
      </c>
      <c r="J13" s="17">
        <f>IF(B13="","",IFERROR(SUMIFS(Exámenes!$H$8:$H$47,Exámenes!$B$8:$B$47,B13,Exámenes!$M$8:$M$47,"")/COUNTIFS(Exámenes!$B$8:$B$47,B13,Exámenes!$M$8:$M$47,""),0))</f>
        <v/>
      </c>
      <c r="K13" s="14">
        <f>IF(B13="","",IF(G13="-","Sin notas aún",IF(G13&gt;=$D$5,"Aprobando","En riesgo")))</f>
        <v/>
      </c>
    </row>
    <row r="14">
      <c r="B14" s="23" t="inlineStr">
        <is>
          <t>Macroeconomía</t>
        </is>
      </c>
      <c r="C14" s="29" t="n">
        <v>6</v>
      </c>
      <c r="D14" s="28">
        <f>IF(B14="","",COUNTIF(Exámenes!$B$8:$B$47,B14))</f>
        <v/>
      </c>
      <c r="E14" s="28">
        <f>IF(B14="","",COUNTIFS(Exámenes!$B$8:$B$47,B14,Exámenes!$M$8:$M$47,"&lt;&gt;"))</f>
        <v/>
      </c>
      <c r="F14" s="33">
        <f>IF(B14="","",SUMIFS(Exámenes!$G$8:$G$47,Exámenes!$B$8:$B$47,B14,Exámenes!$M$8:$M$47,"&lt;&gt;"))</f>
        <v/>
      </c>
      <c r="G14" s="34">
        <f>IF(B14="","",IF(F14=0,"-",ROUND(SUMIF(Exámenes!$B$8:$B$47,B14,Exámenes!$N$8:$N$47)/F14,2)))</f>
        <v/>
      </c>
      <c r="H14" s="15">
        <f>IF(B14="","",IFERROR(SUMIFS(Exámenes!$D$8:$D$47,Exámenes!$B$8:$B$47,B14,Exámenes!$O$8:$O$47,1)/COUNTIFS(Exámenes!$B$8:$B$47,B14,Exámenes!$O$8:$O$47,1),"-"))</f>
        <v/>
      </c>
      <c r="I14" s="28">
        <f>IF(ISNUMBER(H14),H14-Exámenes!$C$5,"")</f>
        <v/>
      </c>
      <c r="J14" s="17">
        <f>IF(B14="","",IFERROR(SUMIFS(Exámenes!$H$8:$H$47,Exámenes!$B$8:$B$47,B14,Exámenes!$M$8:$M$47,"")/COUNTIFS(Exámenes!$B$8:$B$47,B14,Exámenes!$M$8:$M$47,""),0))</f>
        <v/>
      </c>
      <c r="K14" s="14">
        <f>IF(B14="","",IF(G14="-","Sin notas aún",IF(G14&gt;=$D$5,"Aprobando","En riesgo")))</f>
        <v/>
      </c>
    </row>
    <row r="15">
      <c r="B15" s="23" t="inlineStr">
        <is>
          <t>Historia Económica</t>
        </is>
      </c>
      <c r="C15" s="29" t="n">
        <v>4.5</v>
      </c>
      <c r="D15" s="28">
        <f>IF(B15="","",COUNTIF(Exámenes!$B$8:$B$47,B15))</f>
        <v/>
      </c>
      <c r="E15" s="28">
        <f>IF(B15="","",COUNTIFS(Exámenes!$B$8:$B$47,B15,Exámenes!$M$8:$M$47,"&lt;&gt;"))</f>
        <v/>
      </c>
      <c r="F15" s="33">
        <f>IF(B15="","",SUMIFS(Exámenes!$G$8:$G$47,Exámenes!$B$8:$B$47,B15,Exámenes!$M$8:$M$47,"&lt;&gt;"))</f>
        <v/>
      </c>
      <c r="G15" s="34">
        <f>IF(B15="","",IF(F15=0,"-",ROUND(SUMIF(Exámenes!$B$8:$B$47,B15,Exámenes!$N$8:$N$47)/F15,2)))</f>
        <v/>
      </c>
      <c r="H15" s="15">
        <f>IF(B15="","",IFERROR(SUMIFS(Exámenes!$D$8:$D$47,Exámenes!$B$8:$B$47,B15,Exámenes!$O$8:$O$47,1)/COUNTIFS(Exámenes!$B$8:$B$47,B15,Exámenes!$O$8:$O$47,1),"-"))</f>
        <v/>
      </c>
      <c r="I15" s="28">
        <f>IF(ISNUMBER(H15),H15-Exámenes!$C$5,"")</f>
        <v/>
      </c>
      <c r="J15" s="17">
        <f>IF(B15="","",IFERROR(SUMIFS(Exámenes!$H$8:$H$47,Exámenes!$B$8:$B$47,B15,Exámenes!$M$8:$M$47,"")/COUNTIFS(Exámenes!$B$8:$B$47,B15,Exámenes!$M$8:$M$47,""),0))</f>
        <v/>
      </c>
      <c r="K15" s="14">
        <f>IF(B15="","",IF(G15="-","Sin notas aún",IF(G15&gt;=$D$5,"Aprobando","En riesgo")))</f>
        <v/>
      </c>
    </row>
    <row r="16">
      <c r="B16" s="23" t="n"/>
      <c r="C16" s="29" t="n"/>
      <c r="D16" s="28">
        <f>IF(B16="","",COUNTIF(Exámenes!$B$8:$B$47,B16))</f>
        <v/>
      </c>
      <c r="E16" s="28">
        <f>IF(B16="","",COUNTIFS(Exámenes!$B$8:$B$47,B16,Exámenes!$M$8:$M$47,"&lt;&gt;"))</f>
        <v/>
      </c>
      <c r="F16" s="33">
        <f>IF(B16="","",SUMIFS(Exámenes!$G$8:$G$47,Exámenes!$B$8:$B$47,B16,Exámenes!$M$8:$M$47,"&lt;&gt;"))</f>
        <v/>
      </c>
      <c r="G16" s="34">
        <f>IF(B16="","",IF(F16=0,"-",ROUND(SUMIF(Exámenes!$B$8:$B$47,B16,Exámenes!$N$8:$N$47)/F16,2)))</f>
        <v/>
      </c>
      <c r="H16" s="15">
        <f>IF(B16="","",IFERROR(SUMIFS(Exámenes!$D$8:$D$47,Exámenes!$B$8:$B$47,B16,Exámenes!$O$8:$O$47,1)/COUNTIFS(Exámenes!$B$8:$B$47,B16,Exámenes!$O$8:$O$47,1),"-"))</f>
        <v/>
      </c>
      <c r="I16" s="28">
        <f>IF(ISNUMBER(H16),H16-Exámenes!$C$5,"")</f>
        <v/>
      </c>
      <c r="J16" s="17">
        <f>IF(B16="","",IFERROR(SUMIFS(Exámenes!$H$8:$H$47,Exámenes!$B$8:$B$47,B16,Exámenes!$M$8:$M$47,"")/COUNTIFS(Exámenes!$B$8:$B$47,B16,Exámenes!$M$8:$M$47,""),0))</f>
        <v/>
      </c>
      <c r="K16" s="14">
        <f>IF(B16="","",IF(G16="-","Sin notas aún",IF(G16&gt;=$D$5,"Aprobando","En riesgo")))</f>
        <v/>
      </c>
    </row>
    <row r="17">
      <c r="B17" s="23" t="n"/>
      <c r="C17" s="29" t="n"/>
      <c r="D17" s="28">
        <f>IF(B17="","",COUNTIF(Exámenes!$B$8:$B$47,B17))</f>
        <v/>
      </c>
      <c r="E17" s="28">
        <f>IF(B17="","",COUNTIFS(Exámenes!$B$8:$B$47,B17,Exámenes!$M$8:$M$47,"&lt;&gt;"))</f>
        <v/>
      </c>
      <c r="F17" s="33">
        <f>IF(B17="","",SUMIFS(Exámenes!$G$8:$G$47,Exámenes!$B$8:$B$47,B17,Exámenes!$M$8:$M$47,"&lt;&gt;"))</f>
        <v/>
      </c>
      <c r="G17" s="34">
        <f>IF(B17="","",IF(F17=0,"-",ROUND(SUMIF(Exámenes!$B$8:$B$47,B17,Exámenes!$N$8:$N$47)/F17,2)))</f>
        <v/>
      </c>
      <c r="H17" s="15">
        <f>IF(B17="","",IFERROR(SUMIFS(Exámenes!$D$8:$D$47,Exámenes!$B$8:$B$47,B17,Exámenes!$O$8:$O$47,1)/COUNTIFS(Exámenes!$B$8:$B$47,B17,Exámenes!$O$8:$O$47,1),"-"))</f>
        <v/>
      </c>
      <c r="I17" s="28">
        <f>IF(ISNUMBER(H17),H17-Exámenes!$C$5,"")</f>
        <v/>
      </c>
      <c r="J17" s="17">
        <f>IF(B17="","",IFERROR(SUMIFS(Exámenes!$H$8:$H$47,Exámenes!$B$8:$B$47,B17,Exámenes!$M$8:$M$47,"")/COUNTIFS(Exámenes!$B$8:$B$47,B17,Exámenes!$M$8:$M$47,""),0))</f>
        <v/>
      </c>
      <c r="K17" s="14">
        <f>IF(B17="","",IF(G17="-","Sin notas aún",IF(G17&gt;=$D$5,"Aprobando","En riesgo")))</f>
        <v/>
      </c>
    </row>
    <row r="18">
      <c r="B18" s="23" t="n"/>
      <c r="C18" s="29" t="n"/>
      <c r="D18" s="28">
        <f>IF(B18="","",COUNTIF(Exámenes!$B$8:$B$47,B18))</f>
        <v/>
      </c>
      <c r="E18" s="28">
        <f>IF(B18="","",COUNTIFS(Exámenes!$B$8:$B$47,B18,Exámenes!$M$8:$M$47,"&lt;&gt;"))</f>
        <v/>
      </c>
      <c r="F18" s="33">
        <f>IF(B18="","",SUMIFS(Exámenes!$G$8:$G$47,Exámenes!$B$8:$B$47,B18,Exámenes!$M$8:$M$47,"&lt;&gt;"))</f>
        <v/>
      </c>
      <c r="G18" s="34">
        <f>IF(B18="","",IF(F18=0,"-",ROUND(SUMIF(Exámenes!$B$8:$B$47,B18,Exámenes!$N$8:$N$47)/F18,2)))</f>
        <v/>
      </c>
      <c r="H18" s="15">
        <f>IF(B18="","",IFERROR(SUMIFS(Exámenes!$D$8:$D$47,Exámenes!$B$8:$B$47,B18,Exámenes!$O$8:$O$47,1)/COUNTIFS(Exámenes!$B$8:$B$47,B18,Exámenes!$O$8:$O$47,1),"-"))</f>
        <v/>
      </c>
      <c r="I18" s="28">
        <f>IF(ISNUMBER(H18),H18-Exámenes!$C$5,"")</f>
        <v/>
      </c>
      <c r="J18" s="17">
        <f>IF(B18="","",IFERROR(SUMIFS(Exámenes!$H$8:$H$47,Exámenes!$B$8:$B$47,B18,Exámenes!$M$8:$M$47,"")/COUNTIFS(Exámenes!$B$8:$B$47,B18,Exámenes!$M$8:$M$47,""),0))</f>
        <v/>
      </c>
      <c r="K18" s="14">
        <f>IF(B18="","",IF(G18="-","Sin notas aún",IF(G18&gt;=$D$5,"Aprobando","En riesgo")))</f>
        <v/>
      </c>
    </row>
    <row r="19">
      <c r="B19" s="23" t="n"/>
      <c r="C19" s="29" t="n"/>
      <c r="D19" s="28">
        <f>IF(B19="","",COUNTIF(Exámenes!$B$8:$B$47,B19))</f>
        <v/>
      </c>
      <c r="E19" s="28">
        <f>IF(B19="","",COUNTIFS(Exámenes!$B$8:$B$47,B19,Exámenes!$M$8:$M$47,"&lt;&gt;"))</f>
        <v/>
      </c>
      <c r="F19" s="33">
        <f>IF(B19="","",SUMIFS(Exámenes!$G$8:$G$47,Exámenes!$B$8:$B$47,B19,Exámenes!$M$8:$M$47,"&lt;&gt;"))</f>
        <v/>
      </c>
      <c r="G19" s="34">
        <f>IF(B19="","",IF(F19=0,"-",ROUND(SUMIF(Exámenes!$B$8:$B$47,B19,Exámenes!$N$8:$N$47)/F19,2)))</f>
        <v/>
      </c>
      <c r="H19" s="15">
        <f>IF(B19="","",IFERROR(SUMIFS(Exámenes!$D$8:$D$47,Exámenes!$B$8:$B$47,B19,Exámenes!$O$8:$O$47,1)/COUNTIFS(Exámenes!$B$8:$B$47,B19,Exámenes!$O$8:$O$47,1),"-"))</f>
        <v/>
      </c>
      <c r="I19" s="28">
        <f>IF(ISNUMBER(H19),H19-Exámenes!$C$5,"")</f>
        <v/>
      </c>
      <c r="J19" s="17">
        <f>IF(B19="","",IFERROR(SUMIFS(Exámenes!$H$8:$H$47,Exámenes!$B$8:$B$47,B19,Exámenes!$M$8:$M$47,"")/COUNTIFS(Exámenes!$B$8:$B$47,B19,Exámenes!$M$8:$M$47,""),0))</f>
        <v/>
      </c>
      <c r="K19" s="14">
        <f>IF(B19="","",IF(G19="-","Sin notas aún",IF(G19&gt;=$D$5,"Aprobando","En riesgo")))</f>
        <v/>
      </c>
    </row>
    <row r="20">
      <c r="B20" s="35" t="inlineStr">
        <is>
          <t>Total / media</t>
        </is>
      </c>
      <c r="C20" s="36">
        <f>SUM(C8:C19)</f>
        <v/>
      </c>
      <c r="D20" s="37">
        <f>SUM(D8:D19)</f>
        <v/>
      </c>
      <c r="E20" s="37">
        <f>SUM(E8:E19)</f>
        <v/>
      </c>
      <c r="F20" s="35" t="inlineStr"/>
      <c r="G20" s="38">
        <f>IFERROR(AVERAGE(G8:G19),"-")</f>
        <v/>
      </c>
      <c r="H20" s="35" t="inlineStr"/>
      <c r="I20" s="35" t="inlineStr"/>
      <c r="J20" s="35" t="inlineStr"/>
      <c r="K20" s="35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K8:K19">
    <cfRule type="cellIs" priority="1" operator="equal" dxfId="0">
      <formula>"En riesgo"</formula>
    </cfRule>
    <cfRule type="cellIs" priority="2" operator="equal" dxfId="2">
      <formula>"Aprobando"</formula>
    </cfRule>
  </conditionalFormatting>
  <conditionalFormatting sqref="I8:I19">
    <cfRule type="expression" priority="3" dxfId="1">
      <formula>AND(ISNUMBER($I8),$I8&lt;=Exámenes!$E$5)</formula>
    </cfRule>
  </conditionalFormatting>
  <conditionalFormatting sqref="J8:J19">
    <cfRule type="dataBar" priority="4">
      <dataBar>
        <cfvo type="num" val="0"/>
        <cfvo type="max"/>
        <color rgb="0010B981"/>
      </dataBar>
    </cfRule>
  </conditionalFormatting>
  <dataValidations count="1">
    <dataValidation sqref="D5" showDropDown="0" showInputMessage="0" showErrorMessage="0" allowBlank="1" type="list">
      <formula1>"4,5,5.5,6"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K29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12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3" customWidth="1" min="9" max="9"/>
    <col width="13" customWidth="1" min="10" max="10"/>
  </cols>
  <sheetData>
    <row r="2" ht="34" customHeight="1">
      <c r="B2" s="1" t="inlineStr">
        <is>
          <t>Vista por semanas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Cuadrícula de 20 semanas con la asignatura que examina cada día. Déjala vacía para empezar esta semana.</t>
        </is>
      </c>
    </row>
    <row r="5">
      <c r="B5" s="7" t="inlineStr">
        <is>
          <t>Empezar en la semana de:</t>
        </is>
      </c>
      <c r="E5" s="25" t="n"/>
      <c r="F5" s="39" t="inlineStr">
        <is>
          <t>(vacío = esta semana)</t>
        </is>
      </c>
      <c r="G5" s="9" t="inlineStr">
        <is>
          <t>Primer lunes:</t>
        </is>
      </c>
      <c r="H5" s="15">
        <f>IF(E5="",Exámenes!C5,E5)-WEEKDAY(IF(E5="",Exámenes!C5,E5),2)+1</f>
        <v/>
      </c>
    </row>
    <row r="7" ht="24" customHeight="1">
      <c r="B7" s="12" t="inlineStr">
        <is>
          <t>Sem.</t>
        </is>
      </c>
      <c r="C7" s="12" t="inlineStr">
        <is>
          <t>Lunes</t>
        </is>
      </c>
      <c r="D7" s="12" t="inlineStr">
        <is>
          <t>Lun</t>
        </is>
      </c>
      <c r="E7" s="12" t="inlineStr">
        <is>
          <t>Mar</t>
        </is>
      </c>
      <c r="F7" s="12" t="inlineStr">
        <is>
          <t>Mié</t>
        </is>
      </c>
      <c r="G7" s="12" t="inlineStr">
        <is>
          <t>Jue</t>
        </is>
      </c>
      <c r="H7" s="12" t="inlineStr">
        <is>
          <t>Vie</t>
        </is>
      </c>
      <c r="I7" s="12" t="inlineStr">
        <is>
          <t>Sáb-Dom</t>
        </is>
      </c>
      <c r="J7" s="12" t="inlineStr">
        <is>
          <t>Exámenes</t>
        </is>
      </c>
      <c r="K7" s="12" t="inlineStr">
        <is>
          <t>Peso medio</t>
        </is>
      </c>
    </row>
    <row r="8" ht="30" customHeight="1">
      <c r="B8" s="28">
        <f>ROW()-7</f>
        <v/>
      </c>
      <c r="C8" s="15">
        <f>$H$5+7*(B8-1)</f>
        <v/>
      </c>
      <c r="D8" s="40">
        <f>IFERROR(INDEX(Exámenes!$B$8:$B$47,MATCH($C8+0,Exámenes!$D$8:$D$47,0))&amp;IF(COUNTIF(Exámenes!$D$8:$D$47,$C8+0)&gt;1," (+"&amp;(COUNTIF(Exámenes!$D$8:$D$47,$C8+0)-1)&amp;")",""),"")</f>
        <v/>
      </c>
      <c r="E8" s="40">
        <f>IFERROR(INDEX(Exámenes!$B$8:$B$47,MATCH($C8+1,Exámenes!$D$8:$D$47,0))&amp;IF(COUNTIF(Exámenes!$D$8:$D$47,$C8+1)&gt;1," (+"&amp;(COUNTIF(Exámenes!$D$8:$D$47,$C8+1)-1)&amp;")",""),"")</f>
        <v/>
      </c>
      <c r="F8" s="40">
        <f>IFERROR(INDEX(Exámenes!$B$8:$B$47,MATCH($C8+2,Exámenes!$D$8:$D$47,0))&amp;IF(COUNTIF(Exámenes!$D$8:$D$47,$C8+2)&gt;1," (+"&amp;(COUNTIF(Exámenes!$D$8:$D$47,$C8+2)-1)&amp;")",""),"")</f>
        <v/>
      </c>
      <c r="G8" s="40">
        <f>IFERROR(INDEX(Exámenes!$B$8:$B$47,MATCH($C8+3,Exámenes!$D$8:$D$47,0))&amp;IF(COUNTIF(Exámenes!$D$8:$D$47,$C8+3)&gt;1," (+"&amp;(COUNTIF(Exámenes!$D$8:$D$47,$C8+3)-1)&amp;")",""),"")</f>
        <v/>
      </c>
      <c r="H8" s="40">
        <f>IFERROR(INDEX(Exámenes!$B$8:$B$47,MATCH($C8+5,Exámenes!$D$8:$D$47,0))&amp;IF(COUNTIF(Exámenes!$D$8:$D$47,$C8+5)&gt;1," (+"&amp;(COUNTIF(Exámenes!$D$8:$D$47,$C8+5)-1)&amp;")",""),IFERROR(INDEX(Exámenes!$B$8:$B$47,MATCH($C8+6,Exámenes!$D$8:$D$47,0)),""))</f>
        <v/>
      </c>
      <c r="I8" s="28">
        <f>COUNTIFS(Exámenes!$D$8:$D$47,"&gt;="&amp;$C8,Exámenes!$D$8:$D$47,"&lt;="&amp;$C8+6)</f>
        <v/>
      </c>
      <c r="J8" s="17">
        <f>IF(I8=0,"",SUMIFS(Exámenes!$G$8:$G$47,Exámenes!$D$8:$D$47,"&gt;="&amp;$C8,Exámenes!$D$8:$D$47,"&lt;="&amp;$C8+6)/I8)</f>
        <v/>
      </c>
    </row>
    <row r="9" ht="30" customHeight="1">
      <c r="B9" s="28">
        <f>ROW()-7</f>
        <v/>
      </c>
      <c r="C9" s="15">
        <f>$H$5+7*(B9-1)</f>
        <v/>
      </c>
      <c r="D9" s="40">
        <f>IFERROR(INDEX(Exámenes!$B$8:$B$47,MATCH($C9+0,Exámenes!$D$8:$D$47,0))&amp;IF(COUNTIF(Exámenes!$D$8:$D$47,$C9+0)&gt;1," (+"&amp;(COUNTIF(Exámenes!$D$8:$D$47,$C9+0)-1)&amp;")",""),"")</f>
        <v/>
      </c>
      <c r="E9" s="40">
        <f>IFERROR(INDEX(Exámenes!$B$8:$B$47,MATCH($C9+1,Exámenes!$D$8:$D$47,0))&amp;IF(COUNTIF(Exámenes!$D$8:$D$47,$C9+1)&gt;1," (+"&amp;(COUNTIF(Exámenes!$D$8:$D$47,$C9+1)-1)&amp;")",""),"")</f>
        <v/>
      </c>
      <c r="F9" s="40">
        <f>IFERROR(INDEX(Exámenes!$B$8:$B$47,MATCH($C9+2,Exámenes!$D$8:$D$47,0))&amp;IF(COUNTIF(Exámenes!$D$8:$D$47,$C9+2)&gt;1," (+"&amp;(COUNTIF(Exámenes!$D$8:$D$47,$C9+2)-1)&amp;")",""),"")</f>
        <v/>
      </c>
      <c r="G9" s="40">
        <f>IFERROR(INDEX(Exámenes!$B$8:$B$47,MATCH($C9+3,Exámenes!$D$8:$D$47,0))&amp;IF(COUNTIF(Exámenes!$D$8:$D$47,$C9+3)&gt;1," (+"&amp;(COUNTIF(Exámenes!$D$8:$D$47,$C9+3)-1)&amp;")",""),"")</f>
        <v/>
      </c>
      <c r="H9" s="40">
        <f>IFERROR(INDEX(Exámenes!$B$8:$B$47,MATCH($C9+5,Exámenes!$D$8:$D$47,0))&amp;IF(COUNTIF(Exámenes!$D$8:$D$47,$C9+5)&gt;1," (+"&amp;(COUNTIF(Exámenes!$D$8:$D$47,$C9+5)-1)&amp;")",""),IFERROR(INDEX(Exámenes!$B$8:$B$47,MATCH($C9+6,Exámenes!$D$8:$D$47,0)),""))</f>
        <v/>
      </c>
      <c r="I9" s="28">
        <f>COUNTIFS(Exámenes!$D$8:$D$47,"&gt;="&amp;$C9,Exámenes!$D$8:$D$47,"&lt;="&amp;$C9+6)</f>
        <v/>
      </c>
      <c r="J9" s="17">
        <f>IF(I9=0,"",SUMIFS(Exámenes!$G$8:$G$47,Exámenes!$D$8:$D$47,"&gt;="&amp;$C9,Exámenes!$D$8:$D$47,"&lt;="&amp;$C9+6)/I9)</f>
        <v/>
      </c>
    </row>
    <row r="10" ht="30" customHeight="1">
      <c r="B10" s="28">
        <f>ROW()-7</f>
        <v/>
      </c>
      <c r="C10" s="15">
        <f>$H$5+7*(B10-1)</f>
        <v/>
      </c>
      <c r="D10" s="40">
        <f>IFERROR(INDEX(Exámenes!$B$8:$B$47,MATCH($C10+0,Exámenes!$D$8:$D$47,0))&amp;IF(COUNTIF(Exámenes!$D$8:$D$47,$C10+0)&gt;1," (+"&amp;(COUNTIF(Exámenes!$D$8:$D$47,$C10+0)-1)&amp;")",""),"")</f>
        <v/>
      </c>
      <c r="E10" s="40">
        <f>IFERROR(INDEX(Exámenes!$B$8:$B$47,MATCH($C10+1,Exámenes!$D$8:$D$47,0))&amp;IF(COUNTIF(Exámenes!$D$8:$D$47,$C10+1)&gt;1," (+"&amp;(COUNTIF(Exámenes!$D$8:$D$47,$C10+1)-1)&amp;")",""),"")</f>
        <v/>
      </c>
      <c r="F10" s="40">
        <f>IFERROR(INDEX(Exámenes!$B$8:$B$47,MATCH($C10+2,Exámenes!$D$8:$D$47,0))&amp;IF(COUNTIF(Exámenes!$D$8:$D$47,$C10+2)&gt;1," (+"&amp;(COUNTIF(Exámenes!$D$8:$D$47,$C10+2)-1)&amp;")",""),"")</f>
        <v/>
      </c>
      <c r="G10" s="40">
        <f>IFERROR(INDEX(Exámenes!$B$8:$B$47,MATCH($C10+3,Exámenes!$D$8:$D$47,0))&amp;IF(COUNTIF(Exámenes!$D$8:$D$47,$C10+3)&gt;1," (+"&amp;(COUNTIF(Exámenes!$D$8:$D$47,$C10+3)-1)&amp;")",""),"")</f>
        <v/>
      </c>
      <c r="H10" s="40">
        <f>IFERROR(INDEX(Exámenes!$B$8:$B$47,MATCH($C10+5,Exámenes!$D$8:$D$47,0))&amp;IF(COUNTIF(Exámenes!$D$8:$D$47,$C10+5)&gt;1," (+"&amp;(COUNTIF(Exámenes!$D$8:$D$47,$C10+5)-1)&amp;")",""),IFERROR(INDEX(Exámenes!$B$8:$B$47,MATCH($C10+6,Exámenes!$D$8:$D$47,0)),""))</f>
        <v/>
      </c>
      <c r="I10" s="28">
        <f>COUNTIFS(Exámenes!$D$8:$D$47,"&gt;="&amp;$C10,Exámenes!$D$8:$D$47,"&lt;="&amp;$C10+6)</f>
        <v/>
      </c>
      <c r="J10" s="17">
        <f>IF(I10=0,"",SUMIFS(Exámenes!$G$8:$G$47,Exámenes!$D$8:$D$47,"&gt;="&amp;$C10,Exámenes!$D$8:$D$47,"&lt;="&amp;$C10+6)/I10)</f>
        <v/>
      </c>
    </row>
    <row r="11" ht="30" customHeight="1">
      <c r="B11" s="28">
        <f>ROW()-7</f>
        <v/>
      </c>
      <c r="C11" s="15">
        <f>$H$5+7*(B11-1)</f>
        <v/>
      </c>
      <c r="D11" s="40">
        <f>IFERROR(INDEX(Exámenes!$B$8:$B$47,MATCH($C11+0,Exámenes!$D$8:$D$47,0))&amp;IF(COUNTIF(Exámenes!$D$8:$D$47,$C11+0)&gt;1," (+"&amp;(COUNTIF(Exámenes!$D$8:$D$47,$C11+0)-1)&amp;")",""),"")</f>
        <v/>
      </c>
      <c r="E11" s="40">
        <f>IFERROR(INDEX(Exámenes!$B$8:$B$47,MATCH($C11+1,Exámenes!$D$8:$D$47,0))&amp;IF(COUNTIF(Exámenes!$D$8:$D$47,$C11+1)&gt;1," (+"&amp;(COUNTIF(Exámenes!$D$8:$D$47,$C11+1)-1)&amp;")",""),"")</f>
        <v/>
      </c>
      <c r="F11" s="40">
        <f>IFERROR(INDEX(Exámenes!$B$8:$B$47,MATCH($C11+2,Exámenes!$D$8:$D$47,0))&amp;IF(COUNTIF(Exámenes!$D$8:$D$47,$C11+2)&gt;1," (+"&amp;(COUNTIF(Exámenes!$D$8:$D$47,$C11+2)-1)&amp;")",""),"")</f>
        <v/>
      </c>
      <c r="G11" s="40">
        <f>IFERROR(INDEX(Exámenes!$B$8:$B$47,MATCH($C11+3,Exámenes!$D$8:$D$47,0))&amp;IF(COUNTIF(Exámenes!$D$8:$D$47,$C11+3)&gt;1," (+"&amp;(COUNTIF(Exámenes!$D$8:$D$47,$C11+3)-1)&amp;")",""),"")</f>
        <v/>
      </c>
      <c r="H11" s="40">
        <f>IFERROR(INDEX(Exámenes!$B$8:$B$47,MATCH($C11+5,Exámenes!$D$8:$D$47,0))&amp;IF(COUNTIF(Exámenes!$D$8:$D$47,$C11+5)&gt;1," (+"&amp;(COUNTIF(Exámenes!$D$8:$D$47,$C11+5)-1)&amp;")",""),IFERROR(INDEX(Exámenes!$B$8:$B$47,MATCH($C11+6,Exámenes!$D$8:$D$47,0)),""))</f>
        <v/>
      </c>
      <c r="I11" s="28">
        <f>COUNTIFS(Exámenes!$D$8:$D$47,"&gt;="&amp;$C11,Exámenes!$D$8:$D$47,"&lt;="&amp;$C11+6)</f>
        <v/>
      </c>
      <c r="J11" s="17">
        <f>IF(I11=0,"",SUMIFS(Exámenes!$G$8:$G$47,Exámenes!$D$8:$D$47,"&gt;="&amp;$C11,Exámenes!$D$8:$D$47,"&lt;="&amp;$C11+6)/I11)</f>
        <v/>
      </c>
    </row>
    <row r="12" ht="30" customHeight="1">
      <c r="B12" s="28">
        <f>ROW()-7</f>
        <v/>
      </c>
      <c r="C12" s="15">
        <f>$H$5+7*(B12-1)</f>
        <v/>
      </c>
      <c r="D12" s="40">
        <f>IFERROR(INDEX(Exámenes!$B$8:$B$47,MATCH($C12+0,Exámenes!$D$8:$D$47,0))&amp;IF(COUNTIF(Exámenes!$D$8:$D$47,$C12+0)&gt;1," (+"&amp;(COUNTIF(Exámenes!$D$8:$D$47,$C12+0)-1)&amp;")",""),"")</f>
        <v/>
      </c>
      <c r="E12" s="40">
        <f>IFERROR(INDEX(Exámenes!$B$8:$B$47,MATCH($C12+1,Exámenes!$D$8:$D$47,0))&amp;IF(COUNTIF(Exámenes!$D$8:$D$47,$C12+1)&gt;1," (+"&amp;(COUNTIF(Exámenes!$D$8:$D$47,$C12+1)-1)&amp;")",""),"")</f>
        <v/>
      </c>
      <c r="F12" s="40">
        <f>IFERROR(INDEX(Exámenes!$B$8:$B$47,MATCH($C12+2,Exámenes!$D$8:$D$47,0))&amp;IF(COUNTIF(Exámenes!$D$8:$D$47,$C12+2)&gt;1," (+"&amp;(COUNTIF(Exámenes!$D$8:$D$47,$C12+2)-1)&amp;")",""),"")</f>
        <v/>
      </c>
      <c r="G12" s="40">
        <f>IFERROR(INDEX(Exámenes!$B$8:$B$47,MATCH($C12+3,Exámenes!$D$8:$D$47,0))&amp;IF(COUNTIF(Exámenes!$D$8:$D$47,$C12+3)&gt;1," (+"&amp;(COUNTIF(Exámenes!$D$8:$D$47,$C12+3)-1)&amp;")",""),"")</f>
        <v/>
      </c>
      <c r="H12" s="40">
        <f>IFERROR(INDEX(Exámenes!$B$8:$B$47,MATCH($C12+5,Exámenes!$D$8:$D$47,0))&amp;IF(COUNTIF(Exámenes!$D$8:$D$47,$C12+5)&gt;1," (+"&amp;(COUNTIF(Exámenes!$D$8:$D$47,$C12+5)-1)&amp;")",""),IFERROR(INDEX(Exámenes!$B$8:$B$47,MATCH($C12+6,Exámenes!$D$8:$D$47,0)),""))</f>
        <v/>
      </c>
      <c r="I12" s="28">
        <f>COUNTIFS(Exámenes!$D$8:$D$47,"&gt;="&amp;$C12,Exámenes!$D$8:$D$47,"&lt;="&amp;$C12+6)</f>
        <v/>
      </c>
      <c r="J12" s="17">
        <f>IF(I12=0,"",SUMIFS(Exámenes!$G$8:$G$47,Exámenes!$D$8:$D$47,"&gt;="&amp;$C12,Exámenes!$D$8:$D$47,"&lt;="&amp;$C12+6)/I12)</f>
        <v/>
      </c>
    </row>
    <row r="13" ht="30" customHeight="1">
      <c r="B13" s="28">
        <f>ROW()-7</f>
        <v/>
      </c>
      <c r="C13" s="15">
        <f>$H$5+7*(B13-1)</f>
        <v/>
      </c>
      <c r="D13" s="40">
        <f>IFERROR(INDEX(Exámenes!$B$8:$B$47,MATCH($C13+0,Exámenes!$D$8:$D$47,0))&amp;IF(COUNTIF(Exámenes!$D$8:$D$47,$C13+0)&gt;1," (+"&amp;(COUNTIF(Exámenes!$D$8:$D$47,$C13+0)-1)&amp;")",""),"")</f>
        <v/>
      </c>
      <c r="E13" s="40">
        <f>IFERROR(INDEX(Exámenes!$B$8:$B$47,MATCH($C13+1,Exámenes!$D$8:$D$47,0))&amp;IF(COUNTIF(Exámenes!$D$8:$D$47,$C13+1)&gt;1," (+"&amp;(COUNTIF(Exámenes!$D$8:$D$47,$C13+1)-1)&amp;")",""),"")</f>
        <v/>
      </c>
      <c r="F13" s="40">
        <f>IFERROR(INDEX(Exámenes!$B$8:$B$47,MATCH($C13+2,Exámenes!$D$8:$D$47,0))&amp;IF(COUNTIF(Exámenes!$D$8:$D$47,$C13+2)&gt;1," (+"&amp;(COUNTIF(Exámenes!$D$8:$D$47,$C13+2)-1)&amp;")",""),"")</f>
        <v/>
      </c>
      <c r="G13" s="40">
        <f>IFERROR(INDEX(Exámenes!$B$8:$B$47,MATCH($C13+3,Exámenes!$D$8:$D$47,0))&amp;IF(COUNTIF(Exámenes!$D$8:$D$47,$C13+3)&gt;1," (+"&amp;(COUNTIF(Exámenes!$D$8:$D$47,$C13+3)-1)&amp;")",""),"")</f>
        <v/>
      </c>
      <c r="H13" s="40">
        <f>IFERROR(INDEX(Exámenes!$B$8:$B$47,MATCH($C13+5,Exámenes!$D$8:$D$47,0))&amp;IF(COUNTIF(Exámenes!$D$8:$D$47,$C13+5)&gt;1," (+"&amp;(COUNTIF(Exámenes!$D$8:$D$47,$C13+5)-1)&amp;")",""),IFERROR(INDEX(Exámenes!$B$8:$B$47,MATCH($C13+6,Exámenes!$D$8:$D$47,0)),""))</f>
        <v/>
      </c>
      <c r="I13" s="28">
        <f>COUNTIFS(Exámenes!$D$8:$D$47,"&gt;="&amp;$C13,Exámenes!$D$8:$D$47,"&lt;="&amp;$C13+6)</f>
        <v/>
      </c>
      <c r="J13" s="17">
        <f>IF(I13=0,"",SUMIFS(Exámenes!$G$8:$G$47,Exámenes!$D$8:$D$47,"&gt;="&amp;$C13,Exámenes!$D$8:$D$47,"&lt;="&amp;$C13+6)/I13)</f>
        <v/>
      </c>
    </row>
    <row r="14" ht="30" customHeight="1">
      <c r="B14" s="28">
        <f>ROW()-7</f>
        <v/>
      </c>
      <c r="C14" s="15">
        <f>$H$5+7*(B14-1)</f>
        <v/>
      </c>
      <c r="D14" s="40">
        <f>IFERROR(INDEX(Exámenes!$B$8:$B$47,MATCH($C14+0,Exámenes!$D$8:$D$47,0))&amp;IF(COUNTIF(Exámenes!$D$8:$D$47,$C14+0)&gt;1," (+"&amp;(COUNTIF(Exámenes!$D$8:$D$47,$C14+0)-1)&amp;")",""),"")</f>
        <v/>
      </c>
      <c r="E14" s="40">
        <f>IFERROR(INDEX(Exámenes!$B$8:$B$47,MATCH($C14+1,Exámenes!$D$8:$D$47,0))&amp;IF(COUNTIF(Exámenes!$D$8:$D$47,$C14+1)&gt;1," (+"&amp;(COUNTIF(Exámenes!$D$8:$D$47,$C14+1)-1)&amp;")",""),"")</f>
        <v/>
      </c>
      <c r="F14" s="40">
        <f>IFERROR(INDEX(Exámenes!$B$8:$B$47,MATCH($C14+2,Exámenes!$D$8:$D$47,0))&amp;IF(COUNTIF(Exámenes!$D$8:$D$47,$C14+2)&gt;1," (+"&amp;(COUNTIF(Exámenes!$D$8:$D$47,$C14+2)-1)&amp;")",""),"")</f>
        <v/>
      </c>
      <c r="G14" s="40">
        <f>IFERROR(INDEX(Exámenes!$B$8:$B$47,MATCH($C14+3,Exámenes!$D$8:$D$47,0))&amp;IF(COUNTIF(Exámenes!$D$8:$D$47,$C14+3)&gt;1," (+"&amp;(COUNTIF(Exámenes!$D$8:$D$47,$C14+3)-1)&amp;")",""),"")</f>
        <v/>
      </c>
      <c r="H14" s="40">
        <f>IFERROR(INDEX(Exámenes!$B$8:$B$47,MATCH($C14+5,Exámenes!$D$8:$D$47,0))&amp;IF(COUNTIF(Exámenes!$D$8:$D$47,$C14+5)&gt;1," (+"&amp;(COUNTIF(Exámenes!$D$8:$D$47,$C14+5)-1)&amp;")",""),IFERROR(INDEX(Exámenes!$B$8:$B$47,MATCH($C14+6,Exámenes!$D$8:$D$47,0)),""))</f>
        <v/>
      </c>
      <c r="I14" s="28">
        <f>COUNTIFS(Exámenes!$D$8:$D$47,"&gt;="&amp;$C14,Exámenes!$D$8:$D$47,"&lt;="&amp;$C14+6)</f>
        <v/>
      </c>
      <c r="J14" s="17">
        <f>IF(I14=0,"",SUMIFS(Exámenes!$G$8:$G$47,Exámenes!$D$8:$D$47,"&gt;="&amp;$C14,Exámenes!$D$8:$D$47,"&lt;="&amp;$C14+6)/I14)</f>
        <v/>
      </c>
    </row>
    <row r="15" ht="30" customHeight="1">
      <c r="B15" s="28">
        <f>ROW()-7</f>
        <v/>
      </c>
      <c r="C15" s="15">
        <f>$H$5+7*(B15-1)</f>
        <v/>
      </c>
      <c r="D15" s="40">
        <f>IFERROR(INDEX(Exámenes!$B$8:$B$47,MATCH($C15+0,Exámenes!$D$8:$D$47,0))&amp;IF(COUNTIF(Exámenes!$D$8:$D$47,$C15+0)&gt;1," (+"&amp;(COUNTIF(Exámenes!$D$8:$D$47,$C15+0)-1)&amp;")",""),"")</f>
        <v/>
      </c>
      <c r="E15" s="40">
        <f>IFERROR(INDEX(Exámenes!$B$8:$B$47,MATCH($C15+1,Exámenes!$D$8:$D$47,0))&amp;IF(COUNTIF(Exámenes!$D$8:$D$47,$C15+1)&gt;1," (+"&amp;(COUNTIF(Exámenes!$D$8:$D$47,$C15+1)-1)&amp;")",""),"")</f>
        <v/>
      </c>
      <c r="F15" s="40">
        <f>IFERROR(INDEX(Exámenes!$B$8:$B$47,MATCH($C15+2,Exámenes!$D$8:$D$47,0))&amp;IF(COUNTIF(Exámenes!$D$8:$D$47,$C15+2)&gt;1," (+"&amp;(COUNTIF(Exámenes!$D$8:$D$47,$C15+2)-1)&amp;")",""),"")</f>
        <v/>
      </c>
      <c r="G15" s="40">
        <f>IFERROR(INDEX(Exámenes!$B$8:$B$47,MATCH($C15+3,Exámenes!$D$8:$D$47,0))&amp;IF(COUNTIF(Exámenes!$D$8:$D$47,$C15+3)&gt;1," (+"&amp;(COUNTIF(Exámenes!$D$8:$D$47,$C15+3)-1)&amp;")",""),"")</f>
        <v/>
      </c>
      <c r="H15" s="40">
        <f>IFERROR(INDEX(Exámenes!$B$8:$B$47,MATCH($C15+5,Exámenes!$D$8:$D$47,0))&amp;IF(COUNTIF(Exámenes!$D$8:$D$47,$C15+5)&gt;1," (+"&amp;(COUNTIF(Exámenes!$D$8:$D$47,$C15+5)-1)&amp;")",""),IFERROR(INDEX(Exámenes!$B$8:$B$47,MATCH($C15+6,Exámenes!$D$8:$D$47,0)),""))</f>
        <v/>
      </c>
      <c r="I15" s="28">
        <f>COUNTIFS(Exámenes!$D$8:$D$47,"&gt;="&amp;$C15,Exámenes!$D$8:$D$47,"&lt;="&amp;$C15+6)</f>
        <v/>
      </c>
      <c r="J15" s="17">
        <f>IF(I15=0,"",SUMIFS(Exámenes!$G$8:$G$47,Exámenes!$D$8:$D$47,"&gt;="&amp;$C15,Exámenes!$D$8:$D$47,"&lt;="&amp;$C15+6)/I15)</f>
        <v/>
      </c>
    </row>
    <row r="16" ht="30" customHeight="1">
      <c r="B16" s="28">
        <f>ROW()-7</f>
        <v/>
      </c>
      <c r="C16" s="15">
        <f>$H$5+7*(B16-1)</f>
        <v/>
      </c>
      <c r="D16" s="40">
        <f>IFERROR(INDEX(Exámenes!$B$8:$B$47,MATCH($C16+0,Exámenes!$D$8:$D$47,0))&amp;IF(COUNTIF(Exámenes!$D$8:$D$47,$C16+0)&gt;1," (+"&amp;(COUNTIF(Exámenes!$D$8:$D$47,$C16+0)-1)&amp;")",""),"")</f>
        <v/>
      </c>
      <c r="E16" s="40">
        <f>IFERROR(INDEX(Exámenes!$B$8:$B$47,MATCH($C16+1,Exámenes!$D$8:$D$47,0))&amp;IF(COUNTIF(Exámenes!$D$8:$D$47,$C16+1)&gt;1," (+"&amp;(COUNTIF(Exámenes!$D$8:$D$47,$C16+1)-1)&amp;")",""),"")</f>
        <v/>
      </c>
      <c r="F16" s="40">
        <f>IFERROR(INDEX(Exámenes!$B$8:$B$47,MATCH($C16+2,Exámenes!$D$8:$D$47,0))&amp;IF(COUNTIF(Exámenes!$D$8:$D$47,$C16+2)&gt;1," (+"&amp;(COUNTIF(Exámenes!$D$8:$D$47,$C16+2)-1)&amp;")",""),"")</f>
        <v/>
      </c>
      <c r="G16" s="40">
        <f>IFERROR(INDEX(Exámenes!$B$8:$B$47,MATCH($C16+3,Exámenes!$D$8:$D$47,0))&amp;IF(COUNTIF(Exámenes!$D$8:$D$47,$C16+3)&gt;1," (+"&amp;(COUNTIF(Exámenes!$D$8:$D$47,$C16+3)-1)&amp;")",""),"")</f>
        <v/>
      </c>
      <c r="H16" s="40">
        <f>IFERROR(INDEX(Exámenes!$B$8:$B$47,MATCH($C16+5,Exámenes!$D$8:$D$47,0))&amp;IF(COUNTIF(Exámenes!$D$8:$D$47,$C16+5)&gt;1," (+"&amp;(COUNTIF(Exámenes!$D$8:$D$47,$C16+5)-1)&amp;")",""),IFERROR(INDEX(Exámenes!$B$8:$B$47,MATCH($C16+6,Exámenes!$D$8:$D$47,0)),""))</f>
        <v/>
      </c>
      <c r="I16" s="28">
        <f>COUNTIFS(Exámenes!$D$8:$D$47,"&gt;="&amp;$C16,Exámenes!$D$8:$D$47,"&lt;="&amp;$C16+6)</f>
        <v/>
      </c>
      <c r="J16" s="17">
        <f>IF(I16=0,"",SUMIFS(Exámenes!$G$8:$G$47,Exámenes!$D$8:$D$47,"&gt;="&amp;$C16,Exámenes!$D$8:$D$47,"&lt;="&amp;$C16+6)/I16)</f>
        <v/>
      </c>
    </row>
    <row r="17" ht="30" customHeight="1">
      <c r="B17" s="28">
        <f>ROW()-7</f>
        <v/>
      </c>
      <c r="C17" s="15">
        <f>$H$5+7*(B17-1)</f>
        <v/>
      </c>
      <c r="D17" s="40">
        <f>IFERROR(INDEX(Exámenes!$B$8:$B$47,MATCH($C17+0,Exámenes!$D$8:$D$47,0))&amp;IF(COUNTIF(Exámenes!$D$8:$D$47,$C17+0)&gt;1," (+"&amp;(COUNTIF(Exámenes!$D$8:$D$47,$C17+0)-1)&amp;")",""),"")</f>
        <v/>
      </c>
      <c r="E17" s="40">
        <f>IFERROR(INDEX(Exámenes!$B$8:$B$47,MATCH($C17+1,Exámenes!$D$8:$D$47,0))&amp;IF(COUNTIF(Exámenes!$D$8:$D$47,$C17+1)&gt;1," (+"&amp;(COUNTIF(Exámenes!$D$8:$D$47,$C17+1)-1)&amp;")",""),"")</f>
        <v/>
      </c>
      <c r="F17" s="40">
        <f>IFERROR(INDEX(Exámenes!$B$8:$B$47,MATCH($C17+2,Exámenes!$D$8:$D$47,0))&amp;IF(COUNTIF(Exámenes!$D$8:$D$47,$C17+2)&gt;1," (+"&amp;(COUNTIF(Exámenes!$D$8:$D$47,$C17+2)-1)&amp;")",""),"")</f>
        <v/>
      </c>
      <c r="G17" s="40">
        <f>IFERROR(INDEX(Exámenes!$B$8:$B$47,MATCH($C17+3,Exámenes!$D$8:$D$47,0))&amp;IF(COUNTIF(Exámenes!$D$8:$D$47,$C17+3)&gt;1," (+"&amp;(COUNTIF(Exámenes!$D$8:$D$47,$C17+3)-1)&amp;")",""),"")</f>
        <v/>
      </c>
      <c r="H17" s="40">
        <f>IFERROR(INDEX(Exámenes!$B$8:$B$47,MATCH($C17+5,Exámenes!$D$8:$D$47,0))&amp;IF(COUNTIF(Exámenes!$D$8:$D$47,$C17+5)&gt;1," (+"&amp;(COUNTIF(Exámenes!$D$8:$D$47,$C17+5)-1)&amp;")",""),IFERROR(INDEX(Exámenes!$B$8:$B$47,MATCH($C17+6,Exámenes!$D$8:$D$47,0)),""))</f>
        <v/>
      </c>
      <c r="I17" s="28">
        <f>COUNTIFS(Exámenes!$D$8:$D$47,"&gt;="&amp;$C17,Exámenes!$D$8:$D$47,"&lt;="&amp;$C17+6)</f>
        <v/>
      </c>
      <c r="J17" s="17">
        <f>IF(I17=0,"",SUMIFS(Exámenes!$G$8:$G$47,Exámenes!$D$8:$D$47,"&gt;="&amp;$C17,Exámenes!$D$8:$D$47,"&lt;="&amp;$C17+6)/I17)</f>
        <v/>
      </c>
    </row>
    <row r="18" ht="30" customHeight="1">
      <c r="B18" s="28">
        <f>ROW()-7</f>
        <v/>
      </c>
      <c r="C18" s="15">
        <f>$H$5+7*(B18-1)</f>
        <v/>
      </c>
      <c r="D18" s="40">
        <f>IFERROR(INDEX(Exámenes!$B$8:$B$47,MATCH($C18+0,Exámenes!$D$8:$D$47,0))&amp;IF(COUNTIF(Exámenes!$D$8:$D$47,$C18+0)&gt;1," (+"&amp;(COUNTIF(Exámenes!$D$8:$D$47,$C18+0)-1)&amp;")",""),"")</f>
        <v/>
      </c>
      <c r="E18" s="40">
        <f>IFERROR(INDEX(Exámenes!$B$8:$B$47,MATCH($C18+1,Exámenes!$D$8:$D$47,0))&amp;IF(COUNTIF(Exámenes!$D$8:$D$47,$C18+1)&gt;1," (+"&amp;(COUNTIF(Exámenes!$D$8:$D$47,$C18+1)-1)&amp;")",""),"")</f>
        <v/>
      </c>
      <c r="F18" s="40">
        <f>IFERROR(INDEX(Exámenes!$B$8:$B$47,MATCH($C18+2,Exámenes!$D$8:$D$47,0))&amp;IF(COUNTIF(Exámenes!$D$8:$D$47,$C18+2)&gt;1," (+"&amp;(COUNTIF(Exámenes!$D$8:$D$47,$C18+2)-1)&amp;")",""),"")</f>
        <v/>
      </c>
      <c r="G18" s="40">
        <f>IFERROR(INDEX(Exámenes!$B$8:$B$47,MATCH($C18+3,Exámenes!$D$8:$D$47,0))&amp;IF(COUNTIF(Exámenes!$D$8:$D$47,$C18+3)&gt;1," (+"&amp;(COUNTIF(Exámenes!$D$8:$D$47,$C18+3)-1)&amp;")",""),"")</f>
        <v/>
      </c>
      <c r="H18" s="40">
        <f>IFERROR(INDEX(Exámenes!$B$8:$B$47,MATCH($C18+5,Exámenes!$D$8:$D$47,0))&amp;IF(COUNTIF(Exámenes!$D$8:$D$47,$C18+5)&gt;1," (+"&amp;(COUNTIF(Exámenes!$D$8:$D$47,$C18+5)-1)&amp;")",""),IFERROR(INDEX(Exámenes!$B$8:$B$47,MATCH($C18+6,Exámenes!$D$8:$D$47,0)),""))</f>
        <v/>
      </c>
      <c r="I18" s="28">
        <f>COUNTIFS(Exámenes!$D$8:$D$47,"&gt;="&amp;$C18,Exámenes!$D$8:$D$47,"&lt;="&amp;$C18+6)</f>
        <v/>
      </c>
      <c r="J18" s="17">
        <f>IF(I18=0,"",SUMIFS(Exámenes!$G$8:$G$47,Exámenes!$D$8:$D$47,"&gt;="&amp;$C18,Exámenes!$D$8:$D$47,"&lt;="&amp;$C18+6)/I18)</f>
        <v/>
      </c>
    </row>
    <row r="19" ht="30" customHeight="1">
      <c r="B19" s="28">
        <f>ROW()-7</f>
        <v/>
      </c>
      <c r="C19" s="15">
        <f>$H$5+7*(B19-1)</f>
        <v/>
      </c>
      <c r="D19" s="40">
        <f>IFERROR(INDEX(Exámenes!$B$8:$B$47,MATCH($C19+0,Exámenes!$D$8:$D$47,0))&amp;IF(COUNTIF(Exámenes!$D$8:$D$47,$C19+0)&gt;1," (+"&amp;(COUNTIF(Exámenes!$D$8:$D$47,$C19+0)-1)&amp;")",""),"")</f>
        <v/>
      </c>
      <c r="E19" s="40">
        <f>IFERROR(INDEX(Exámenes!$B$8:$B$47,MATCH($C19+1,Exámenes!$D$8:$D$47,0))&amp;IF(COUNTIF(Exámenes!$D$8:$D$47,$C19+1)&gt;1," (+"&amp;(COUNTIF(Exámenes!$D$8:$D$47,$C19+1)-1)&amp;")",""),"")</f>
        <v/>
      </c>
      <c r="F19" s="40">
        <f>IFERROR(INDEX(Exámenes!$B$8:$B$47,MATCH($C19+2,Exámenes!$D$8:$D$47,0))&amp;IF(COUNTIF(Exámenes!$D$8:$D$47,$C19+2)&gt;1," (+"&amp;(COUNTIF(Exámenes!$D$8:$D$47,$C19+2)-1)&amp;")",""),"")</f>
        <v/>
      </c>
      <c r="G19" s="40">
        <f>IFERROR(INDEX(Exámenes!$B$8:$B$47,MATCH($C19+3,Exámenes!$D$8:$D$47,0))&amp;IF(COUNTIF(Exámenes!$D$8:$D$47,$C19+3)&gt;1," (+"&amp;(COUNTIF(Exámenes!$D$8:$D$47,$C19+3)-1)&amp;")",""),"")</f>
        <v/>
      </c>
      <c r="H19" s="40">
        <f>IFERROR(INDEX(Exámenes!$B$8:$B$47,MATCH($C19+5,Exámenes!$D$8:$D$47,0))&amp;IF(COUNTIF(Exámenes!$D$8:$D$47,$C19+5)&gt;1," (+"&amp;(COUNTIF(Exámenes!$D$8:$D$47,$C19+5)-1)&amp;")",""),IFERROR(INDEX(Exámenes!$B$8:$B$47,MATCH($C19+6,Exámenes!$D$8:$D$47,0)),""))</f>
        <v/>
      </c>
      <c r="I19" s="28">
        <f>COUNTIFS(Exámenes!$D$8:$D$47,"&gt;="&amp;$C19,Exámenes!$D$8:$D$47,"&lt;="&amp;$C19+6)</f>
        <v/>
      </c>
      <c r="J19" s="17">
        <f>IF(I19=0,"",SUMIFS(Exámenes!$G$8:$G$47,Exámenes!$D$8:$D$47,"&gt;="&amp;$C19,Exámenes!$D$8:$D$47,"&lt;="&amp;$C19+6)/I19)</f>
        <v/>
      </c>
    </row>
    <row r="20" ht="30" customHeight="1">
      <c r="B20" s="28">
        <f>ROW()-7</f>
        <v/>
      </c>
      <c r="C20" s="15">
        <f>$H$5+7*(B20-1)</f>
        <v/>
      </c>
      <c r="D20" s="40">
        <f>IFERROR(INDEX(Exámenes!$B$8:$B$47,MATCH($C20+0,Exámenes!$D$8:$D$47,0))&amp;IF(COUNTIF(Exámenes!$D$8:$D$47,$C20+0)&gt;1," (+"&amp;(COUNTIF(Exámenes!$D$8:$D$47,$C20+0)-1)&amp;")",""),"")</f>
        <v/>
      </c>
      <c r="E20" s="40">
        <f>IFERROR(INDEX(Exámenes!$B$8:$B$47,MATCH($C20+1,Exámenes!$D$8:$D$47,0))&amp;IF(COUNTIF(Exámenes!$D$8:$D$47,$C20+1)&gt;1," (+"&amp;(COUNTIF(Exámenes!$D$8:$D$47,$C20+1)-1)&amp;")",""),"")</f>
        <v/>
      </c>
      <c r="F20" s="40">
        <f>IFERROR(INDEX(Exámenes!$B$8:$B$47,MATCH($C20+2,Exámenes!$D$8:$D$47,0))&amp;IF(COUNTIF(Exámenes!$D$8:$D$47,$C20+2)&gt;1," (+"&amp;(COUNTIF(Exámenes!$D$8:$D$47,$C20+2)-1)&amp;")",""),"")</f>
        <v/>
      </c>
      <c r="G20" s="40">
        <f>IFERROR(INDEX(Exámenes!$B$8:$B$47,MATCH($C20+3,Exámenes!$D$8:$D$47,0))&amp;IF(COUNTIF(Exámenes!$D$8:$D$47,$C20+3)&gt;1," (+"&amp;(COUNTIF(Exámenes!$D$8:$D$47,$C20+3)-1)&amp;")",""),"")</f>
        <v/>
      </c>
      <c r="H20" s="40">
        <f>IFERROR(INDEX(Exámenes!$B$8:$B$47,MATCH($C20+5,Exámenes!$D$8:$D$47,0))&amp;IF(COUNTIF(Exámenes!$D$8:$D$47,$C20+5)&gt;1," (+"&amp;(COUNTIF(Exámenes!$D$8:$D$47,$C20+5)-1)&amp;")",""),IFERROR(INDEX(Exámenes!$B$8:$B$47,MATCH($C20+6,Exámenes!$D$8:$D$47,0)),""))</f>
        <v/>
      </c>
      <c r="I20" s="28">
        <f>COUNTIFS(Exámenes!$D$8:$D$47,"&gt;="&amp;$C20,Exámenes!$D$8:$D$47,"&lt;="&amp;$C20+6)</f>
        <v/>
      </c>
      <c r="J20" s="17">
        <f>IF(I20=0,"",SUMIFS(Exámenes!$G$8:$G$47,Exámenes!$D$8:$D$47,"&gt;="&amp;$C20,Exámenes!$D$8:$D$47,"&lt;="&amp;$C20+6)/I20)</f>
        <v/>
      </c>
    </row>
    <row r="21" ht="30" customHeight="1">
      <c r="B21" s="28">
        <f>ROW()-7</f>
        <v/>
      </c>
      <c r="C21" s="15">
        <f>$H$5+7*(B21-1)</f>
        <v/>
      </c>
      <c r="D21" s="40">
        <f>IFERROR(INDEX(Exámenes!$B$8:$B$47,MATCH($C21+0,Exámenes!$D$8:$D$47,0))&amp;IF(COUNTIF(Exámenes!$D$8:$D$47,$C21+0)&gt;1," (+"&amp;(COUNTIF(Exámenes!$D$8:$D$47,$C21+0)-1)&amp;")",""),"")</f>
        <v/>
      </c>
      <c r="E21" s="40">
        <f>IFERROR(INDEX(Exámenes!$B$8:$B$47,MATCH($C21+1,Exámenes!$D$8:$D$47,0))&amp;IF(COUNTIF(Exámenes!$D$8:$D$47,$C21+1)&gt;1," (+"&amp;(COUNTIF(Exámenes!$D$8:$D$47,$C21+1)-1)&amp;")",""),"")</f>
        <v/>
      </c>
      <c r="F21" s="40">
        <f>IFERROR(INDEX(Exámenes!$B$8:$B$47,MATCH($C21+2,Exámenes!$D$8:$D$47,0))&amp;IF(COUNTIF(Exámenes!$D$8:$D$47,$C21+2)&gt;1," (+"&amp;(COUNTIF(Exámenes!$D$8:$D$47,$C21+2)-1)&amp;")",""),"")</f>
        <v/>
      </c>
      <c r="G21" s="40">
        <f>IFERROR(INDEX(Exámenes!$B$8:$B$47,MATCH($C21+3,Exámenes!$D$8:$D$47,0))&amp;IF(COUNTIF(Exámenes!$D$8:$D$47,$C21+3)&gt;1," (+"&amp;(COUNTIF(Exámenes!$D$8:$D$47,$C21+3)-1)&amp;")",""),"")</f>
        <v/>
      </c>
      <c r="H21" s="40">
        <f>IFERROR(INDEX(Exámenes!$B$8:$B$47,MATCH($C21+5,Exámenes!$D$8:$D$47,0))&amp;IF(COUNTIF(Exámenes!$D$8:$D$47,$C21+5)&gt;1," (+"&amp;(COUNTIF(Exámenes!$D$8:$D$47,$C21+5)-1)&amp;")",""),IFERROR(INDEX(Exámenes!$B$8:$B$47,MATCH($C21+6,Exámenes!$D$8:$D$47,0)),""))</f>
        <v/>
      </c>
      <c r="I21" s="28">
        <f>COUNTIFS(Exámenes!$D$8:$D$47,"&gt;="&amp;$C21,Exámenes!$D$8:$D$47,"&lt;="&amp;$C21+6)</f>
        <v/>
      </c>
      <c r="J21" s="17">
        <f>IF(I21=0,"",SUMIFS(Exámenes!$G$8:$G$47,Exámenes!$D$8:$D$47,"&gt;="&amp;$C21,Exámenes!$D$8:$D$47,"&lt;="&amp;$C21+6)/I21)</f>
        <v/>
      </c>
    </row>
    <row r="22" ht="30" customHeight="1">
      <c r="B22" s="28">
        <f>ROW()-7</f>
        <v/>
      </c>
      <c r="C22" s="15">
        <f>$H$5+7*(B22-1)</f>
        <v/>
      </c>
      <c r="D22" s="40">
        <f>IFERROR(INDEX(Exámenes!$B$8:$B$47,MATCH($C22+0,Exámenes!$D$8:$D$47,0))&amp;IF(COUNTIF(Exámenes!$D$8:$D$47,$C22+0)&gt;1," (+"&amp;(COUNTIF(Exámenes!$D$8:$D$47,$C22+0)-1)&amp;")",""),"")</f>
        <v/>
      </c>
      <c r="E22" s="40">
        <f>IFERROR(INDEX(Exámenes!$B$8:$B$47,MATCH($C22+1,Exámenes!$D$8:$D$47,0))&amp;IF(COUNTIF(Exámenes!$D$8:$D$47,$C22+1)&gt;1," (+"&amp;(COUNTIF(Exámenes!$D$8:$D$47,$C22+1)-1)&amp;")",""),"")</f>
        <v/>
      </c>
      <c r="F22" s="40">
        <f>IFERROR(INDEX(Exámenes!$B$8:$B$47,MATCH($C22+2,Exámenes!$D$8:$D$47,0))&amp;IF(COUNTIF(Exámenes!$D$8:$D$47,$C22+2)&gt;1," (+"&amp;(COUNTIF(Exámenes!$D$8:$D$47,$C22+2)-1)&amp;")",""),"")</f>
        <v/>
      </c>
      <c r="G22" s="40">
        <f>IFERROR(INDEX(Exámenes!$B$8:$B$47,MATCH($C22+3,Exámenes!$D$8:$D$47,0))&amp;IF(COUNTIF(Exámenes!$D$8:$D$47,$C22+3)&gt;1," (+"&amp;(COUNTIF(Exámenes!$D$8:$D$47,$C22+3)-1)&amp;")",""),"")</f>
        <v/>
      </c>
      <c r="H22" s="40">
        <f>IFERROR(INDEX(Exámenes!$B$8:$B$47,MATCH($C22+5,Exámenes!$D$8:$D$47,0))&amp;IF(COUNTIF(Exámenes!$D$8:$D$47,$C22+5)&gt;1," (+"&amp;(COUNTIF(Exámenes!$D$8:$D$47,$C22+5)-1)&amp;")",""),IFERROR(INDEX(Exámenes!$B$8:$B$47,MATCH($C22+6,Exámenes!$D$8:$D$47,0)),""))</f>
        <v/>
      </c>
      <c r="I22" s="28">
        <f>COUNTIFS(Exámenes!$D$8:$D$47,"&gt;="&amp;$C22,Exámenes!$D$8:$D$47,"&lt;="&amp;$C22+6)</f>
        <v/>
      </c>
      <c r="J22" s="17">
        <f>IF(I22=0,"",SUMIFS(Exámenes!$G$8:$G$47,Exámenes!$D$8:$D$47,"&gt;="&amp;$C22,Exámenes!$D$8:$D$47,"&lt;="&amp;$C22+6)/I22)</f>
        <v/>
      </c>
    </row>
    <row r="23" ht="30" customHeight="1">
      <c r="B23" s="28">
        <f>ROW()-7</f>
        <v/>
      </c>
      <c r="C23" s="15">
        <f>$H$5+7*(B23-1)</f>
        <v/>
      </c>
      <c r="D23" s="40">
        <f>IFERROR(INDEX(Exámenes!$B$8:$B$47,MATCH($C23+0,Exámenes!$D$8:$D$47,0))&amp;IF(COUNTIF(Exámenes!$D$8:$D$47,$C23+0)&gt;1," (+"&amp;(COUNTIF(Exámenes!$D$8:$D$47,$C23+0)-1)&amp;")",""),"")</f>
        <v/>
      </c>
      <c r="E23" s="40">
        <f>IFERROR(INDEX(Exámenes!$B$8:$B$47,MATCH($C23+1,Exámenes!$D$8:$D$47,0))&amp;IF(COUNTIF(Exámenes!$D$8:$D$47,$C23+1)&gt;1," (+"&amp;(COUNTIF(Exámenes!$D$8:$D$47,$C23+1)-1)&amp;")",""),"")</f>
        <v/>
      </c>
      <c r="F23" s="40">
        <f>IFERROR(INDEX(Exámenes!$B$8:$B$47,MATCH($C23+2,Exámenes!$D$8:$D$47,0))&amp;IF(COUNTIF(Exámenes!$D$8:$D$47,$C23+2)&gt;1," (+"&amp;(COUNTIF(Exámenes!$D$8:$D$47,$C23+2)-1)&amp;")",""),"")</f>
        <v/>
      </c>
      <c r="G23" s="40">
        <f>IFERROR(INDEX(Exámenes!$B$8:$B$47,MATCH($C23+3,Exámenes!$D$8:$D$47,0))&amp;IF(COUNTIF(Exámenes!$D$8:$D$47,$C23+3)&gt;1," (+"&amp;(COUNTIF(Exámenes!$D$8:$D$47,$C23+3)-1)&amp;")",""),"")</f>
        <v/>
      </c>
      <c r="H23" s="40">
        <f>IFERROR(INDEX(Exámenes!$B$8:$B$47,MATCH($C23+5,Exámenes!$D$8:$D$47,0))&amp;IF(COUNTIF(Exámenes!$D$8:$D$47,$C23+5)&gt;1," (+"&amp;(COUNTIF(Exámenes!$D$8:$D$47,$C23+5)-1)&amp;")",""),IFERROR(INDEX(Exámenes!$B$8:$B$47,MATCH($C23+6,Exámenes!$D$8:$D$47,0)),""))</f>
        <v/>
      </c>
      <c r="I23" s="28">
        <f>COUNTIFS(Exámenes!$D$8:$D$47,"&gt;="&amp;$C23,Exámenes!$D$8:$D$47,"&lt;="&amp;$C23+6)</f>
        <v/>
      </c>
      <c r="J23" s="17">
        <f>IF(I23=0,"",SUMIFS(Exámenes!$G$8:$G$47,Exámenes!$D$8:$D$47,"&gt;="&amp;$C23,Exámenes!$D$8:$D$47,"&lt;="&amp;$C23+6)/I23)</f>
        <v/>
      </c>
    </row>
    <row r="24" ht="30" customHeight="1">
      <c r="B24" s="28">
        <f>ROW()-7</f>
        <v/>
      </c>
      <c r="C24" s="15">
        <f>$H$5+7*(B24-1)</f>
        <v/>
      </c>
      <c r="D24" s="40">
        <f>IFERROR(INDEX(Exámenes!$B$8:$B$47,MATCH($C24+0,Exámenes!$D$8:$D$47,0))&amp;IF(COUNTIF(Exámenes!$D$8:$D$47,$C24+0)&gt;1," (+"&amp;(COUNTIF(Exámenes!$D$8:$D$47,$C24+0)-1)&amp;")",""),"")</f>
        <v/>
      </c>
      <c r="E24" s="40">
        <f>IFERROR(INDEX(Exámenes!$B$8:$B$47,MATCH($C24+1,Exámenes!$D$8:$D$47,0))&amp;IF(COUNTIF(Exámenes!$D$8:$D$47,$C24+1)&gt;1," (+"&amp;(COUNTIF(Exámenes!$D$8:$D$47,$C24+1)-1)&amp;")",""),"")</f>
        <v/>
      </c>
      <c r="F24" s="40">
        <f>IFERROR(INDEX(Exámenes!$B$8:$B$47,MATCH($C24+2,Exámenes!$D$8:$D$47,0))&amp;IF(COUNTIF(Exámenes!$D$8:$D$47,$C24+2)&gt;1," (+"&amp;(COUNTIF(Exámenes!$D$8:$D$47,$C24+2)-1)&amp;")",""),"")</f>
        <v/>
      </c>
      <c r="G24" s="40">
        <f>IFERROR(INDEX(Exámenes!$B$8:$B$47,MATCH($C24+3,Exámenes!$D$8:$D$47,0))&amp;IF(COUNTIF(Exámenes!$D$8:$D$47,$C24+3)&gt;1," (+"&amp;(COUNTIF(Exámenes!$D$8:$D$47,$C24+3)-1)&amp;")",""),"")</f>
        <v/>
      </c>
      <c r="H24" s="40">
        <f>IFERROR(INDEX(Exámenes!$B$8:$B$47,MATCH($C24+5,Exámenes!$D$8:$D$47,0))&amp;IF(COUNTIF(Exámenes!$D$8:$D$47,$C24+5)&gt;1," (+"&amp;(COUNTIF(Exámenes!$D$8:$D$47,$C24+5)-1)&amp;")",""),IFERROR(INDEX(Exámenes!$B$8:$B$47,MATCH($C24+6,Exámenes!$D$8:$D$47,0)),""))</f>
        <v/>
      </c>
      <c r="I24" s="28">
        <f>COUNTIFS(Exámenes!$D$8:$D$47,"&gt;="&amp;$C24,Exámenes!$D$8:$D$47,"&lt;="&amp;$C24+6)</f>
        <v/>
      </c>
      <c r="J24" s="17">
        <f>IF(I24=0,"",SUMIFS(Exámenes!$G$8:$G$47,Exámenes!$D$8:$D$47,"&gt;="&amp;$C24,Exámenes!$D$8:$D$47,"&lt;="&amp;$C24+6)/I24)</f>
        <v/>
      </c>
    </row>
    <row r="25" ht="30" customHeight="1">
      <c r="B25" s="28">
        <f>ROW()-7</f>
        <v/>
      </c>
      <c r="C25" s="15">
        <f>$H$5+7*(B25-1)</f>
        <v/>
      </c>
      <c r="D25" s="40">
        <f>IFERROR(INDEX(Exámenes!$B$8:$B$47,MATCH($C25+0,Exámenes!$D$8:$D$47,0))&amp;IF(COUNTIF(Exámenes!$D$8:$D$47,$C25+0)&gt;1," (+"&amp;(COUNTIF(Exámenes!$D$8:$D$47,$C25+0)-1)&amp;")",""),"")</f>
        <v/>
      </c>
      <c r="E25" s="40">
        <f>IFERROR(INDEX(Exámenes!$B$8:$B$47,MATCH($C25+1,Exámenes!$D$8:$D$47,0))&amp;IF(COUNTIF(Exámenes!$D$8:$D$47,$C25+1)&gt;1," (+"&amp;(COUNTIF(Exámenes!$D$8:$D$47,$C25+1)-1)&amp;")",""),"")</f>
        <v/>
      </c>
      <c r="F25" s="40">
        <f>IFERROR(INDEX(Exámenes!$B$8:$B$47,MATCH($C25+2,Exámenes!$D$8:$D$47,0))&amp;IF(COUNTIF(Exámenes!$D$8:$D$47,$C25+2)&gt;1," (+"&amp;(COUNTIF(Exámenes!$D$8:$D$47,$C25+2)-1)&amp;")",""),"")</f>
        <v/>
      </c>
      <c r="G25" s="40">
        <f>IFERROR(INDEX(Exámenes!$B$8:$B$47,MATCH($C25+3,Exámenes!$D$8:$D$47,0))&amp;IF(COUNTIF(Exámenes!$D$8:$D$47,$C25+3)&gt;1," (+"&amp;(COUNTIF(Exámenes!$D$8:$D$47,$C25+3)-1)&amp;")",""),"")</f>
        <v/>
      </c>
      <c r="H25" s="40">
        <f>IFERROR(INDEX(Exámenes!$B$8:$B$47,MATCH($C25+5,Exámenes!$D$8:$D$47,0))&amp;IF(COUNTIF(Exámenes!$D$8:$D$47,$C25+5)&gt;1," (+"&amp;(COUNTIF(Exámenes!$D$8:$D$47,$C25+5)-1)&amp;")",""),IFERROR(INDEX(Exámenes!$B$8:$B$47,MATCH($C25+6,Exámenes!$D$8:$D$47,0)),""))</f>
        <v/>
      </c>
      <c r="I25" s="28">
        <f>COUNTIFS(Exámenes!$D$8:$D$47,"&gt;="&amp;$C25,Exámenes!$D$8:$D$47,"&lt;="&amp;$C25+6)</f>
        <v/>
      </c>
      <c r="J25" s="17">
        <f>IF(I25=0,"",SUMIFS(Exámenes!$G$8:$G$47,Exámenes!$D$8:$D$47,"&gt;="&amp;$C25,Exámenes!$D$8:$D$47,"&lt;="&amp;$C25+6)/I25)</f>
        <v/>
      </c>
    </row>
    <row r="26" ht="30" customHeight="1">
      <c r="B26" s="28">
        <f>ROW()-7</f>
        <v/>
      </c>
      <c r="C26" s="15">
        <f>$H$5+7*(B26-1)</f>
        <v/>
      </c>
      <c r="D26" s="40">
        <f>IFERROR(INDEX(Exámenes!$B$8:$B$47,MATCH($C26+0,Exámenes!$D$8:$D$47,0))&amp;IF(COUNTIF(Exámenes!$D$8:$D$47,$C26+0)&gt;1," (+"&amp;(COUNTIF(Exámenes!$D$8:$D$47,$C26+0)-1)&amp;")",""),"")</f>
        <v/>
      </c>
      <c r="E26" s="40">
        <f>IFERROR(INDEX(Exámenes!$B$8:$B$47,MATCH($C26+1,Exámenes!$D$8:$D$47,0))&amp;IF(COUNTIF(Exámenes!$D$8:$D$47,$C26+1)&gt;1," (+"&amp;(COUNTIF(Exámenes!$D$8:$D$47,$C26+1)-1)&amp;")",""),"")</f>
        <v/>
      </c>
      <c r="F26" s="40">
        <f>IFERROR(INDEX(Exámenes!$B$8:$B$47,MATCH($C26+2,Exámenes!$D$8:$D$47,0))&amp;IF(COUNTIF(Exámenes!$D$8:$D$47,$C26+2)&gt;1," (+"&amp;(COUNTIF(Exámenes!$D$8:$D$47,$C26+2)-1)&amp;")",""),"")</f>
        <v/>
      </c>
      <c r="G26" s="40">
        <f>IFERROR(INDEX(Exámenes!$B$8:$B$47,MATCH($C26+3,Exámenes!$D$8:$D$47,0))&amp;IF(COUNTIF(Exámenes!$D$8:$D$47,$C26+3)&gt;1," (+"&amp;(COUNTIF(Exámenes!$D$8:$D$47,$C26+3)-1)&amp;")",""),"")</f>
        <v/>
      </c>
      <c r="H26" s="40">
        <f>IFERROR(INDEX(Exámenes!$B$8:$B$47,MATCH($C26+5,Exámenes!$D$8:$D$47,0))&amp;IF(COUNTIF(Exámenes!$D$8:$D$47,$C26+5)&gt;1," (+"&amp;(COUNTIF(Exámenes!$D$8:$D$47,$C26+5)-1)&amp;")",""),IFERROR(INDEX(Exámenes!$B$8:$B$47,MATCH($C26+6,Exámenes!$D$8:$D$47,0)),""))</f>
        <v/>
      </c>
      <c r="I26" s="28">
        <f>COUNTIFS(Exámenes!$D$8:$D$47,"&gt;="&amp;$C26,Exámenes!$D$8:$D$47,"&lt;="&amp;$C26+6)</f>
        <v/>
      </c>
      <c r="J26" s="17">
        <f>IF(I26=0,"",SUMIFS(Exámenes!$G$8:$G$47,Exámenes!$D$8:$D$47,"&gt;="&amp;$C26,Exámenes!$D$8:$D$47,"&lt;="&amp;$C26+6)/I26)</f>
        <v/>
      </c>
    </row>
    <row r="27" ht="30" customHeight="1">
      <c r="B27" s="28">
        <f>ROW()-7</f>
        <v/>
      </c>
      <c r="C27" s="15">
        <f>$H$5+7*(B27-1)</f>
        <v/>
      </c>
      <c r="D27" s="40">
        <f>IFERROR(INDEX(Exámenes!$B$8:$B$47,MATCH($C27+0,Exámenes!$D$8:$D$47,0))&amp;IF(COUNTIF(Exámenes!$D$8:$D$47,$C27+0)&gt;1," (+"&amp;(COUNTIF(Exámenes!$D$8:$D$47,$C27+0)-1)&amp;")",""),"")</f>
        <v/>
      </c>
      <c r="E27" s="40">
        <f>IFERROR(INDEX(Exámenes!$B$8:$B$47,MATCH($C27+1,Exámenes!$D$8:$D$47,0))&amp;IF(COUNTIF(Exámenes!$D$8:$D$47,$C27+1)&gt;1," (+"&amp;(COUNTIF(Exámenes!$D$8:$D$47,$C27+1)-1)&amp;")",""),"")</f>
        <v/>
      </c>
      <c r="F27" s="40">
        <f>IFERROR(INDEX(Exámenes!$B$8:$B$47,MATCH($C27+2,Exámenes!$D$8:$D$47,0))&amp;IF(COUNTIF(Exámenes!$D$8:$D$47,$C27+2)&gt;1," (+"&amp;(COUNTIF(Exámenes!$D$8:$D$47,$C27+2)-1)&amp;")",""),"")</f>
        <v/>
      </c>
      <c r="G27" s="40">
        <f>IFERROR(INDEX(Exámenes!$B$8:$B$47,MATCH($C27+3,Exámenes!$D$8:$D$47,0))&amp;IF(COUNTIF(Exámenes!$D$8:$D$47,$C27+3)&gt;1," (+"&amp;(COUNTIF(Exámenes!$D$8:$D$47,$C27+3)-1)&amp;")",""),"")</f>
        <v/>
      </c>
      <c r="H27" s="40">
        <f>IFERROR(INDEX(Exámenes!$B$8:$B$47,MATCH($C27+5,Exámenes!$D$8:$D$47,0))&amp;IF(COUNTIF(Exámenes!$D$8:$D$47,$C27+5)&gt;1," (+"&amp;(COUNTIF(Exámenes!$D$8:$D$47,$C27+5)-1)&amp;")",""),IFERROR(INDEX(Exámenes!$B$8:$B$47,MATCH($C27+6,Exámenes!$D$8:$D$47,0)),""))</f>
        <v/>
      </c>
      <c r="I27" s="28">
        <f>COUNTIFS(Exámenes!$D$8:$D$47,"&gt;="&amp;$C27,Exámenes!$D$8:$D$47,"&lt;="&amp;$C27+6)</f>
        <v/>
      </c>
      <c r="J27" s="17">
        <f>IF(I27=0,"",SUMIFS(Exámenes!$G$8:$G$47,Exámenes!$D$8:$D$47,"&gt;="&amp;$C27,Exámenes!$D$8:$D$47,"&lt;="&amp;$C27+6)/I27)</f>
        <v/>
      </c>
    </row>
    <row r="29">
      <c r="B29" s="39" t="inlineStr">
        <is>
          <t>En rojo: semanas con 2 o más exámenes. En verde: la semana actual. Si dos exámenes caen el mismo día se indica con (+1).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D8:H27">
    <cfRule type="expression" priority="1" dxfId="1">
      <formula>D8&lt;&gt;""</formula>
    </cfRule>
  </conditionalFormatting>
  <conditionalFormatting sqref="B8:C27">
    <cfRule type="expression" priority="2" dxfId="0">
      <formula>$I8&gt;=2</formula>
    </cfRule>
    <cfRule type="expression" priority="3" dxfId="2">
      <formula>AND(Exámenes!$C$5&gt;=$C8,Exámenes!$C$5&lt;=$C8+6)</formula>
    </cfRule>
  </conditionalFormatting>
  <conditionalFormatting sqref="I8:I27">
    <cfRule type="dataBar" priority="4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Calendario de exámenes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1" t="inlineStr">
        <is>
          <t>CÓMO USARLA</t>
        </is>
      </c>
    </row>
    <row r="6" ht="30" customHeight="1">
      <c r="B6" s="41" t="inlineStr">
        <is>
          <t>1.  Ve a la hoja «Asignaturas» y escribe tus asignaturas (hasta 12) y sus créditos ECTS. Ajusta la nota mínima de aprobado (celda D5).</t>
        </is>
      </c>
    </row>
    <row r="7" ht="30" customHeight="1">
      <c r="B7" s="41" t="inlineStr">
        <is>
          <t>2.  En «Exámenes» añade una fila por cada prueba: elige la asignatura y el tipo en los desplegables e introduce fecha, hora y aula.</t>
        </is>
      </c>
    </row>
    <row r="8" ht="30" customHeight="1">
      <c r="B8" s="41" t="inlineStr">
        <is>
          <t>3.  Rellena el peso que tiene esa prueba en la nota de la asignatura (la suma por asignatura debería ser 100%).</t>
        </is>
      </c>
    </row>
    <row r="9" ht="30" customHeight="1">
      <c r="B9" s="41" t="inlineStr">
        <is>
          <t>4.  Ve actualizando la columna «Preparación (%)» según el temario que llevas repasado: alimenta el gráfico y la preparación media del Panel.</t>
        </is>
      </c>
    </row>
    <row r="10" ht="30" customHeight="1">
      <c r="B10" s="41" t="inlineStr">
        <is>
          <t>5.  Cambia el aviso (celda E5 de «Exámenes», 7 días por defecto): las filas dentro de ese plazo se pintan en ámbar y las de hoy en rojo.</t>
        </is>
      </c>
    </row>
    <row r="11" ht="30" customHeight="1">
      <c r="B11" s="41" t="inlineStr">
        <is>
          <t>6.  Cuando hagas el examen, escribe la nota (0-10) en la columna «Nota»: el estado pasa a «Hecho» y se recalcula la nota actual de la asignatura.</t>
        </is>
      </c>
    </row>
    <row r="12" ht="30" customHeight="1">
      <c r="B12" s="41" t="inlineStr">
        <is>
          <t>7.  Mira la hoja «Semanas» para ver una cuadrícula de 20 semanas con tus exámenes día a día y detectar semanas cargadas (en rojo).</t>
        </is>
      </c>
    </row>
    <row r="13" ht="30" customHeight="1">
      <c r="B13" s="41" t="inlineStr">
        <is>
          <t>8.  El «Panel» resume todo: próximos exámenes, días que faltan, nota media y preparación. No hace falta tocar nada en él.</t>
        </is>
      </c>
    </row>
    <row r="15">
      <c r="B15" s="11" t="inlineStr">
        <is>
          <t>CONSEJOS</t>
        </is>
      </c>
    </row>
    <row r="16" ht="30" customHeight="1">
      <c r="B16" s="41" t="inlineStr">
        <is>
          <t>•  Todo se calcula con la fecha de hoy (función TODAY): al abrir el archivo cada día, los días que faltan se actualizan solos.</t>
        </is>
      </c>
    </row>
    <row r="17" ht="30" customHeight="1">
      <c r="B17" s="41" t="inlineStr">
        <is>
          <t>•  Los datos de ejemplo (asignaturas, fechas, notas) son ficticios; bórralos y escribe los tuyos. Las filas hasta la 47 ya tienen fórmulas.</t>
        </is>
      </c>
    </row>
    <row r="18" ht="30" customHeight="1">
      <c r="B18" s="41" t="inlineStr">
        <is>
          <t>•  Las hojas están protegidas sin contraseña para no romper fórmulas: Revisar &gt; Desproteger hoja si quieres modificar algo.</t>
        </is>
      </c>
    </row>
    <row r="19" ht="30" customHeight="1">
      <c r="B19" s="41" t="inlineStr">
        <is>
          <t>•  Las columnas ocultas (Orden y Clave) son auxiliares para el Panel y la hoja «Asignaturas»: no las borres.</t>
        </is>
      </c>
    </row>
    <row r="21">
      <c r="B21" s="39" t="inlineStr">
        <is>
          <t>Las celdas con fondo crema y texto azul son para rellenar; las verdes se calculan solas.</t>
        </is>
      </c>
    </row>
    <row r="23" ht="44" customHeight="1">
      <c r="B23" s="42" t="inlineStr">
        <is>
          <t>Aviso: la nota actual es un cálculo orientativo con los pesos que tú introduces. Consulta siempre la guía docente de tu universidad o centro para conocer los criterios oficiales de evaluación.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</row>
    <row r="2">
      <c r="A2" t="inlineStr">
        <is>
          <t>Parcial</t>
        </is>
      </c>
    </row>
    <row r="3">
      <c r="A3" t="inlineStr">
        <is>
          <t>Final</t>
        </is>
      </c>
    </row>
    <row r="4">
      <c r="A4" t="inlineStr">
        <is>
          <t>Recuperación</t>
        </is>
      </c>
    </row>
    <row r="5">
      <c r="A5" t="inlineStr">
        <is>
          <t>Práctica</t>
        </is>
      </c>
    </row>
    <row r="6">
      <c r="A6" t="inlineStr">
        <is>
          <t>Oral</t>
        </is>
      </c>
    </row>
    <row r="7">
      <c r="A7" t="inlineStr">
        <is>
          <t>Test</t>
        </is>
      </c>
    </row>
    <row r="8">
      <c r="A8" t="inlineStr">
        <is>
          <t>Trabajo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2026-10-02T12:51:24Z</dcterms:created>
  <dcterms:modified xmlns:dcterms="http://purl.org/dc/terms/" xmlns:xsi="http://www.w3.org/2001/XMLSchema-instance" xsi:type="dcterms:W3CDTF">2026-10-02T12:51:24Z</dcterms:modified>
</cp:coreProperties>
</file>