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Material" sheetId="2" state="visible" r:id="rId2"/>
    <sheet xmlns:r="http://schemas.openxmlformats.org/officeDocument/2006/relationships" name="Comida" sheetId="3" state="visible" r:id="rId3"/>
    <sheet xmlns:r="http://schemas.openxmlformats.org/officeDocument/2006/relationships" name="Grupo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 &quot;€&quot;"/>
    <numFmt numFmtId="167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2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" fontId="12" fillId="6" borderId="0" applyAlignment="1" pivotButton="0" quotePrefix="0" xfId="0">
      <alignment horizontal="center" vertical="center"/>
    </xf>
    <xf numFmtId="9" fontId="12" fillId="6" borderId="0" applyAlignment="1" pivotButton="0" quotePrefix="0" xfId="0">
      <alignment horizontal="center" vertical="center"/>
    </xf>
    <xf numFmtId="167" fontId="12" fillId="6" borderId="0" applyAlignment="1" pivotButton="0" quotePrefix="0" xfId="0">
      <alignment horizontal="center" vertical="center"/>
    </xf>
    <xf numFmtId="166" fontId="12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13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" fontId="5" fillId="0" borderId="1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7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1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2" fontId="8" fillId="0" borderId="1" applyAlignment="1" pivotButton="0" quotePrefix="0" xfId="0">
      <alignment horizontal="right" vertical="center"/>
    </xf>
    <xf numFmtId="1" fontId="10" fillId="0" borderId="1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9" fontId="8" fillId="0" borderId="1" applyAlignment="1" pivotButton="0" quotePrefix="0" xfId="0">
      <alignment horizontal="center" vertical="center"/>
    </xf>
    <xf numFmtId="167" fontId="8" fillId="0" borderId="1" applyAlignment="1" pivotButton="0" quotePrefix="0" xfId="0">
      <alignment horizontal="right" vertical="center"/>
    </xf>
    <xf numFmtId="0" fontId="9" fillId="5" borderId="1" applyAlignment="1" pivotButton="0" quotePrefix="0" xfId="0">
      <alignment vertical="center"/>
    </xf>
    <xf numFmtId="1" fontId="9" fillId="5" borderId="1" applyAlignment="1" pivotButton="0" quotePrefix="0" xfId="0">
      <alignment vertical="center"/>
    </xf>
    <xf numFmtId="9" fontId="9" fillId="5" borderId="1" applyAlignment="1" pivotButton="0" quotePrefix="0" xfId="0">
      <alignment vertical="center"/>
    </xf>
    <xf numFmtId="167" fontId="9" fillId="5" borderId="1" applyAlignment="1" pivotButton="0" quotePrefix="0" xfId="0">
      <alignment vertical="center"/>
    </xf>
    <xf numFmtId="166" fontId="8" fillId="0" borderId="1" applyAlignment="1" pivotButton="0" quotePrefix="0" xfId="0">
      <alignment horizontal="right" vertical="center"/>
    </xf>
    <xf numFmtId="166" fontId="9" fillId="5" borderId="1" applyAlignment="1" pivotButton="0" quotePrefix="0" xfId="0">
      <alignment vertical="center"/>
    </xf>
    <xf numFmtId="0" fontId="6" fillId="0" borderId="0" pivotButton="0" quotePrefix="0" xfId="0"/>
    <xf numFmtId="0" fontId="4" fillId="3" borderId="1" applyAlignment="1" applyProtection="1" pivotButton="0" quotePrefix="0" xfId="0">
      <alignment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2" fontId="4" fillId="3" borderId="1" applyAlignment="1" applyProtection="1" pivotButton="0" quotePrefix="0" xfId="0">
      <alignment horizontal="right" vertical="center"/>
      <protection locked="0" hidden="0"/>
    </xf>
    <xf numFmtId="0" fontId="5" fillId="0" borderId="1" applyAlignment="1" pivotButton="0" quotePrefix="0" xfId="0">
      <alignment horizontal="center" vertical="center"/>
    </xf>
    <xf numFmtId="166" fontId="4" fillId="3" borderId="1" applyAlignment="1" applyProtection="1" pivotButton="0" quotePrefix="0" xfId="0">
      <alignment horizontal="right" vertical="center"/>
      <protection locked="0" hidden="0"/>
    </xf>
    <xf numFmtId="166" fontId="5" fillId="0" borderId="1" applyAlignment="1" pivotButton="0" quotePrefix="0" xfId="0">
      <alignment horizontal="right" vertical="center"/>
    </xf>
    <xf numFmtId="0" fontId="4" fillId="3" borderId="1" applyAlignment="1" applyProtection="1" pivotButton="0" quotePrefix="0" xfId="0">
      <alignment horizontal="left" vertical="center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4" fillId="3" borderId="1" applyAlignment="1" applyProtection="1" pivotButton="0" quotePrefix="0" xfId="0">
      <alignment horizontal="left" vertical="center"/>
      <protection locked="0" hidden="0"/>
    </xf>
    <xf numFmtId="1" fontId="4" fillId="3" borderId="1" applyAlignment="1" applyProtection="1" pivotButton="0" quotePrefix="0" xfId="0">
      <alignment horizontal="left" vertical="center"/>
      <protection locked="0" hidden="0"/>
    </xf>
    <xf numFmtId="166" fontId="4" fillId="3" borderId="1" applyAlignment="1" applyProtection="1" pivotButton="0" quotePrefix="0" xfId="0">
      <alignment horizontal="left" vertical="center"/>
      <protection locked="0" hidden="0"/>
    </xf>
    <xf numFmtId="1" fontId="5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6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Material preparado y pendiente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'Panel'!D29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'Panel'!$B$30:$B$36</f>
            </numRef>
          </cat>
          <val>
            <numRef>
              <f>'Panel'!$D$30:$D$36</f>
            </numRef>
          </val>
        </ser>
        <ser>
          <idx val="1"/>
          <order val="1"/>
          <tx>
            <strRef>
              <f>'Panel'!E29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'Panel'!$B$30:$B$36</f>
            </numRef>
          </cat>
          <val>
            <numRef>
              <f>'Panel'!$E$30:$E$36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 la comida por categoría</a:t>
            </a:r>
          </a:p>
        </rich>
      </tx>
    </title>
    <plotArea>
      <pieChart>
        <varyColors val="1"/>
        <ser>
          <idx val="0"/>
          <order val="0"/>
          <tx>
            <strRef>
              <f>'Panel'!D40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'Panel'!$B$41:$B$46</f>
            </numRef>
          </cat>
          <val>
            <numRef>
              <f>'Panel'!$D$41:$D$46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49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49</row>
      <rowOff>0</rowOff>
    </from>
    <ext cx="41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4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8" customWidth="1" min="3" max="3"/>
    <col width="13" customWidth="1" min="4" max="4"/>
    <col width="16" customWidth="1" min="5" max="5"/>
    <col width="15" customWidth="1" min="6" max="6"/>
    <col width="15" customWidth="1" min="7" max="7"/>
    <col width="15" customWidth="1" min="8" max="8"/>
    <col width="15" customWidth="1" min="9" max="9"/>
    <col hidden="1" width="8" customWidth="1" min="10" max="10"/>
    <col width="3" customWidth="1" min="11" max="11"/>
  </cols>
  <sheetData>
    <row r="2" ht="34" customHeight="1">
      <c r="B2" s="1" t="inlineStr">
        <is>
          <t>Panel del camping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Cuánto material llevas preparado, qué falta, cuánto cuesta la comida y cuántos días quedan para salir.</t>
        </is>
      </c>
    </row>
    <row r="5" ht="30" customHeight="1">
      <c r="B5" s="4" t="inlineStr">
        <is>
          <t>ARTÍCULOS EN LA LISTA</t>
        </is>
      </c>
      <c r="C5" s="4" t="inlineStr">
        <is>
          <t>PREPARADOS</t>
        </is>
      </c>
      <c r="E5" s="4" t="inlineStr">
        <is>
          <t>% COMPLETO</t>
        </is>
      </c>
      <c r="G5" s="4" t="inlineStr">
        <is>
          <t>SIN RESPONSABLE</t>
        </is>
      </c>
      <c r="I5" s="4" t="inlineStr">
        <is>
          <t>PESO TOTAL (KG)</t>
        </is>
      </c>
    </row>
    <row r="6" ht="36" customHeight="1">
      <c r="B6" s="5">
        <f>COUNTA(Material!$B$8:$B$47)</f>
        <v/>
      </c>
      <c r="C6" s="5">
        <f>COUNTIF(Material!$F$8:$F$47,"Sí")</f>
        <v/>
      </c>
      <c r="E6" s="6">
        <f>IF(B6=0,0,C6/B6)</f>
        <v/>
      </c>
      <c r="G6" s="5">
        <f>COUNTIF(Material!$I$8:$I$47,"Sin asignar")</f>
        <v/>
      </c>
      <c r="I6" s="7">
        <f>SUM(Material!$H$8:$H$47)</f>
        <v/>
      </c>
    </row>
    <row r="8" ht="30" customHeight="1">
      <c r="B8" s="4" t="inlineStr">
        <is>
          <t>COMIDA PREVISTA</t>
        </is>
      </c>
      <c r="C8" s="4" t="inlineStr">
        <is>
          <t>COMIDA YA COMPRADA</t>
        </is>
      </c>
      <c r="E8" s="4" t="inlineStr">
        <is>
          <t>COSTE POR PERSONA</t>
        </is>
      </c>
      <c r="G8" s="4" t="inlineStr">
        <is>
          <t>MARGEN SOBRE PRESUPUESTO</t>
        </is>
      </c>
      <c r="I8" s="4" t="inlineStr">
        <is>
          <t>DÍAS PARA SALIR</t>
        </is>
      </c>
    </row>
    <row r="9" ht="36" customHeight="1">
      <c r="B9" s="8">
        <f>Comida!C5</f>
        <v/>
      </c>
      <c r="C9" s="8">
        <f>Comida!E5</f>
        <v/>
      </c>
      <c r="E9" s="8">
        <f>IF(Grupo!C9=0,0,B9/Grupo!C9)</f>
        <v/>
      </c>
      <c r="G9" s="8">
        <f>IF(Grupo!C8="","",Grupo!C8-B9)</f>
        <v/>
      </c>
      <c r="I9" s="5">
        <f>Grupo!C10</f>
        <v/>
      </c>
    </row>
    <row r="11">
      <c r="B11" s="9" t="inlineStr">
        <is>
          <t>Progreso de la mochila</t>
        </is>
      </c>
      <c r="C11" s="10">
        <f>REPT("█",ROUND(MIN(1,E6)*30,0))&amp;REPT("░",30-ROUND(MIN(1,E6)*30,0))&amp;"  "&amp;ROUND(E6*100,0)&amp;"%"</f>
        <v/>
      </c>
    </row>
    <row r="12">
      <c r="B12" s="9" t="inlineStr">
        <is>
          <t>Destino:</t>
        </is>
      </c>
      <c r="C12" s="11">
        <f>IF(Grupo!C5="","",Grupo!C5)</f>
        <v/>
      </c>
      <c r="F12" s="12" t="inlineStr">
        <is>
          <t>Personas:</t>
        </is>
      </c>
      <c r="G12" s="13">
        <f>Grupo!C9</f>
        <v/>
      </c>
      <c r="H12" s="12" t="inlineStr">
        <is>
          <t>Noches:</t>
        </is>
      </c>
      <c r="I12" s="13">
        <f>IF(Grupo!C7="","",Grupo!C7)</f>
        <v/>
      </c>
    </row>
    <row r="14">
      <c r="B14" s="14" t="inlineStr">
        <is>
          <t>LO QUE TODAVÍA FALTA PREPARAR (primeros 10)</t>
        </is>
      </c>
    </row>
    <row r="15" ht="30" customHeight="1">
      <c r="B15" s="15" t="inlineStr">
        <is>
          <t>Artículo</t>
        </is>
      </c>
      <c r="C15" s="15" t="inlineStr">
        <is>
          <t>Categoría</t>
        </is>
      </c>
      <c r="D15" s="15" t="inlineStr">
        <is>
          <t>Cantidad</t>
        </is>
      </c>
      <c r="E15" s="15" t="inlineStr">
        <is>
          <t>Responsable</t>
        </is>
      </c>
      <c r="F15" s="15" t="inlineStr">
        <is>
          <t>Estado</t>
        </is>
      </c>
      <c r="G15" s="15" t="inlineStr">
        <is>
          <t>Peso total (kg)</t>
        </is>
      </c>
    </row>
    <row r="16">
      <c r="B16" s="16">
        <f>IF($J16="","",INDEX(Material!$B$8:$B$47,$J16-7))</f>
        <v/>
      </c>
      <c r="C16" s="16">
        <f>IF($J16="","",INDEX(Material!$C$8:$C$47,$J16-7))</f>
        <v/>
      </c>
      <c r="D16" s="17">
        <f>IF($J16="","",INDEX(Material!$D$8:$D$47,$J16-7))</f>
        <v/>
      </c>
      <c r="E16" s="18">
        <f>IF($J16="","",IF(INDEX(Material!$E$8:$E$47,$J16-7)="","Sin asignar",INDEX(Material!$E$8:$E$47,$J16-7)))</f>
        <v/>
      </c>
      <c r="F16" s="18">
        <f>IF($J16="","",INDEX(Material!$I$8:$I$47,$J16-7))</f>
        <v/>
      </c>
      <c r="G16" s="19">
        <f>IF($J16="","",INDEX(Material!$H$8:$H$47,$J16-7))</f>
        <v/>
      </c>
      <c r="J16" s="20">
        <f>IFERROR(SMALL(Material!$K$8:$K$47,1),"")</f>
        <v/>
      </c>
    </row>
    <row r="17">
      <c r="B17" s="16">
        <f>IF($J17="","",INDEX(Material!$B$8:$B$47,$J17-7))</f>
        <v/>
      </c>
      <c r="C17" s="16">
        <f>IF($J17="","",INDEX(Material!$C$8:$C$47,$J17-7))</f>
        <v/>
      </c>
      <c r="D17" s="17">
        <f>IF($J17="","",INDEX(Material!$D$8:$D$47,$J17-7))</f>
        <v/>
      </c>
      <c r="E17" s="18">
        <f>IF($J17="","",IF(INDEX(Material!$E$8:$E$47,$J17-7)="","Sin asignar",INDEX(Material!$E$8:$E$47,$J17-7)))</f>
        <v/>
      </c>
      <c r="F17" s="18">
        <f>IF($J17="","",INDEX(Material!$I$8:$I$47,$J17-7))</f>
        <v/>
      </c>
      <c r="G17" s="19">
        <f>IF($J17="","",INDEX(Material!$H$8:$H$47,$J17-7))</f>
        <v/>
      </c>
      <c r="J17" s="20">
        <f>IFERROR(SMALL(Material!$K$8:$K$47,2),"")</f>
        <v/>
      </c>
    </row>
    <row r="18">
      <c r="B18" s="16">
        <f>IF($J18="","",INDEX(Material!$B$8:$B$47,$J18-7))</f>
        <v/>
      </c>
      <c r="C18" s="16">
        <f>IF($J18="","",INDEX(Material!$C$8:$C$47,$J18-7))</f>
        <v/>
      </c>
      <c r="D18" s="17">
        <f>IF($J18="","",INDEX(Material!$D$8:$D$47,$J18-7))</f>
        <v/>
      </c>
      <c r="E18" s="18">
        <f>IF($J18="","",IF(INDEX(Material!$E$8:$E$47,$J18-7)="","Sin asignar",INDEX(Material!$E$8:$E$47,$J18-7)))</f>
        <v/>
      </c>
      <c r="F18" s="18">
        <f>IF($J18="","",INDEX(Material!$I$8:$I$47,$J18-7))</f>
        <v/>
      </c>
      <c r="G18" s="19">
        <f>IF($J18="","",INDEX(Material!$H$8:$H$47,$J18-7))</f>
        <v/>
      </c>
      <c r="J18" s="20">
        <f>IFERROR(SMALL(Material!$K$8:$K$47,3),"")</f>
        <v/>
      </c>
    </row>
    <row r="19">
      <c r="B19" s="16">
        <f>IF($J19="","",INDEX(Material!$B$8:$B$47,$J19-7))</f>
        <v/>
      </c>
      <c r="C19" s="16">
        <f>IF($J19="","",INDEX(Material!$C$8:$C$47,$J19-7))</f>
        <v/>
      </c>
      <c r="D19" s="17">
        <f>IF($J19="","",INDEX(Material!$D$8:$D$47,$J19-7))</f>
        <v/>
      </c>
      <c r="E19" s="18">
        <f>IF($J19="","",IF(INDEX(Material!$E$8:$E$47,$J19-7)="","Sin asignar",INDEX(Material!$E$8:$E$47,$J19-7)))</f>
        <v/>
      </c>
      <c r="F19" s="18">
        <f>IF($J19="","",INDEX(Material!$I$8:$I$47,$J19-7))</f>
        <v/>
      </c>
      <c r="G19" s="19">
        <f>IF($J19="","",INDEX(Material!$H$8:$H$47,$J19-7))</f>
        <v/>
      </c>
      <c r="J19" s="20">
        <f>IFERROR(SMALL(Material!$K$8:$K$47,4),"")</f>
        <v/>
      </c>
    </row>
    <row r="20">
      <c r="B20" s="16">
        <f>IF($J20="","",INDEX(Material!$B$8:$B$47,$J20-7))</f>
        <v/>
      </c>
      <c r="C20" s="16">
        <f>IF($J20="","",INDEX(Material!$C$8:$C$47,$J20-7))</f>
        <v/>
      </c>
      <c r="D20" s="17">
        <f>IF($J20="","",INDEX(Material!$D$8:$D$47,$J20-7))</f>
        <v/>
      </c>
      <c r="E20" s="18">
        <f>IF($J20="","",IF(INDEX(Material!$E$8:$E$47,$J20-7)="","Sin asignar",INDEX(Material!$E$8:$E$47,$J20-7)))</f>
        <v/>
      </c>
      <c r="F20" s="18">
        <f>IF($J20="","",INDEX(Material!$I$8:$I$47,$J20-7))</f>
        <v/>
      </c>
      <c r="G20" s="19">
        <f>IF($J20="","",INDEX(Material!$H$8:$H$47,$J20-7))</f>
        <v/>
      </c>
      <c r="J20" s="20">
        <f>IFERROR(SMALL(Material!$K$8:$K$47,5),"")</f>
        <v/>
      </c>
    </row>
    <row r="21">
      <c r="B21" s="16">
        <f>IF($J21="","",INDEX(Material!$B$8:$B$47,$J21-7))</f>
        <v/>
      </c>
      <c r="C21" s="16">
        <f>IF($J21="","",INDEX(Material!$C$8:$C$47,$J21-7))</f>
        <v/>
      </c>
      <c r="D21" s="17">
        <f>IF($J21="","",INDEX(Material!$D$8:$D$47,$J21-7))</f>
        <v/>
      </c>
      <c r="E21" s="18">
        <f>IF($J21="","",IF(INDEX(Material!$E$8:$E$47,$J21-7)="","Sin asignar",INDEX(Material!$E$8:$E$47,$J21-7)))</f>
        <v/>
      </c>
      <c r="F21" s="18">
        <f>IF($J21="","",INDEX(Material!$I$8:$I$47,$J21-7))</f>
        <v/>
      </c>
      <c r="G21" s="19">
        <f>IF($J21="","",INDEX(Material!$H$8:$H$47,$J21-7))</f>
        <v/>
      </c>
      <c r="J21" s="20">
        <f>IFERROR(SMALL(Material!$K$8:$K$47,6),"")</f>
        <v/>
      </c>
    </row>
    <row r="22">
      <c r="B22" s="16">
        <f>IF($J22="","",INDEX(Material!$B$8:$B$47,$J22-7))</f>
        <v/>
      </c>
      <c r="C22" s="16">
        <f>IF($J22="","",INDEX(Material!$C$8:$C$47,$J22-7))</f>
        <v/>
      </c>
      <c r="D22" s="17">
        <f>IF($J22="","",INDEX(Material!$D$8:$D$47,$J22-7))</f>
        <v/>
      </c>
      <c r="E22" s="18">
        <f>IF($J22="","",IF(INDEX(Material!$E$8:$E$47,$J22-7)="","Sin asignar",INDEX(Material!$E$8:$E$47,$J22-7)))</f>
        <v/>
      </c>
      <c r="F22" s="18">
        <f>IF($J22="","",INDEX(Material!$I$8:$I$47,$J22-7))</f>
        <v/>
      </c>
      <c r="G22" s="19">
        <f>IF($J22="","",INDEX(Material!$H$8:$H$47,$J22-7))</f>
        <v/>
      </c>
      <c r="J22" s="20">
        <f>IFERROR(SMALL(Material!$K$8:$K$47,7),"")</f>
        <v/>
      </c>
    </row>
    <row r="23">
      <c r="B23" s="16">
        <f>IF($J23="","",INDEX(Material!$B$8:$B$47,$J23-7))</f>
        <v/>
      </c>
      <c r="C23" s="16">
        <f>IF($J23="","",INDEX(Material!$C$8:$C$47,$J23-7))</f>
        <v/>
      </c>
      <c r="D23" s="17">
        <f>IF($J23="","",INDEX(Material!$D$8:$D$47,$J23-7))</f>
        <v/>
      </c>
      <c r="E23" s="18">
        <f>IF($J23="","",IF(INDEX(Material!$E$8:$E$47,$J23-7)="","Sin asignar",INDEX(Material!$E$8:$E$47,$J23-7)))</f>
        <v/>
      </c>
      <c r="F23" s="18">
        <f>IF($J23="","",INDEX(Material!$I$8:$I$47,$J23-7))</f>
        <v/>
      </c>
      <c r="G23" s="19">
        <f>IF($J23="","",INDEX(Material!$H$8:$H$47,$J23-7))</f>
        <v/>
      </c>
      <c r="J23" s="20">
        <f>IFERROR(SMALL(Material!$K$8:$K$47,8),"")</f>
        <v/>
      </c>
    </row>
    <row r="24">
      <c r="B24" s="16">
        <f>IF($J24="","",INDEX(Material!$B$8:$B$47,$J24-7))</f>
        <v/>
      </c>
      <c r="C24" s="16">
        <f>IF($J24="","",INDEX(Material!$C$8:$C$47,$J24-7))</f>
        <v/>
      </c>
      <c r="D24" s="17">
        <f>IF($J24="","",INDEX(Material!$D$8:$D$47,$J24-7))</f>
        <v/>
      </c>
      <c r="E24" s="18">
        <f>IF($J24="","",IF(INDEX(Material!$E$8:$E$47,$J24-7)="","Sin asignar",INDEX(Material!$E$8:$E$47,$J24-7)))</f>
        <v/>
      </c>
      <c r="F24" s="18">
        <f>IF($J24="","",INDEX(Material!$I$8:$I$47,$J24-7))</f>
        <v/>
      </c>
      <c r="G24" s="19">
        <f>IF($J24="","",INDEX(Material!$H$8:$H$47,$J24-7))</f>
        <v/>
      </c>
      <c r="J24" s="20">
        <f>IFERROR(SMALL(Material!$K$8:$K$47,9),"")</f>
        <v/>
      </c>
    </row>
    <row r="25">
      <c r="B25" s="16">
        <f>IF($J25="","",INDEX(Material!$B$8:$B$47,$J25-7))</f>
        <v/>
      </c>
      <c r="C25" s="16">
        <f>IF($J25="","",INDEX(Material!$C$8:$C$47,$J25-7))</f>
        <v/>
      </c>
      <c r="D25" s="17">
        <f>IF($J25="","",INDEX(Material!$D$8:$D$47,$J25-7))</f>
        <v/>
      </c>
      <c r="E25" s="18">
        <f>IF($J25="","",IF(INDEX(Material!$E$8:$E$47,$J25-7)="","Sin asignar",INDEX(Material!$E$8:$E$47,$J25-7)))</f>
        <v/>
      </c>
      <c r="F25" s="18">
        <f>IF($J25="","",INDEX(Material!$I$8:$I$47,$J25-7))</f>
        <v/>
      </c>
      <c r="G25" s="19">
        <f>IF($J25="","",INDEX(Material!$H$8:$H$47,$J25-7))</f>
        <v/>
      </c>
      <c r="J25" s="20">
        <f>IFERROR(SMALL(Material!$K$8:$K$47,10),"")</f>
        <v/>
      </c>
    </row>
    <row r="26">
      <c r="B26" s="21" t="inlineStr">
        <is>
          <t>Si no aparece nada, todo el material está listo. Revisa las hojas «Material» y «Comida» para ver el detalle.</t>
        </is>
      </c>
    </row>
    <row r="28">
      <c r="B28" s="14" t="inlineStr">
        <is>
          <t>MATERIAL POR CATEGORÍA</t>
        </is>
      </c>
    </row>
    <row r="29" ht="30" customHeight="1">
      <c r="B29" s="15" t="inlineStr">
        <is>
          <t>Categoría</t>
        </is>
      </c>
      <c r="C29" s="15" t="inlineStr">
        <is>
          <t>Artículos</t>
        </is>
      </c>
      <c r="D29" s="15" t="inlineStr">
        <is>
          <t>Preparados</t>
        </is>
      </c>
      <c r="E29" s="15" t="inlineStr">
        <is>
          <t>Pendientes</t>
        </is>
      </c>
      <c r="F29" s="15" t="inlineStr">
        <is>
          <t>% completo</t>
        </is>
      </c>
      <c r="G29" s="15" t="inlineStr">
        <is>
          <t>Peso (kg)</t>
        </is>
      </c>
    </row>
    <row r="30">
      <c r="B30" s="16">
        <f>Listas!A2</f>
        <v/>
      </c>
      <c r="C30" s="17">
        <f>COUNTIF(Material!$C$8:$C$47,B30)</f>
        <v/>
      </c>
      <c r="D30" s="17">
        <f>COUNTIFS(Material!$C$8:$C$47,B30,Material!$F$8:$F$47,"Sí")</f>
        <v/>
      </c>
      <c r="E30" s="17">
        <f>C30-D30</f>
        <v/>
      </c>
      <c r="F30" s="22">
        <f>IF(C30=0,0,D30/C30)</f>
        <v/>
      </c>
      <c r="G30" s="23">
        <f>SUMIF(Material!$C$8:$C$47,B30,Material!$H$8:$H$47)</f>
        <v/>
      </c>
    </row>
    <row r="31">
      <c r="B31" s="16">
        <f>Listas!A3</f>
        <v/>
      </c>
      <c r="C31" s="17">
        <f>COUNTIF(Material!$C$8:$C$47,B31)</f>
        <v/>
      </c>
      <c r="D31" s="17">
        <f>COUNTIFS(Material!$C$8:$C$47,B31,Material!$F$8:$F$47,"Sí")</f>
        <v/>
      </c>
      <c r="E31" s="17">
        <f>C31-D31</f>
        <v/>
      </c>
      <c r="F31" s="22">
        <f>IF(C31=0,0,D31/C31)</f>
        <v/>
      </c>
      <c r="G31" s="23">
        <f>SUMIF(Material!$C$8:$C$47,B31,Material!$H$8:$H$47)</f>
        <v/>
      </c>
    </row>
    <row r="32">
      <c r="B32" s="16">
        <f>Listas!A4</f>
        <v/>
      </c>
      <c r="C32" s="17">
        <f>COUNTIF(Material!$C$8:$C$47,B32)</f>
        <v/>
      </c>
      <c r="D32" s="17">
        <f>COUNTIFS(Material!$C$8:$C$47,B32,Material!$F$8:$F$47,"Sí")</f>
        <v/>
      </c>
      <c r="E32" s="17">
        <f>C32-D32</f>
        <v/>
      </c>
      <c r="F32" s="22">
        <f>IF(C32=0,0,D32/C32)</f>
        <v/>
      </c>
      <c r="G32" s="23">
        <f>SUMIF(Material!$C$8:$C$47,B32,Material!$H$8:$H$47)</f>
        <v/>
      </c>
    </row>
    <row r="33">
      <c r="B33" s="16">
        <f>Listas!A5</f>
        <v/>
      </c>
      <c r="C33" s="17">
        <f>COUNTIF(Material!$C$8:$C$47,B33)</f>
        <v/>
      </c>
      <c r="D33" s="17">
        <f>COUNTIFS(Material!$C$8:$C$47,B33,Material!$F$8:$F$47,"Sí")</f>
        <v/>
      </c>
      <c r="E33" s="17">
        <f>C33-D33</f>
        <v/>
      </c>
      <c r="F33" s="22">
        <f>IF(C33=0,0,D33/C33)</f>
        <v/>
      </c>
      <c r="G33" s="23">
        <f>SUMIF(Material!$C$8:$C$47,B33,Material!$H$8:$H$47)</f>
        <v/>
      </c>
    </row>
    <row r="34">
      <c r="B34" s="16">
        <f>Listas!A6</f>
        <v/>
      </c>
      <c r="C34" s="17">
        <f>COUNTIF(Material!$C$8:$C$47,B34)</f>
        <v/>
      </c>
      <c r="D34" s="17">
        <f>COUNTIFS(Material!$C$8:$C$47,B34,Material!$F$8:$F$47,"Sí")</f>
        <v/>
      </c>
      <c r="E34" s="17">
        <f>C34-D34</f>
        <v/>
      </c>
      <c r="F34" s="22">
        <f>IF(C34=0,0,D34/C34)</f>
        <v/>
      </c>
      <c r="G34" s="23">
        <f>SUMIF(Material!$C$8:$C$47,B34,Material!$H$8:$H$47)</f>
        <v/>
      </c>
    </row>
    <row r="35">
      <c r="B35" s="16">
        <f>Listas!A7</f>
        <v/>
      </c>
      <c r="C35" s="17">
        <f>COUNTIF(Material!$C$8:$C$47,B35)</f>
        <v/>
      </c>
      <c r="D35" s="17">
        <f>COUNTIFS(Material!$C$8:$C$47,B35,Material!$F$8:$F$47,"Sí")</f>
        <v/>
      </c>
      <c r="E35" s="17">
        <f>C35-D35</f>
        <v/>
      </c>
      <c r="F35" s="22">
        <f>IF(C35=0,0,D35/C35)</f>
        <v/>
      </c>
      <c r="G35" s="23">
        <f>SUMIF(Material!$C$8:$C$47,B35,Material!$H$8:$H$47)</f>
        <v/>
      </c>
    </row>
    <row r="36">
      <c r="B36" s="16">
        <f>Listas!A8</f>
        <v/>
      </c>
      <c r="C36" s="17">
        <f>COUNTIF(Material!$C$8:$C$47,B36)</f>
        <v/>
      </c>
      <c r="D36" s="17">
        <f>COUNTIFS(Material!$C$8:$C$47,B36,Material!$F$8:$F$47,"Sí")</f>
        <v/>
      </c>
      <c r="E36" s="17">
        <f>C36-D36</f>
        <v/>
      </c>
      <c r="F36" s="22">
        <f>IF(C36=0,0,D36/C36)</f>
        <v/>
      </c>
      <c r="G36" s="23">
        <f>SUMIF(Material!$C$8:$C$47,B36,Material!$H$8:$H$47)</f>
        <v/>
      </c>
    </row>
    <row r="37">
      <c r="B37" s="24" t="inlineStr">
        <is>
          <t>Total</t>
        </is>
      </c>
      <c r="C37" s="25">
        <f>SUM(C30:C36)</f>
        <v/>
      </c>
      <c r="D37" s="25">
        <f>SUM(D30:D36)</f>
        <v/>
      </c>
      <c r="E37" s="25">
        <f>SUM(E30:E36)</f>
        <v/>
      </c>
      <c r="F37" s="26">
        <f>IF(C37=0,0,D37/C37)</f>
        <v/>
      </c>
      <c r="G37" s="27">
        <f>SUM(G30:G36)</f>
        <v/>
      </c>
    </row>
    <row r="39">
      <c r="B39" s="14" t="inlineStr">
        <is>
          <t>COMIDA POR CATEGORÍA</t>
        </is>
      </c>
    </row>
    <row r="40" ht="30" customHeight="1">
      <c r="B40" s="15" t="inlineStr">
        <is>
          <t>Categoría</t>
        </is>
      </c>
      <c r="C40" s="15" t="inlineStr">
        <is>
          <t>Productos</t>
        </is>
      </c>
      <c r="D40" s="15" t="inlineStr">
        <is>
          <t>Previsto (€)</t>
        </is>
      </c>
      <c r="E40" s="15" t="inlineStr">
        <is>
          <t>Comprado (€)</t>
        </is>
      </c>
      <c r="F40" s="15" t="inlineStr">
        <is>
          <t>% del gasto</t>
        </is>
      </c>
    </row>
    <row r="41">
      <c r="B41" s="16">
        <f>Listas!C2</f>
        <v/>
      </c>
      <c r="C41" s="17">
        <f>COUNTIF(Comida!$C$8:$C$47,B41)</f>
        <v/>
      </c>
      <c r="D41" s="28">
        <f>SUMIF(Comida!$C$8:$C$47,B41,Comida!$F$8:$F$47)</f>
        <v/>
      </c>
      <c r="E41" s="28">
        <f>SUMIFS(Comida!$F$8:$F$47,Comida!$C$8:$C$47,B41,Comida!$H$8:$H$47,"Sí")</f>
        <v/>
      </c>
      <c r="F41" s="22">
        <f>IF($D$47=0,0,D41/$D$47)</f>
        <v/>
      </c>
    </row>
    <row r="42">
      <c r="B42" s="16">
        <f>Listas!C3</f>
        <v/>
      </c>
      <c r="C42" s="17">
        <f>COUNTIF(Comida!$C$8:$C$47,B42)</f>
        <v/>
      </c>
      <c r="D42" s="28">
        <f>SUMIF(Comida!$C$8:$C$47,B42,Comida!$F$8:$F$47)</f>
        <v/>
      </c>
      <c r="E42" s="28">
        <f>SUMIFS(Comida!$F$8:$F$47,Comida!$C$8:$C$47,B42,Comida!$H$8:$H$47,"Sí")</f>
        <v/>
      </c>
      <c r="F42" s="22">
        <f>IF($D$47=0,0,D42/$D$47)</f>
        <v/>
      </c>
    </row>
    <row r="43">
      <c r="B43" s="16">
        <f>Listas!C4</f>
        <v/>
      </c>
      <c r="C43" s="17">
        <f>COUNTIF(Comida!$C$8:$C$47,B43)</f>
        <v/>
      </c>
      <c r="D43" s="28">
        <f>SUMIF(Comida!$C$8:$C$47,B43,Comida!$F$8:$F$47)</f>
        <v/>
      </c>
      <c r="E43" s="28">
        <f>SUMIFS(Comida!$F$8:$F$47,Comida!$C$8:$C$47,B43,Comida!$H$8:$H$47,"Sí")</f>
        <v/>
      </c>
      <c r="F43" s="22">
        <f>IF($D$47=0,0,D43/$D$47)</f>
        <v/>
      </c>
    </row>
    <row r="44">
      <c r="B44" s="16">
        <f>Listas!C5</f>
        <v/>
      </c>
      <c r="C44" s="17">
        <f>COUNTIF(Comida!$C$8:$C$47,B44)</f>
        <v/>
      </c>
      <c r="D44" s="28">
        <f>SUMIF(Comida!$C$8:$C$47,B44,Comida!$F$8:$F$47)</f>
        <v/>
      </c>
      <c r="E44" s="28">
        <f>SUMIFS(Comida!$F$8:$F$47,Comida!$C$8:$C$47,B44,Comida!$H$8:$H$47,"Sí")</f>
        <v/>
      </c>
      <c r="F44" s="22">
        <f>IF($D$47=0,0,D44/$D$47)</f>
        <v/>
      </c>
    </row>
    <row r="45">
      <c r="B45" s="16">
        <f>Listas!C6</f>
        <v/>
      </c>
      <c r="C45" s="17">
        <f>COUNTIF(Comida!$C$8:$C$47,B45)</f>
        <v/>
      </c>
      <c r="D45" s="28">
        <f>SUMIF(Comida!$C$8:$C$47,B45,Comida!$F$8:$F$47)</f>
        <v/>
      </c>
      <c r="E45" s="28">
        <f>SUMIFS(Comida!$F$8:$F$47,Comida!$C$8:$C$47,B45,Comida!$H$8:$H$47,"Sí")</f>
        <v/>
      </c>
      <c r="F45" s="22">
        <f>IF($D$47=0,0,D45/$D$47)</f>
        <v/>
      </c>
    </row>
    <row r="46">
      <c r="B46" s="16">
        <f>Listas!C7</f>
        <v/>
      </c>
      <c r="C46" s="17">
        <f>COUNTIF(Comida!$C$8:$C$47,B46)</f>
        <v/>
      </c>
      <c r="D46" s="28">
        <f>SUMIF(Comida!$C$8:$C$47,B46,Comida!$F$8:$F$47)</f>
        <v/>
      </c>
      <c r="E46" s="28">
        <f>SUMIFS(Comida!$F$8:$F$47,Comida!$C$8:$C$47,B46,Comida!$H$8:$H$47,"Sí")</f>
        <v/>
      </c>
      <c r="F46" s="22">
        <f>IF($D$47=0,0,D46/$D$47)</f>
        <v/>
      </c>
    </row>
    <row r="47">
      <c r="B47" s="24" t="inlineStr">
        <is>
          <t>Total</t>
        </is>
      </c>
      <c r="C47" s="25">
        <f>SUM(C41:C46)</f>
        <v/>
      </c>
      <c r="D47" s="29">
        <f>SUM(D41:D46)</f>
        <v/>
      </c>
      <c r="E47" s="29">
        <f>SUM(E41:E46)</f>
        <v/>
      </c>
      <c r="F47" s="26">
        <f>SUM(F41:F46)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6">
    <mergeCell ref="E6:F6"/>
    <mergeCell ref="C6:D6"/>
    <mergeCell ref="B2:I2"/>
    <mergeCell ref="C5:D5"/>
    <mergeCell ref="G5:H5"/>
    <mergeCell ref="E5:F5"/>
    <mergeCell ref="B3:I3"/>
    <mergeCell ref="G6:H6"/>
    <mergeCell ref="C9:D9"/>
    <mergeCell ref="G8:H8"/>
    <mergeCell ref="G9:H9"/>
    <mergeCell ref="E9:F9"/>
    <mergeCell ref="C12:E12"/>
    <mergeCell ref="E8:F8"/>
    <mergeCell ref="C8:D8"/>
    <mergeCell ref="C11:I11"/>
  </mergeCells>
  <conditionalFormatting sqref="E6">
    <cfRule type="expression" priority="1" dxfId="0">
      <formula>$E$6&gt;=1</formula>
    </cfRule>
  </conditionalFormatting>
  <conditionalFormatting sqref="G6">
    <cfRule type="expression" priority="2" dxfId="1">
      <formula>$G$6&gt;0</formula>
    </cfRule>
  </conditionalFormatting>
  <conditionalFormatting sqref="G9">
    <cfRule type="expression" priority="3" dxfId="1">
      <formula>AND(ISNUMBER($G$9),$G$9&lt;0)</formula>
    </cfRule>
  </conditionalFormatting>
  <conditionalFormatting sqref="I9">
    <cfRule type="expression" priority="4" dxfId="2">
      <formula>AND(ISNUMBER($I$9),$I$9&gt;=0,$I$9&lt;=7)</formula>
    </cfRule>
  </conditionalFormatting>
  <conditionalFormatting sqref="F16:F25">
    <cfRule type="cellIs" priority="5" operator="equal" dxfId="2">
      <formula>"Pendiente"</formula>
    </cfRule>
    <cfRule type="cellIs" priority="6" operator="equal" dxfId="1">
      <formula>"Sin asignar"</formula>
    </cfRule>
  </conditionalFormatting>
  <conditionalFormatting sqref="F30:F36">
    <cfRule type="dataBar" priority="7">
      <dataBar>
        <cfvo type="num" val="0"/>
        <cfvo type="max"/>
        <color rgb="0034D399"/>
      </dataBar>
    </cfRule>
  </conditionalFormatting>
  <conditionalFormatting sqref="D41:D46">
    <cfRule type="dataBar" priority="8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K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6" customWidth="1" min="2" max="2"/>
    <col width="22" customWidth="1" min="3" max="3"/>
    <col width="10" customWidth="1" min="4" max="4"/>
    <col width="16" customWidth="1" min="5" max="5"/>
    <col width="12" customWidth="1" min="6" max="6"/>
    <col width="11" customWidth="1" min="7" max="7"/>
    <col width="11" customWidth="1" min="8" max="8"/>
    <col width="14" customWidth="1" min="9" max="9"/>
    <col width="32" customWidth="1" min="10" max="10"/>
    <col hidden="1" width="8" customWidth="1" min="11" max="11"/>
  </cols>
  <sheetData>
    <row r="2" ht="34" customHeight="1">
      <c r="B2" s="1" t="inlineStr">
        <is>
          <t>Material de camping por categoría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Una fila por artículo: cuántos, quién lo lleva y si ya está en la mochila. El peso es opcional pero ayuda a repartir la carga.</t>
        </is>
      </c>
    </row>
    <row r="5">
      <c r="B5" s="12" t="inlineStr">
        <is>
          <t>Material preparado:</t>
        </is>
      </c>
      <c r="C5" s="26">
        <f>IF(COUNTA(B8:B47)=0,0,COUNTIF(F8:F47,"Sí")/COUNTA(B8:B47))</f>
        <v/>
      </c>
      <c r="D5" s="12" t="inlineStr">
        <is>
          <t>Peso total (kg):</t>
        </is>
      </c>
      <c r="F5" s="27">
        <f>SUM(H8:H47)</f>
        <v/>
      </c>
    </row>
    <row r="7" ht="44" customHeight="1">
      <c r="B7" s="15" t="inlineStr">
        <is>
          <t>Artículo</t>
        </is>
      </c>
      <c r="C7" s="15" t="inlineStr">
        <is>
          <t>Categoría</t>
        </is>
      </c>
      <c r="D7" s="15" t="inlineStr">
        <is>
          <t>Cantidad</t>
        </is>
      </c>
      <c r="E7" s="15" t="inlineStr">
        <is>
          <t>Responsable</t>
        </is>
      </c>
      <c r="F7" s="15" t="inlineStr">
        <is>
          <t>Preparado</t>
        </is>
      </c>
      <c r="G7" s="15" t="inlineStr">
        <is>
          <t>Peso unitario (kg)</t>
        </is>
      </c>
      <c r="H7" s="15" t="inlineStr">
        <is>
          <t>Peso total (kg)</t>
        </is>
      </c>
      <c r="I7" s="15" t="inlineStr">
        <is>
          <t>Estado</t>
        </is>
      </c>
      <c r="J7" s="15" t="inlineStr">
        <is>
          <t>Nota</t>
        </is>
      </c>
      <c r="K7" s="30" t="inlineStr">
        <is>
          <t>Aux.</t>
        </is>
      </c>
    </row>
    <row r="8">
      <c r="B8" s="31" t="inlineStr">
        <is>
          <t>Tienda de campaña 4 plazas</t>
        </is>
      </c>
      <c r="C8" s="31" t="inlineStr">
        <is>
          <t>Dormir</t>
        </is>
      </c>
      <c r="D8" s="32" t="n">
        <v>2</v>
      </c>
      <c r="E8" s="33" t="inlineStr">
        <is>
          <t>Jorge</t>
        </is>
      </c>
      <c r="F8" s="33" t="inlineStr">
        <is>
          <t>Sí</t>
        </is>
      </c>
      <c r="G8" s="34" t="n">
        <v>5.2</v>
      </c>
      <c r="H8" s="19">
        <f>IF(OR(B8="",G8=""),"",D8*G8)</f>
        <v/>
      </c>
      <c r="I8" s="35">
        <f>IF(B8="","",IF(F8="Sí","Listo",IF(E8="","Sin asignar","Pendiente")))</f>
        <v/>
      </c>
      <c r="J8" s="31" t="inlineStr">
        <is>
          <t>Probarla en casa antes</t>
        </is>
      </c>
      <c r="K8" s="20">
        <f>IF(AND(B8&lt;&gt;"",F8&lt;&gt;"Sí"),ROW(),"")</f>
        <v/>
      </c>
    </row>
    <row r="9">
      <c r="B9" s="31" t="inlineStr">
        <is>
          <t>Esterillas aislantes</t>
        </is>
      </c>
      <c r="C9" s="31" t="inlineStr">
        <is>
          <t>Dormir</t>
        </is>
      </c>
      <c r="D9" s="32" t="n">
        <v>6</v>
      </c>
      <c r="E9" s="33" t="inlineStr">
        <is>
          <t>Ana</t>
        </is>
      </c>
      <c r="F9" s="33" t="inlineStr">
        <is>
          <t>Sí</t>
        </is>
      </c>
      <c r="G9" s="34" t="n">
        <v>0.6</v>
      </c>
      <c r="H9" s="19">
        <f>IF(OR(B9="",G9=""),"",D9*G9)</f>
        <v/>
      </c>
      <c r="I9" s="35">
        <f>IF(B9="","",IF(F9="Sí","Listo",IF(E9="","Sin asignar","Pendiente")))</f>
        <v/>
      </c>
      <c r="J9" s="31" t="inlineStr"/>
      <c r="K9" s="20">
        <f>IF(AND(B9&lt;&gt;"",F9&lt;&gt;"Sí"),ROW(),"")</f>
        <v/>
      </c>
    </row>
    <row r="10">
      <c r="B10" s="31" t="inlineStr">
        <is>
          <t>Sacos de dormir 3 estaciones</t>
        </is>
      </c>
      <c r="C10" s="31" t="inlineStr">
        <is>
          <t>Dormir</t>
        </is>
      </c>
      <c r="D10" s="32" t="n">
        <v>6</v>
      </c>
      <c r="E10" s="33" t="inlineStr">
        <is>
          <t>Luis</t>
        </is>
      </c>
      <c r="F10" s="33" t="inlineStr">
        <is>
          <t>No</t>
        </is>
      </c>
      <c r="G10" s="34" t="n">
        <v>1.4</v>
      </c>
      <c r="H10" s="19">
        <f>IF(OR(B10="",G10=""),"",D10*G10)</f>
        <v/>
      </c>
      <c r="I10" s="35">
        <f>IF(B10="","",IF(F10="Sí","Listo",IF(E10="","Sin asignar","Pendiente")))</f>
        <v/>
      </c>
      <c r="J10" s="31" t="inlineStr">
        <is>
          <t>Cada uno trae el suyo</t>
        </is>
      </c>
      <c r="K10" s="20">
        <f>IF(AND(B10&lt;&gt;"",F10&lt;&gt;"Sí"),ROW(),"")</f>
        <v/>
      </c>
    </row>
    <row r="11">
      <c r="B11" s="31" t="inlineStr">
        <is>
          <t>Hornillo de gas con cartucho</t>
        </is>
      </c>
      <c r="C11" s="31" t="inlineStr">
        <is>
          <t>Cocina</t>
        </is>
      </c>
      <c r="D11" s="32" t="n">
        <v>2</v>
      </c>
      <c r="E11" s="33" t="inlineStr">
        <is>
          <t>Pablo</t>
        </is>
      </c>
      <c r="F11" s="33" t="inlineStr">
        <is>
          <t>Sí</t>
        </is>
      </c>
      <c r="G11" s="34" t="n">
        <v>0.9</v>
      </c>
      <c r="H11" s="19">
        <f>IF(OR(B11="",G11=""),"",D11*G11)</f>
        <v/>
      </c>
      <c r="I11" s="35">
        <f>IF(B11="","",IF(F11="Sí","Listo",IF(E11="","Sin asignar","Pendiente")))</f>
        <v/>
      </c>
      <c r="J11" s="31" t="inlineStr"/>
      <c r="K11" s="20">
        <f>IF(AND(B11&lt;&gt;"",F11&lt;&gt;"Sí"),ROW(),"")</f>
        <v/>
      </c>
    </row>
    <row r="12">
      <c r="B12" s="31" t="inlineStr">
        <is>
          <t>Cartuchos de gas de repuesto</t>
        </is>
      </c>
      <c r="C12" s="31" t="inlineStr">
        <is>
          <t>Cocina</t>
        </is>
      </c>
      <c r="D12" s="32" t="n">
        <v>3</v>
      </c>
      <c r="E12" s="33" t="inlineStr">
        <is>
          <t>Pablo</t>
        </is>
      </c>
      <c r="F12" s="33" t="inlineStr">
        <is>
          <t>No</t>
        </is>
      </c>
      <c r="G12" s="34" t="n">
        <v>0.35</v>
      </c>
      <c r="H12" s="19">
        <f>IF(OR(B12="",G12=""),"",D12*G12)</f>
        <v/>
      </c>
      <c r="I12" s="35">
        <f>IF(B12="","",IF(F12="Sí","Listo",IF(E12="","Sin asignar","Pendiente")))</f>
        <v/>
      </c>
      <c r="J12" s="31" t="inlineStr">
        <is>
          <t>Comprar en la tienda de montaña</t>
        </is>
      </c>
      <c r="K12" s="20">
        <f>IF(AND(B12&lt;&gt;"",F12&lt;&gt;"Sí"),ROW(),"")</f>
        <v/>
      </c>
    </row>
    <row r="13">
      <c r="B13" s="31" t="inlineStr">
        <is>
          <t>Juego de ollas y sartén</t>
        </is>
      </c>
      <c r="C13" s="31" t="inlineStr">
        <is>
          <t>Cocina</t>
        </is>
      </c>
      <c r="D13" s="32" t="n">
        <v>1</v>
      </c>
      <c r="E13" s="33" t="inlineStr">
        <is>
          <t>Marta</t>
        </is>
      </c>
      <c r="F13" s="33" t="inlineStr">
        <is>
          <t>Sí</t>
        </is>
      </c>
      <c r="G13" s="34" t="n">
        <v>1.8</v>
      </c>
      <c r="H13" s="19">
        <f>IF(OR(B13="",G13=""),"",D13*G13)</f>
        <v/>
      </c>
      <c r="I13" s="35">
        <f>IF(B13="","",IF(F13="Sí","Listo",IF(E13="","Sin asignar","Pendiente")))</f>
        <v/>
      </c>
      <c r="J13" s="31" t="inlineStr"/>
      <c r="K13" s="20">
        <f>IF(AND(B13&lt;&gt;"",F13&lt;&gt;"Sí"),ROW(),"")</f>
        <v/>
      </c>
    </row>
    <row r="14">
      <c r="B14" s="31" t="inlineStr">
        <is>
          <t>Nevera portátil con placas de hielo</t>
        </is>
      </c>
      <c r="C14" s="31" t="inlineStr">
        <is>
          <t>Cocina</t>
        </is>
      </c>
      <c r="D14" s="32" t="n">
        <v>1</v>
      </c>
      <c r="E14" s="33" t="inlineStr">
        <is>
          <t>Elena</t>
        </is>
      </c>
      <c r="F14" s="33" t="inlineStr">
        <is>
          <t>No</t>
        </is>
      </c>
      <c r="G14" s="34" t="n">
        <v>3.5</v>
      </c>
      <c r="H14" s="19">
        <f>IF(OR(B14="",G14=""),"",D14*G14)</f>
        <v/>
      </c>
      <c r="I14" s="35">
        <f>IF(B14="","",IF(F14="Sí","Listo",IF(E14="","Sin asignar","Pendiente")))</f>
        <v/>
      </c>
      <c r="J14" s="31" t="inlineStr"/>
      <c r="K14" s="20">
        <f>IF(AND(B14&lt;&gt;"",F14&lt;&gt;"Sí"),ROW(),"")</f>
        <v/>
      </c>
    </row>
    <row r="15">
      <c r="B15" s="31" t="inlineStr">
        <is>
          <t>Garrafas de agua de 8 L</t>
        </is>
      </c>
      <c r="C15" s="31" t="inlineStr">
        <is>
          <t>Cocina</t>
        </is>
      </c>
      <c r="D15" s="32" t="n">
        <v>3</v>
      </c>
      <c r="E15" s="33" t="inlineStr">
        <is>
          <t>Elena</t>
        </is>
      </c>
      <c r="F15" s="33" t="inlineStr">
        <is>
          <t>No</t>
        </is>
      </c>
      <c r="G15" s="34" t="n">
        <v>8</v>
      </c>
      <c r="H15" s="19">
        <f>IF(OR(B15="",G15=""),"",D15*G15)</f>
        <v/>
      </c>
      <c r="I15" s="35">
        <f>IF(B15="","",IF(F15="Sí","Listo",IF(E15="","Sin asignar","Pendiente")))</f>
        <v/>
      </c>
      <c r="J15" s="31" t="inlineStr">
        <is>
          <t>Llenar el día de salida</t>
        </is>
      </c>
      <c r="K15" s="20">
        <f>IF(AND(B15&lt;&gt;"",F15&lt;&gt;"Sí"),ROW(),"")</f>
        <v/>
      </c>
    </row>
    <row r="16">
      <c r="B16" s="31" t="inlineStr">
        <is>
          <t>Farolillo LED recargable</t>
        </is>
      </c>
      <c r="C16" s="31" t="inlineStr">
        <is>
          <t>Iluminación</t>
        </is>
      </c>
      <c r="D16" s="32" t="n">
        <v>2</v>
      </c>
      <c r="E16" s="33" t="inlineStr">
        <is>
          <t>Ana</t>
        </is>
      </c>
      <c r="F16" s="33" t="inlineStr">
        <is>
          <t>Sí</t>
        </is>
      </c>
      <c r="G16" s="34" t="n">
        <v>0.4</v>
      </c>
      <c r="H16" s="19">
        <f>IF(OR(B16="",G16=""),"",D16*G16)</f>
        <v/>
      </c>
      <c r="I16" s="35">
        <f>IF(B16="","",IF(F16="Sí","Listo",IF(E16="","Sin asignar","Pendiente")))</f>
        <v/>
      </c>
      <c r="J16" s="31" t="inlineStr">
        <is>
          <t>Cargar la víspera</t>
        </is>
      </c>
      <c r="K16" s="20">
        <f>IF(AND(B16&lt;&gt;"",F16&lt;&gt;"Sí"),ROW(),"")</f>
        <v/>
      </c>
    </row>
    <row r="17">
      <c r="B17" s="31" t="inlineStr">
        <is>
          <t>Linternas frontales con pilas</t>
        </is>
      </c>
      <c r="C17" s="31" t="inlineStr">
        <is>
          <t>Iluminación</t>
        </is>
      </c>
      <c r="D17" s="32" t="n">
        <v>6</v>
      </c>
      <c r="E17" s="33" t="inlineStr">
        <is>
          <t>Jorge</t>
        </is>
      </c>
      <c r="F17" s="33" t="inlineStr">
        <is>
          <t>Sí</t>
        </is>
      </c>
      <c r="G17" s="34" t="n">
        <v>0.1</v>
      </c>
      <c r="H17" s="19">
        <f>IF(OR(B17="",G17=""),"",D17*G17)</f>
        <v/>
      </c>
      <c r="I17" s="35">
        <f>IF(B17="","",IF(F17="Sí","Listo",IF(E17="","Sin asignar","Pendiente")))</f>
        <v/>
      </c>
      <c r="J17" s="31" t="inlineStr"/>
      <c r="K17" s="20">
        <f>IF(AND(B17&lt;&gt;"",F17&lt;&gt;"Sí"),ROW(),"")</f>
        <v/>
      </c>
    </row>
    <row r="18">
      <c r="B18" s="31" t="inlineStr">
        <is>
          <t>Papel higiénico y bolsas de basura</t>
        </is>
      </c>
      <c r="C18" s="31" t="inlineStr">
        <is>
          <t>Higiene</t>
        </is>
      </c>
      <c r="D18" s="32" t="n">
        <v>4</v>
      </c>
      <c r="E18" s="33" t="inlineStr">
        <is>
          <t>Luis</t>
        </is>
      </c>
      <c r="F18" s="33" t="inlineStr">
        <is>
          <t>Sí</t>
        </is>
      </c>
      <c r="G18" s="34" t="n">
        <v>0.3</v>
      </c>
      <c r="H18" s="19">
        <f>IF(OR(B18="",G18=""),"",D18*G18)</f>
        <v/>
      </c>
      <c r="I18" s="35">
        <f>IF(B18="","",IF(F18="Sí","Listo",IF(E18="","Sin asignar","Pendiente")))</f>
        <v/>
      </c>
      <c r="J18" s="31" t="inlineStr">
        <is>
          <t>Hay que recoger toda la basura</t>
        </is>
      </c>
      <c r="K18" s="20">
        <f>IF(AND(B18&lt;&gt;"",F18&lt;&gt;"Sí"),ROW(),"")</f>
        <v/>
      </c>
    </row>
    <row r="19">
      <c r="B19" s="31" t="inlineStr">
        <is>
          <t>Jabón biodegradable y toallas</t>
        </is>
      </c>
      <c r="C19" s="31" t="inlineStr">
        <is>
          <t>Higiene</t>
        </is>
      </c>
      <c r="D19" s="32" t="n">
        <v>6</v>
      </c>
      <c r="E19" s="33" t="inlineStr">
        <is>
          <t>Marta</t>
        </is>
      </c>
      <c r="F19" s="33" t="inlineStr">
        <is>
          <t>No</t>
        </is>
      </c>
      <c r="G19" s="34" t="n">
        <v>0.3</v>
      </c>
      <c r="H19" s="19">
        <f>IF(OR(B19="",G19=""),"",D19*G19)</f>
        <v/>
      </c>
      <c r="I19" s="35">
        <f>IF(B19="","",IF(F19="Sí","Listo",IF(E19="","Sin asignar","Pendiente")))</f>
        <v/>
      </c>
      <c r="J19" s="31" t="inlineStr"/>
      <c r="K19" s="20">
        <f>IF(AND(B19&lt;&gt;"",F19&lt;&gt;"Sí"),ROW(),"")</f>
        <v/>
      </c>
    </row>
    <row r="20">
      <c r="B20" s="31" t="inlineStr">
        <is>
          <t>Botiquín básico</t>
        </is>
      </c>
      <c r="C20" s="31" t="inlineStr">
        <is>
          <t>Seguridad y botiquín</t>
        </is>
      </c>
      <c r="D20" s="32" t="n">
        <v>1</v>
      </c>
      <c r="E20" s="33" t="inlineStr">
        <is>
          <t>Ana</t>
        </is>
      </c>
      <c r="F20" s="33" t="inlineStr">
        <is>
          <t>Sí</t>
        </is>
      </c>
      <c r="G20" s="34" t="n">
        <v>0.8</v>
      </c>
      <c r="H20" s="19">
        <f>IF(OR(B20="",G20=""),"",D20*G20)</f>
        <v/>
      </c>
      <c r="I20" s="35">
        <f>IF(B20="","",IF(F20="Sí","Listo",IF(E20="","Sin asignar","Pendiente")))</f>
        <v/>
      </c>
      <c r="J20" s="31" t="inlineStr">
        <is>
          <t>Revisar caducidades</t>
        </is>
      </c>
      <c r="K20" s="20">
        <f>IF(AND(B20&lt;&gt;"",F20&lt;&gt;"Sí"),ROW(),"")</f>
        <v/>
      </c>
    </row>
    <row r="21">
      <c r="B21" s="31" t="inlineStr">
        <is>
          <t>Mapa de la zona y cargador solar</t>
        </is>
      </c>
      <c r="C21" s="31" t="inlineStr">
        <is>
          <t>Seguridad y botiquín</t>
        </is>
      </c>
      <c r="D21" s="32" t="n">
        <v>1</v>
      </c>
      <c r="E21" s="33" t="inlineStr">
        <is>
          <t>Jorge</t>
        </is>
      </c>
      <c r="F21" s="33" t="inlineStr">
        <is>
          <t>No</t>
        </is>
      </c>
      <c r="G21" s="34" t="n">
        <v>0.5</v>
      </c>
      <c r="H21" s="19">
        <f>IF(OR(B21="",G21=""),"",D21*G21)</f>
        <v/>
      </c>
      <c r="I21" s="35">
        <f>IF(B21="","",IF(F21="Sí","Listo",IF(E21="","Sin asignar","Pendiente")))</f>
        <v/>
      </c>
      <c r="J21" s="31" t="inlineStr"/>
      <c r="K21" s="20">
        <f>IF(AND(B21&lt;&gt;"",F21&lt;&gt;"Sí"),ROW(),"")</f>
        <v/>
      </c>
    </row>
    <row r="22">
      <c r="B22" s="31" t="inlineStr">
        <is>
          <t>Sillas plegables</t>
        </is>
      </c>
      <c r="C22" s="31" t="inlineStr">
        <is>
          <t>Otros</t>
        </is>
      </c>
      <c r="D22" s="32" t="n">
        <v>6</v>
      </c>
      <c r="E22" s="33" t="n"/>
      <c r="F22" s="33" t="inlineStr">
        <is>
          <t>No</t>
        </is>
      </c>
      <c r="G22" s="34" t="n">
        <v>1.9</v>
      </c>
      <c r="H22" s="19">
        <f>IF(OR(B22="",G22=""),"",D22*G22)</f>
        <v/>
      </c>
      <c r="I22" s="35">
        <f>IF(B22="","",IF(F22="Sí","Listo",IF(E22="","Sin asignar","Pendiente")))</f>
        <v/>
      </c>
      <c r="J22" s="31" t="inlineStr">
        <is>
          <t>Falta asignar</t>
        </is>
      </c>
      <c r="K22" s="20">
        <f>IF(AND(B22&lt;&gt;"",F22&lt;&gt;"Sí"),ROW(),"")</f>
        <v/>
      </c>
    </row>
    <row r="23">
      <c r="B23" s="31" t="n"/>
      <c r="C23" s="31" t="n"/>
      <c r="D23" s="32" t="n"/>
      <c r="E23" s="33" t="n"/>
      <c r="F23" s="33" t="n"/>
      <c r="G23" s="34" t="n"/>
      <c r="H23" s="19">
        <f>IF(OR(B23="",G23=""),"",D23*G23)</f>
        <v/>
      </c>
      <c r="I23" s="35">
        <f>IF(B23="","",IF(F23="Sí","Listo",IF(E23="","Sin asignar","Pendiente")))</f>
        <v/>
      </c>
      <c r="J23" s="31" t="n"/>
      <c r="K23" s="20">
        <f>IF(AND(B23&lt;&gt;"",F23&lt;&gt;"Sí"),ROW(),"")</f>
        <v/>
      </c>
    </row>
    <row r="24">
      <c r="B24" s="31" t="n"/>
      <c r="C24" s="31" t="n"/>
      <c r="D24" s="32" t="n"/>
      <c r="E24" s="33" t="n"/>
      <c r="F24" s="33" t="n"/>
      <c r="G24" s="34" t="n"/>
      <c r="H24" s="19">
        <f>IF(OR(B24="",G24=""),"",D24*G24)</f>
        <v/>
      </c>
      <c r="I24" s="35">
        <f>IF(B24="","",IF(F24="Sí","Listo",IF(E24="","Sin asignar","Pendiente")))</f>
        <v/>
      </c>
      <c r="J24" s="31" t="n"/>
      <c r="K24" s="20">
        <f>IF(AND(B24&lt;&gt;"",F24&lt;&gt;"Sí"),ROW(),"")</f>
        <v/>
      </c>
    </row>
    <row r="25">
      <c r="B25" s="31" t="n"/>
      <c r="C25" s="31" t="n"/>
      <c r="D25" s="32" t="n"/>
      <c r="E25" s="33" t="n"/>
      <c r="F25" s="33" t="n"/>
      <c r="G25" s="34" t="n"/>
      <c r="H25" s="19">
        <f>IF(OR(B25="",G25=""),"",D25*G25)</f>
        <v/>
      </c>
      <c r="I25" s="35">
        <f>IF(B25="","",IF(F25="Sí","Listo",IF(E25="","Sin asignar","Pendiente")))</f>
        <v/>
      </c>
      <c r="J25" s="31" t="n"/>
      <c r="K25" s="20">
        <f>IF(AND(B25&lt;&gt;"",F25&lt;&gt;"Sí"),ROW(),"")</f>
        <v/>
      </c>
    </row>
    <row r="26">
      <c r="B26" s="31" t="n"/>
      <c r="C26" s="31" t="n"/>
      <c r="D26" s="32" t="n"/>
      <c r="E26" s="33" t="n"/>
      <c r="F26" s="33" t="n"/>
      <c r="G26" s="34" t="n"/>
      <c r="H26" s="19">
        <f>IF(OR(B26="",G26=""),"",D26*G26)</f>
        <v/>
      </c>
      <c r="I26" s="35">
        <f>IF(B26="","",IF(F26="Sí","Listo",IF(E26="","Sin asignar","Pendiente")))</f>
        <v/>
      </c>
      <c r="J26" s="31" t="n"/>
      <c r="K26" s="20">
        <f>IF(AND(B26&lt;&gt;"",F26&lt;&gt;"Sí"),ROW(),"")</f>
        <v/>
      </c>
    </row>
    <row r="27">
      <c r="B27" s="31" t="n"/>
      <c r="C27" s="31" t="n"/>
      <c r="D27" s="32" t="n"/>
      <c r="E27" s="33" t="n"/>
      <c r="F27" s="33" t="n"/>
      <c r="G27" s="34" t="n"/>
      <c r="H27" s="19">
        <f>IF(OR(B27="",G27=""),"",D27*G27)</f>
        <v/>
      </c>
      <c r="I27" s="35">
        <f>IF(B27="","",IF(F27="Sí","Listo",IF(E27="","Sin asignar","Pendiente")))</f>
        <v/>
      </c>
      <c r="J27" s="31" t="n"/>
      <c r="K27" s="20">
        <f>IF(AND(B27&lt;&gt;"",F27&lt;&gt;"Sí"),ROW(),"")</f>
        <v/>
      </c>
    </row>
    <row r="28">
      <c r="B28" s="31" t="n"/>
      <c r="C28" s="31" t="n"/>
      <c r="D28" s="32" t="n"/>
      <c r="E28" s="33" t="n"/>
      <c r="F28" s="33" t="n"/>
      <c r="G28" s="34" t="n"/>
      <c r="H28" s="19">
        <f>IF(OR(B28="",G28=""),"",D28*G28)</f>
        <v/>
      </c>
      <c r="I28" s="35">
        <f>IF(B28="","",IF(F28="Sí","Listo",IF(E28="","Sin asignar","Pendiente")))</f>
        <v/>
      </c>
      <c r="J28" s="31" t="n"/>
      <c r="K28" s="20">
        <f>IF(AND(B28&lt;&gt;"",F28&lt;&gt;"Sí"),ROW(),"")</f>
        <v/>
      </c>
    </row>
    <row r="29">
      <c r="B29" s="31" t="n"/>
      <c r="C29" s="31" t="n"/>
      <c r="D29" s="32" t="n"/>
      <c r="E29" s="33" t="n"/>
      <c r="F29" s="33" t="n"/>
      <c r="G29" s="34" t="n"/>
      <c r="H29" s="19">
        <f>IF(OR(B29="",G29=""),"",D29*G29)</f>
        <v/>
      </c>
      <c r="I29" s="35">
        <f>IF(B29="","",IF(F29="Sí","Listo",IF(E29="","Sin asignar","Pendiente")))</f>
        <v/>
      </c>
      <c r="J29" s="31" t="n"/>
      <c r="K29" s="20">
        <f>IF(AND(B29&lt;&gt;"",F29&lt;&gt;"Sí"),ROW(),"")</f>
        <v/>
      </c>
    </row>
    <row r="30">
      <c r="B30" s="31" t="n"/>
      <c r="C30" s="31" t="n"/>
      <c r="D30" s="32" t="n"/>
      <c r="E30" s="33" t="n"/>
      <c r="F30" s="33" t="n"/>
      <c r="G30" s="34" t="n"/>
      <c r="H30" s="19">
        <f>IF(OR(B30="",G30=""),"",D30*G30)</f>
        <v/>
      </c>
      <c r="I30" s="35">
        <f>IF(B30="","",IF(F30="Sí","Listo",IF(E30="","Sin asignar","Pendiente")))</f>
        <v/>
      </c>
      <c r="J30" s="31" t="n"/>
      <c r="K30" s="20">
        <f>IF(AND(B30&lt;&gt;"",F30&lt;&gt;"Sí"),ROW(),"")</f>
        <v/>
      </c>
    </row>
    <row r="31">
      <c r="B31" s="31" t="n"/>
      <c r="C31" s="31" t="n"/>
      <c r="D31" s="32" t="n"/>
      <c r="E31" s="33" t="n"/>
      <c r="F31" s="33" t="n"/>
      <c r="G31" s="34" t="n"/>
      <c r="H31" s="19">
        <f>IF(OR(B31="",G31=""),"",D31*G31)</f>
        <v/>
      </c>
      <c r="I31" s="35">
        <f>IF(B31="","",IF(F31="Sí","Listo",IF(E31="","Sin asignar","Pendiente")))</f>
        <v/>
      </c>
      <c r="J31" s="31" t="n"/>
      <c r="K31" s="20">
        <f>IF(AND(B31&lt;&gt;"",F31&lt;&gt;"Sí"),ROW(),"")</f>
        <v/>
      </c>
    </row>
    <row r="32">
      <c r="B32" s="31" t="n"/>
      <c r="C32" s="31" t="n"/>
      <c r="D32" s="32" t="n"/>
      <c r="E32" s="33" t="n"/>
      <c r="F32" s="33" t="n"/>
      <c r="G32" s="34" t="n"/>
      <c r="H32" s="19">
        <f>IF(OR(B32="",G32=""),"",D32*G32)</f>
        <v/>
      </c>
      <c r="I32" s="35">
        <f>IF(B32="","",IF(F32="Sí","Listo",IF(E32="","Sin asignar","Pendiente")))</f>
        <v/>
      </c>
      <c r="J32" s="31" t="n"/>
      <c r="K32" s="20">
        <f>IF(AND(B32&lt;&gt;"",F32&lt;&gt;"Sí"),ROW(),"")</f>
        <v/>
      </c>
    </row>
    <row r="33">
      <c r="B33" s="31" t="n"/>
      <c r="C33" s="31" t="n"/>
      <c r="D33" s="32" t="n"/>
      <c r="E33" s="33" t="n"/>
      <c r="F33" s="33" t="n"/>
      <c r="G33" s="34" t="n"/>
      <c r="H33" s="19">
        <f>IF(OR(B33="",G33=""),"",D33*G33)</f>
        <v/>
      </c>
      <c r="I33" s="35">
        <f>IF(B33="","",IF(F33="Sí","Listo",IF(E33="","Sin asignar","Pendiente")))</f>
        <v/>
      </c>
      <c r="J33" s="31" t="n"/>
      <c r="K33" s="20">
        <f>IF(AND(B33&lt;&gt;"",F33&lt;&gt;"Sí"),ROW(),"")</f>
        <v/>
      </c>
    </row>
    <row r="34">
      <c r="B34" s="31" t="n"/>
      <c r="C34" s="31" t="n"/>
      <c r="D34" s="32" t="n"/>
      <c r="E34" s="33" t="n"/>
      <c r="F34" s="33" t="n"/>
      <c r="G34" s="34" t="n"/>
      <c r="H34" s="19">
        <f>IF(OR(B34="",G34=""),"",D34*G34)</f>
        <v/>
      </c>
      <c r="I34" s="35">
        <f>IF(B34="","",IF(F34="Sí","Listo",IF(E34="","Sin asignar","Pendiente")))</f>
        <v/>
      </c>
      <c r="J34" s="31" t="n"/>
      <c r="K34" s="20">
        <f>IF(AND(B34&lt;&gt;"",F34&lt;&gt;"Sí"),ROW(),"")</f>
        <v/>
      </c>
    </row>
    <row r="35">
      <c r="B35" s="31" t="n"/>
      <c r="C35" s="31" t="n"/>
      <c r="D35" s="32" t="n"/>
      <c r="E35" s="33" t="n"/>
      <c r="F35" s="33" t="n"/>
      <c r="G35" s="34" t="n"/>
      <c r="H35" s="19">
        <f>IF(OR(B35="",G35=""),"",D35*G35)</f>
        <v/>
      </c>
      <c r="I35" s="35">
        <f>IF(B35="","",IF(F35="Sí","Listo",IF(E35="","Sin asignar","Pendiente")))</f>
        <v/>
      </c>
      <c r="J35" s="31" t="n"/>
      <c r="K35" s="20">
        <f>IF(AND(B35&lt;&gt;"",F35&lt;&gt;"Sí"),ROW(),"")</f>
        <v/>
      </c>
    </row>
    <row r="36">
      <c r="B36" s="31" t="n"/>
      <c r="C36" s="31" t="n"/>
      <c r="D36" s="32" t="n"/>
      <c r="E36" s="33" t="n"/>
      <c r="F36" s="33" t="n"/>
      <c r="G36" s="34" t="n"/>
      <c r="H36" s="19">
        <f>IF(OR(B36="",G36=""),"",D36*G36)</f>
        <v/>
      </c>
      <c r="I36" s="35">
        <f>IF(B36="","",IF(F36="Sí","Listo",IF(E36="","Sin asignar","Pendiente")))</f>
        <v/>
      </c>
      <c r="J36" s="31" t="n"/>
      <c r="K36" s="20">
        <f>IF(AND(B36&lt;&gt;"",F36&lt;&gt;"Sí"),ROW(),"")</f>
        <v/>
      </c>
    </row>
    <row r="37">
      <c r="B37" s="31" t="n"/>
      <c r="C37" s="31" t="n"/>
      <c r="D37" s="32" t="n"/>
      <c r="E37" s="33" t="n"/>
      <c r="F37" s="33" t="n"/>
      <c r="G37" s="34" t="n"/>
      <c r="H37" s="19">
        <f>IF(OR(B37="",G37=""),"",D37*G37)</f>
        <v/>
      </c>
      <c r="I37" s="35">
        <f>IF(B37="","",IF(F37="Sí","Listo",IF(E37="","Sin asignar","Pendiente")))</f>
        <v/>
      </c>
      <c r="J37" s="31" t="n"/>
      <c r="K37" s="20">
        <f>IF(AND(B37&lt;&gt;"",F37&lt;&gt;"Sí"),ROW(),"")</f>
        <v/>
      </c>
    </row>
    <row r="38">
      <c r="B38" s="31" t="n"/>
      <c r="C38" s="31" t="n"/>
      <c r="D38" s="32" t="n"/>
      <c r="E38" s="33" t="n"/>
      <c r="F38" s="33" t="n"/>
      <c r="G38" s="34" t="n"/>
      <c r="H38" s="19">
        <f>IF(OR(B38="",G38=""),"",D38*G38)</f>
        <v/>
      </c>
      <c r="I38" s="35">
        <f>IF(B38="","",IF(F38="Sí","Listo",IF(E38="","Sin asignar","Pendiente")))</f>
        <v/>
      </c>
      <c r="J38" s="31" t="n"/>
      <c r="K38" s="20">
        <f>IF(AND(B38&lt;&gt;"",F38&lt;&gt;"Sí"),ROW(),"")</f>
        <v/>
      </c>
    </row>
    <row r="39">
      <c r="B39" s="31" t="n"/>
      <c r="C39" s="31" t="n"/>
      <c r="D39" s="32" t="n"/>
      <c r="E39" s="33" t="n"/>
      <c r="F39" s="33" t="n"/>
      <c r="G39" s="34" t="n"/>
      <c r="H39" s="19">
        <f>IF(OR(B39="",G39=""),"",D39*G39)</f>
        <v/>
      </c>
      <c r="I39" s="35">
        <f>IF(B39="","",IF(F39="Sí","Listo",IF(E39="","Sin asignar","Pendiente")))</f>
        <v/>
      </c>
      <c r="J39" s="31" t="n"/>
      <c r="K39" s="20">
        <f>IF(AND(B39&lt;&gt;"",F39&lt;&gt;"Sí"),ROW(),"")</f>
        <v/>
      </c>
    </row>
    <row r="40">
      <c r="B40" s="31" t="n"/>
      <c r="C40" s="31" t="n"/>
      <c r="D40" s="32" t="n"/>
      <c r="E40" s="33" t="n"/>
      <c r="F40" s="33" t="n"/>
      <c r="G40" s="34" t="n"/>
      <c r="H40" s="19">
        <f>IF(OR(B40="",G40=""),"",D40*G40)</f>
        <v/>
      </c>
      <c r="I40" s="35">
        <f>IF(B40="","",IF(F40="Sí","Listo",IF(E40="","Sin asignar","Pendiente")))</f>
        <v/>
      </c>
      <c r="J40" s="31" t="n"/>
      <c r="K40" s="20">
        <f>IF(AND(B40&lt;&gt;"",F40&lt;&gt;"Sí"),ROW(),"")</f>
        <v/>
      </c>
    </row>
    <row r="41">
      <c r="B41" s="31" t="n"/>
      <c r="C41" s="31" t="n"/>
      <c r="D41" s="32" t="n"/>
      <c r="E41" s="33" t="n"/>
      <c r="F41" s="33" t="n"/>
      <c r="G41" s="34" t="n"/>
      <c r="H41" s="19">
        <f>IF(OR(B41="",G41=""),"",D41*G41)</f>
        <v/>
      </c>
      <c r="I41" s="35">
        <f>IF(B41="","",IF(F41="Sí","Listo",IF(E41="","Sin asignar","Pendiente")))</f>
        <v/>
      </c>
      <c r="J41" s="31" t="n"/>
      <c r="K41" s="20">
        <f>IF(AND(B41&lt;&gt;"",F41&lt;&gt;"Sí"),ROW(),"")</f>
        <v/>
      </c>
    </row>
    <row r="42">
      <c r="B42" s="31" t="n"/>
      <c r="C42" s="31" t="n"/>
      <c r="D42" s="32" t="n"/>
      <c r="E42" s="33" t="n"/>
      <c r="F42" s="33" t="n"/>
      <c r="G42" s="34" t="n"/>
      <c r="H42" s="19">
        <f>IF(OR(B42="",G42=""),"",D42*G42)</f>
        <v/>
      </c>
      <c r="I42" s="35">
        <f>IF(B42="","",IF(F42="Sí","Listo",IF(E42="","Sin asignar","Pendiente")))</f>
        <v/>
      </c>
      <c r="J42" s="31" t="n"/>
      <c r="K42" s="20">
        <f>IF(AND(B42&lt;&gt;"",F42&lt;&gt;"Sí"),ROW(),"")</f>
        <v/>
      </c>
    </row>
    <row r="43">
      <c r="B43" s="31" t="n"/>
      <c r="C43" s="31" t="n"/>
      <c r="D43" s="32" t="n"/>
      <c r="E43" s="33" t="n"/>
      <c r="F43" s="33" t="n"/>
      <c r="G43" s="34" t="n"/>
      <c r="H43" s="19">
        <f>IF(OR(B43="",G43=""),"",D43*G43)</f>
        <v/>
      </c>
      <c r="I43" s="35">
        <f>IF(B43="","",IF(F43="Sí","Listo",IF(E43="","Sin asignar","Pendiente")))</f>
        <v/>
      </c>
      <c r="J43" s="31" t="n"/>
      <c r="K43" s="20">
        <f>IF(AND(B43&lt;&gt;"",F43&lt;&gt;"Sí"),ROW(),"")</f>
        <v/>
      </c>
    </row>
    <row r="44">
      <c r="B44" s="31" t="n"/>
      <c r="C44" s="31" t="n"/>
      <c r="D44" s="32" t="n"/>
      <c r="E44" s="33" t="n"/>
      <c r="F44" s="33" t="n"/>
      <c r="G44" s="34" t="n"/>
      <c r="H44" s="19">
        <f>IF(OR(B44="",G44=""),"",D44*G44)</f>
        <v/>
      </c>
      <c r="I44" s="35">
        <f>IF(B44="","",IF(F44="Sí","Listo",IF(E44="","Sin asignar","Pendiente")))</f>
        <v/>
      </c>
      <c r="J44" s="31" t="n"/>
      <c r="K44" s="20">
        <f>IF(AND(B44&lt;&gt;"",F44&lt;&gt;"Sí"),ROW(),"")</f>
        <v/>
      </c>
    </row>
    <row r="45">
      <c r="B45" s="31" t="n"/>
      <c r="C45" s="31" t="n"/>
      <c r="D45" s="32" t="n"/>
      <c r="E45" s="33" t="n"/>
      <c r="F45" s="33" t="n"/>
      <c r="G45" s="34" t="n"/>
      <c r="H45" s="19">
        <f>IF(OR(B45="",G45=""),"",D45*G45)</f>
        <v/>
      </c>
      <c r="I45" s="35">
        <f>IF(B45="","",IF(F45="Sí","Listo",IF(E45="","Sin asignar","Pendiente")))</f>
        <v/>
      </c>
      <c r="J45" s="31" t="n"/>
      <c r="K45" s="20">
        <f>IF(AND(B45&lt;&gt;"",F45&lt;&gt;"Sí"),ROW(),"")</f>
        <v/>
      </c>
    </row>
    <row r="46">
      <c r="B46" s="31" t="n"/>
      <c r="C46" s="31" t="n"/>
      <c r="D46" s="32" t="n"/>
      <c r="E46" s="33" t="n"/>
      <c r="F46" s="33" t="n"/>
      <c r="G46" s="34" t="n"/>
      <c r="H46" s="19">
        <f>IF(OR(B46="",G46=""),"",D46*G46)</f>
        <v/>
      </c>
      <c r="I46" s="35">
        <f>IF(B46="","",IF(F46="Sí","Listo",IF(E46="","Sin asignar","Pendiente")))</f>
        <v/>
      </c>
      <c r="J46" s="31" t="n"/>
      <c r="K46" s="20">
        <f>IF(AND(B46&lt;&gt;"",F46&lt;&gt;"Sí"),ROW(),"")</f>
        <v/>
      </c>
    </row>
    <row r="47">
      <c r="B47" s="31" t="n"/>
      <c r="C47" s="31" t="n"/>
      <c r="D47" s="32" t="n"/>
      <c r="E47" s="33" t="n"/>
      <c r="F47" s="33" t="n"/>
      <c r="G47" s="34" t="n"/>
      <c r="H47" s="19">
        <f>IF(OR(B47="",G47=""),"",D47*G47)</f>
        <v/>
      </c>
      <c r="I47" s="35">
        <f>IF(B47="","",IF(F47="Sí","Listo",IF(E47="","Sin asignar","Pendiente")))</f>
        <v/>
      </c>
      <c r="J47" s="31" t="n"/>
      <c r="K47" s="20">
        <f>IF(AND(B47&lt;&gt;"",F47&lt;&gt;"Sí"),ROW(),"")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D5:E5"/>
    <mergeCell ref="B3:J3"/>
    <mergeCell ref="B2:J2"/>
  </mergeCells>
  <conditionalFormatting sqref="I8:I47">
    <cfRule type="cellIs" priority="1" operator="equal" dxfId="0">
      <formula>"Listo"</formula>
    </cfRule>
    <cfRule type="cellIs" priority="2" operator="equal" dxfId="2">
      <formula>"Pendiente"</formula>
    </cfRule>
    <cfRule type="cellIs" priority="3" operator="equal" dxfId="1">
      <formula>"Sin asignar"</formula>
    </cfRule>
  </conditionalFormatting>
  <conditionalFormatting sqref="H8:H47">
    <cfRule type="dataBar" priority="4">
      <dataBar>
        <cfvo type="num" val="0"/>
        <cfvo type="max"/>
        <color rgb="0034D399"/>
      </dataBar>
    </cfRule>
  </conditionalFormatting>
  <dataValidations count="4">
    <dataValidation sqref="C8:C47" showDropDown="0" showInputMessage="0" showErrorMessage="0" allowBlank="1" type="list">
      <formula1>=Listas!$A$2:$A$8</formula1>
    </dataValidation>
    <dataValidation sqref="E8:E47" showDropDown="0" showInputMessage="0" showErrorMessage="0" allowBlank="1" type="list">
      <formula1>=Grupo!$B$13:$B$24</formula1>
    </dataValidation>
    <dataValidation sqref="F8:F47" showDropDown="0" showInputMessage="0" showErrorMessage="0" allowBlank="1" type="list">
      <formula1>=Listas!$B$2:$B$3</formula1>
    </dataValidation>
    <dataValidation sqref="D8:D47 G8:G47" showDropDown="0" showInputMessage="0" showErrorMessage="1" allowBlank="1" errorTitle="Número" error="Escribe un número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I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6" customWidth="1" min="2" max="2"/>
    <col width="14" customWidth="1" min="3" max="3"/>
    <col width="10" customWidth="1" min="4" max="4"/>
    <col width="13" customWidth="1" min="5" max="5"/>
    <col width="13" customWidth="1" min="6" max="6"/>
    <col width="16" customWidth="1" min="7" max="7"/>
    <col width="12" customWidth="1" min="8" max="8"/>
    <col width="30" customWidth="1" min="9" max="9"/>
  </cols>
  <sheetData>
    <row r="2" ht="34" customHeight="1">
      <c r="B2" s="1" t="inlineStr">
        <is>
          <t>Compra de comida y reparto del coste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Apunta cada producto, su precio y quién lo ha pagado. El coste se reparte a partes iguales entre todos los participantes.</t>
        </is>
      </c>
    </row>
    <row r="5">
      <c r="B5" s="12" t="inlineStr">
        <is>
          <t>Coste previsto:</t>
        </is>
      </c>
      <c r="C5" s="29">
        <f>SUM(F8:F47)</f>
        <v/>
      </c>
      <c r="D5" s="12" t="inlineStr">
        <is>
          <t>Ya comprado:</t>
        </is>
      </c>
      <c r="E5" s="29">
        <f>SUMIF(H8:H47,"Sí",F8:F47)</f>
        <v/>
      </c>
      <c r="F5" s="12" t="inlineStr">
        <is>
          <t>Por persona:</t>
        </is>
      </c>
      <c r="G5" s="29">
        <f>IF(Grupo!C9=0,0,E5/Grupo!C9)</f>
        <v/>
      </c>
    </row>
    <row r="7" ht="44" customHeight="1">
      <c r="B7" s="15" t="inlineStr">
        <is>
          <t>Producto</t>
        </is>
      </c>
      <c r="C7" s="15" t="inlineStr">
        <is>
          <t>Categoría</t>
        </is>
      </c>
      <c r="D7" s="15" t="inlineStr">
        <is>
          <t>Cantidad</t>
        </is>
      </c>
      <c r="E7" s="15" t="inlineStr">
        <is>
          <t>Precio unitario (€)</t>
        </is>
      </c>
      <c r="F7" s="15" t="inlineStr">
        <is>
          <t>Coste total (€)</t>
        </is>
      </c>
      <c r="G7" s="15" t="inlineStr">
        <is>
          <t>Pagado por</t>
        </is>
      </c>
      <c r="H7" s="15" t="inlineStr">
        <is>
          <t>Comprado</t>
        </is>
      </c>
      <c r="I7" s="15" t="inlineStr">
        <is>
          <t>Nota</t>
        </is>
      </c>
    </row>
    <row r="8">
      <c r="B8" s="31" t="inlineStr">
        <is>
          <t>Pan de molde y barras</t>
        </is>
      </c>
      <c r="C8" s="31" t="inlineStr">
        <is>
          <t>Desayuno</t>
        </is>
      </c>
      <c r="D8" s="32" t="n">
        <v>4</v>
      </c>
      <c r="E8" s="36" t="n">
        <v>1.2</v>
      </c>
      <c r="F8" s="37">
        <f>IF(B8="","",IF(OR(D8="",E8=""),0,D8*E8))</f>
        <v/>
      </c>
      <c r="G8" s="33" t="inlineStr">
        <is>
          <t>Ana</t>
        </is>
      </c>
      <c r="H8" s="33" t="inlineStr">
        <is>
          <t>Sí</t>
        </is>
      </c>
      <c r="I8" s="31" t="inlineStr"/>
    </row>
    <row r="9">
      <c r="B9" s="31" t="inlineStr">
        <is>
          <t>Café, cacao y leche en polvo</t>
        </is>
      </c>
      <c r="C9" s="31" t="inlineStr">
        <is>
          <t>Desayuno</t>
        </is>
      </c>
      <c r="D9" s="32" t="n">
        <v>1</v>
      </c>
      <c r="E9" s="36" t="n">
        <v>6.5</v>
      </c>
      <c r="F9" s="37">
        <f>IF(B9="","",IF(OR(D9="",E9=""),0,D9*E9))</f>
        <v/>
      </c>
      <c r="G9" s="33" t="inlineStr">
        <is>
          <t>Ana</t>
        </is>
      </c>
      <c r="H9" s="33" t="inlineStr">
        <is>
          <t>Sí</t>
        </is>
      </c>
      <c r="I9" s="31" t="inlineStr"/>
    </row>
    <row r="10">
      <c r="B10" s="31" t="inlineStr">
        <is>
          <t>Huevos (docena)</t>
        </is>
      </c>
      <c r="C10" s="31" t="inlineStr">
        <is>
          <t>Desayuno</t>
        </is>
      </c>
      <c r="D10" s="32" t="n">
        <v>2</v>
      </c>
      <c r="E10" s="36" t="n">
        <v>2.6</v>
      </c>
      <c r="F10" s="37">
        <f>IF(B10="","",IF(OR(D10="",E10=""),0,D10*E10))</f>
        <v/>
      </c>
      <c r="G10" s="33" t="inlineStr">
        <is>
          <t>Ana</t>
        </is>
      </c>
      <c r="H10" s="33" t="inlineStr">
        <is>
          <t>Sí</t>
        </is>
      </c>
      <c r="I10" s="31" t="inlineStr">
        <is>
          <t>Llevar en caja rígida</t>
        </is>
      </c>
    </row>
    <row r="11">
      <c r="B11" s="31" t="inlineStr">
        <is>
          <t>Pasta y arroz</t>
        </is>
      </c>
      <c r="C11" s="31" t="inlineStr">
        <is>
          <t>Comida</t>
        </is>
      </c>
      <c r="D11" s="32" t="n">
        <v>6</v>
      </c>
      <c r="E11" s="36" t="n">
        <v>1.3</v>
      </c>
      <c r="F11" s="37">
        <f>IF(B11="","",IF(OR(D11="",E11=""),0,D11*E11))</f>
        <v/>
      </c>
      <c r="G11" s="33" t="inlineStr">
        <is>
          <t>Luis</t>
        </is>
      </c>
      <c r="H11" s="33" t="inlineStr">
        <is>
          <t>Sí</t>
        </is>
      </c>
      <c r="I11" s="31" t="inlineStr"/>
    </row>
    <row r="12">
      <c r="B12" s="31" t="inlineStr">
        <is>
          <t>Tomate frito y conservas</t>
        </is>
      </c>
      <c r="C12" s="31" t="inlineStr">
        <is>
          <t>Comida</t>
        </is>
      </c>
      <c r="D12" s="32" t="n">
        <v>8</v>
      </c>
      <c r="E12" s="36" t="n">
        <v>1.1</v>
      </c>
      <c r="F12" s="37">
        <f>IF(B12="","",IF(OR(D12="",E12=""),0,D12*E12))</f>
        <v/>
      </c>
      <c r="G12" s="33" t="inlineStr">
        <is>
          <t>Luis</t>
        </is>
      </c>
      <c r="H12" s="33" t="inlineStr">
        <is>
          <t>Sí</t>
        </is>
      </c>
      <c r="I12" s="31" t="inlineStr"/>
    </row>
    <row r="13">
      <c r="B13" s="31" t="inlineStr">
        <is>
          <t>Embutido y queso</t>
        </is>
      </c>
      <c r="C13" s="31" t="inlineStr">
        <is>
          <t>Comida</t>
        </is>
      </c>
      <c r="D13" s="32" t="n">
        <v>3</v>
      </c>
      <c r="E13" s="36" t="n">
        <v>4.9</v>
      </c>
      <c r="F13" s="37">
        <f>IF(B13="","",IF(OR(D13="",E13=""),0,D13*E13))</f>
        <v/>
      </c>
      <c r="G13" s="33" t="inlineStr">
        <is>
          <t>Marta</t>
        </is>
      </c>
      <c r="H13" s="33" t="inlineStr">
        <is>
          <t>Sí</t>
        </is>
      </c>
      <c r="I13" s="31" t="inlineStr">
        <is>
          <t>Opción vegetariana aparte</t>
        </is>
      </c>
    </row>
    <row r="14">
      <c r="B14" s="31" t="inlineStr">
        <is>
          <t>Hamburguesas y salchichas</t>
        </is>
      </c>
      <c r="C14" s="31" t="inlineStr">
        <is>
          <t>Cena</t>
        </is>
      </c>
      <c r="D14" s="32" t="n">
        <v>3</v>
      </c>
      <c r="E14" s="36" t="n">
        <v>5.4</v>
      </c>
      <c r="F14" s="37">
        <f>IF(B14="","",IF(OR(D14="",E14=""),0,D14*E14))</f>
        <v/>
      </c>
      <c r="G14" s="33" t="inlineStr">
        <is>
          <t>Pablo</t>
        </is>
      </c>
      <c r="H14" s="33" t="inlineStr">
        <is>
          <t>Sí</t>
        </is>
      </c>
      <c r="I14" s="31" t="inlineStr">
        <is>
          <t>Para la barbacoa</t>
        </is>
      </c>
    </row>
    <row r="15">
      <c r="B15" s="31" t="inlineStr">
        <is>
          <t>Verdura y fruta</t>
        </is>
      </c>
      <c r="C15" s="31" t="inlineStr">
        <is>
          <t>Cena</t>
        </is>
      </c>
      <c r="D15" s="32" t="n">
        <v>1</v>
      </c>
      <c r="E15" s="36" t="n">
        <v>18</v>
      </c>
      <c r="F15" s="37">
        <f>IF(B15="","",IF(OR(D15="",E15=""),0,D15*E15))</f>
        <v/>
      </c>
      <c r="G15" s="33" t="inlineStr">
        <is>
          <t>Marta</t>
        </is>
      </c>
      <c r="H15" s="33" t="inlineStr">
        <is>
          <t>Sí</t>
        </is>
      </c>
      <c r="I15" s="31" t="inlineStr"/>
    </row>
    <row r="16">
      <c r="B16" s="31" t="inlineStr">
        <is>
          <t>Agua mineral (packs)</t>
        </is>
      </c>
      <c r="C16" s="31" t="inlineStr">
        <is>
          <t>Bebida</t>
        </is>
      </c>
      <c r="D16" s="32" t="n">
        <v>4</v>
      </c>
      <c r="E16" s="36" t="n">
        <v>2.4</v>
      </c>
      <c r="F16" s="37">
        <f>IF(B16="","",IF(OR(D16="",E16=""),0,D16*E16))</f>
        <v/>
      </c>
      <c r="G16" s="33" t="n"/>
      <c r="H16" s="33" t="inlineStr">
        <is>
          <t>No</t>
        </is>
      </c>
      <c r="I16" s="31" t="inlineStr">
        <is>
          <t>Comprar el día de salida</t>
        </is>
      </c>
    </row>
    <row r="17">
      <c r="B17" s="31" t="inlineStr">
        <is>
          <t>Cerveza y refrescos</t>
        </is>
      </c>
      <c r="C17" s="31" t="inlineStr">
        <is>
          <t>Bebida</t>
        </is>
      </c>
      <c r="D17" s="32" t="n">
        <v>2</v>
      </c>
      <c r="E17" s="36" t="n">
        <v>9.800000000000001</v>
      </c>
      <c r="F17" s="37">
        <f>IF(B17="","",IF(OR(D17="",E17=""),0,D17*E17))</f>
        <v/>
      </c>
      <c r="G17" s="33" t="inlineStr">
        <is>
          <t>Pablo</t>
        </is>
      </c>
      <c r="H17" s="33" t="inlineStr">
        <is>
          <t>Sí</t>
        </is>
      </c>
      <c r="I17" s="31" t="inlineStr"/>
    </row>
    <row r="18">
      <c r="B18" s="31" t="inlineStr">
        <is>
          <t>Frutos secos y barritas</t>
        </is>
      </c>
      <c r="C18" s="31" t="inlineStr">
        <is>
          <t>Snacks</t>
        </is>
      </c>
      <c r="D18" s="32" t="n">
        <v>6</v>
      </c>
      <c r="E18" s="36" t="n">
        <v>1.9</v>
      </c>
      <c r="F18" s="37">
        <f>IF(B18="","",IF(OR(D18="",E18=""),0,D18*E18))</f>
        <v/>
      </c>
      <c r="G18" s="33" t="inlineStr">
        <is>
          <t>Elena</t>
        </is>
      </c>
      <c r="H18" s="33" t="inlineStr">
        <is>
          <t>Sí</t>
        </is>
      </c>
      <c r="I18" s="31" t="inlineStr"/>
    </row>
    <row r="19">
      <c r="B19" s="31" t="inlineStr">
        <is>
          <t>Galletas y chocolate</t>
        </is>
      </c>
      <c r="C19" s="31" t="inlineStr">
        <is>
          <t>Snacks</t>
        </is>
      </c>
      <c r="D19" s="32" t="n">
        <v>4</v>
      </c>
      <c r="E19" s="36" t="n">
        <v>1.6</v>
      </c>
      <c r="F19" s="37">
        <f>IF(B19="","",IF(OR(D19="",E19=""),0,D19*E19))</f>
        <v/>
      </c>
      <c r="G19" s="33" t="n"/>
      <c r="H19" s="33" t="inlineStr">
        <is>
          <t>No</t>
        </is>
      </c>
      <c r="I19" s="31" t="inlineStr"/>
    </row>
    <row r="20">
      <c r="B20" s="31" t="inlineStr">
        <is>
          <t>Carbón y pastillas encendedoras</t>
        </is>
      </c>
      <c r="C20" s="31" t="inlineStr">
        <is>
          <t>Otros</t>
        </is>
      </c>
      <c r="D20" s="32" t="n">
        <v>2</v>
      </c>
      <c r="E20" s="36" t="n">
        <v>4.5</v>
      </c>
      <c r="F20" s="37">
        <f>IF(B20="","",IF(OR(D20="",E20=""),0,D20*E20))</f>
        <v/>
      </c>
      <c r="G20" s="33" t="inlineStr">
        <is>
          <t>Pablo</t>
        </is>
      </c>
      <c r="H20" s="33" t="inlineStr">
        <is>
          <t>Sí</t>
        </is>
      </c>
      <c r="I20" s="31" t="inlineStr"/>
    </row>
    <row r="21">
      <c r="B21" s="31" t="inlineStr">
        <is>
          <t>Malvaviscos</t>
        </is>
      </c>
      <c r="C21" s="31" t="inlineStr">
        <is>
          <t>Snacks</t>
        </is>
      </c>
      <c r="D21" s="32" t="n">
        <v>2</v>
      </c>
      <c r="E21" s="36" t="n">
        <v>2.2</v>
      </c>
      <c r="F21" s="37">
        <f>IF(B21="","",IF(OR(D21="",E21=""),0,D21*E21))</f>
        <v/>
      </c>
      <c r="G21" s="33" t="n"/>
      <c r="H21" s="33" t="inlineStr">
        <is>
          <t>No</t>
        </is>
      </c>
      <c r="I21" s="31" t="inlineStr">
        <is>
          <t>Capricho del grupo</t>
        </is>
      </c>
    </row>
    <row r="22">
      <c r="B22" s="31" t="n"/>
      <c r="C22" s="31" t="n"/>
      <c r="D22" s="32" t="n"/>
      <c r="E22" s="36" t="n"/>
      <c r="F22" s="37">
        <f>IF(B22="","",IF(OR(D22="",E22=""),0,D22*E22))</f>
        <v/>
      </c>
      <c r="G22" s="33" t="n"/>
      <c r="H22" s="33" t="n"/>
      <c r="I22" s="31" t="n"/>
    </row>
    <row r="23">
      <c r="B23" s="31" t="n"/>
      <c r="C23" s="31" t="n"/>
      <c r="D23" s="32" t="n"/>
      <c r="E23" s="36" t="n"/>
      <c r="F23" s="37">
        <f>IF(B23="","",IF(OR(D23="",E23=""),0,D23*E23))</f>
        <v/>
      </c>
      <c r="G23" s="33" t="n"/>
      <c r="H23" s="33" t="n"/>
      <c r="I23" s="31" t="n"/>
    </row>
    <row r="24">
      <c r="B24" s="31" t="n"/>
      <c r="C24" s="31" t="n"/>
      <c r="D24" s="32" t="n"/>
      <c r="E24" s="36" t="n"/>
      <c r="F24" s="37">
        <f>IF(B24="","",IF(OR(D24="",E24=""),0,D24*E24))</f>
        <v/>
      </c>
      <c r="G24" s="33" t="n"/>
      <c r="H24" s="33" t="n"/>
      <c r="I24" s="31" t="n"/>
    </row>
    <row r="25">
      <c r="B25" s="31" t="n"/>
      <c r="C25" s="31" t="n"/>
      <c r="D25" s="32" t="n"/>
      <c r="E25" s="36" t="n"/>
      <c r="F25" s="37">
        <f>IF(B25="","",IF(OR(D25="",E25=""),0,D25*E25))</f>
        <v/>
      </c>
      <c r="G25" s="33" t="n"/>
      <c r="H25" s="33" t="n"/>
      <c r="I25" s="31" t="n"/>
    </row>
    <row r="26">
      <c r="B26" s="31" t="n"/>
      <c r="C26" s="31" t="n"/>
      <c r="D26" s="32" t="n"/>
      <c r="E26" s="36" t="n"/>
      <c r="F26" s="37">
        <f>IF(B26="","",IF(OR(D26="",E26=""),0,D26*E26))</f>
        <v/>
      </c>
      <c r="G26" s="33" t="n"/>
      <c r="H26" s="33" t="n"/>
      <c r="I26" s="31" t="n"/>
    </row>
    <row r="27">
      <c r="B27" s="31" t="n"/>
      <c r="C27" s="31" t="n"/>
      <c r="D27" s="32" t="n"/>
      <c r="E27" s="36" t="n"/>
      <c r="F27" s="37">
        <f>IF(B27="","",IF(OR(D27="",E27=""),0,D27*E27))</f>
        <v/>
      </c>
      <c r="G27" s="33" t="n"/>
      <c r="H27" s="33" t="n"/>
      <c r="I27" s="31" t="n"/>
    </row>
    <row r="28">
      <c r="B28" s="31" t="n"/>
      <c r="C28" s="31" t="n"/>
      <c r="D28" s="32" t="n"/>
      <c r="E28" s="36" t="n"/>
      <c r="F28" s="37">
        <f>IF(B28="","",IF(OR(D28="",E28=""),0,D28*E28))</f>
        <v/>
      </c>
      <c r="G28" s="33" t="n"/>
      <c r="H28" s="33" t="n"/>
      <c r="I28" s="31" t="n"/>
    </row>
    <row r="29">
      <c r="B29" s="31" t="n"/>
      <c r="C29" s="31" t="n"/>
      <c r="D29" s="32" t="n"/>
      <c r="E29" s="36" t="n"/>
      <c r="F29" s="37">
        <f>IF(B29="","",IF(OR(D29="",E29=""),0,D29*E29))</f>
        <v/>
      </c>
      <c r="G29" s="33" t="n"/>
      <c r="H29" s="33" t="n"/>
      <c r="I29" s="31" t="n"/>
    </row>
    <row r="30">
      <c r="B30" s="31" t="n"/>
      <c r="C30" s="31" t="n"/>
      <c r="D30" s="32" t="n"/>
      <c r="E30" s="36" t="n"/>
      <c r="F30" s="37">
        <f>IF(B30="","",IF(OR(D30="",E30=""),0,D30*E30))</f>
        <v/>
      </c>
      <c r="G30" s="33" t="n"/>
      <c r="H30" s="33" t="n"/>
      <c r="I30" s="31" t="n"/>
    </row>
    <row r="31">
      <c r="B31" s="31" t="n"/>
      <c r="C31" s="31" t="n"/>
      <c r="D31" s="32" t="n"/>
      <c r="E31" s="36" t="n"/>
      <c r="F31" s="37">
        <f>IF(B31="","",IF(OR(D31="",E31=""),0,D31*E31))</f>
        <v/>
      </c>
      <c r="G31" s="33" t="n"/>
      <c r="H31" s="33" t="n"/>
      <c r="I31" s="31" t="n"/>
    </row>
    <row r="32">
      <c r="B32" s="31" t="n"/>
      <c r="C32" s="31" t="n"/>
      <c r="D32" s="32" t="n"/>
      <c r="E32" s="36" t="n"/>
      <c r="F32" s="37">
        <f>IF(B32="","",IF(OR(D32="",E32=""),0,D32*E32))</f>
        <v/>
      </c>
      <c r="G32" s="33" t="n"/>
      <c r="H32" s="33" t="n"/>
      <c r="I32" s="31" t="n"/>
    </row>
    <row r="33">
      <c r="B33" s="31" t="n"/>
      <c r="C33" s="31" t="n"/>
      <c r="D33" s="32" t="n"/>
      <c r="E33" s="36" t="n"/>
      <c r="F33" s="37">
        <f>IF(B33="","",IF(OR(D33="",E33=""),0,D33*E33))</f>
        <v/>
      </c>
      <c r="G33" s="33" t="n"/>
      <c r="H33" s="33" t="n"/>
      <c r="I33" s="31" t="n"/>
    </row>
    <row r="34">
      <c r="B34" s="31" t="n"/>
      <c r="C34" s="31" t="n"/>
      <c r="D34" s="32" t="n"/>
      <c r="E34" s="36" t="n"/>
      <c r="F34" s="37">
        <f>IF(B34="","",IF(OR(D34="",E34=""),0,D34*E34))</f>
        <v/>
      </c>
      <c r="G34" s="33" t="n"/>
      <c r="H34" s="33" t="n"/>
      <c r="I34" s="31" t="n"/>
    </row>
    <row r="35">
      <c r="B35" s="31" t="n"/>
      <c r="C35" s="31" t="n"/>
      <c r="D35" s="32" t="n"/>
      <c r="E35" s="36" t="n"/>
      <c r="F35" s="37">
        <f>IF(B35="","",IF(OR(D35="",E35=""),0,D35*E35))</f>
        <v/>
      </c>
      <c r="G35" s="33" t="n"/>
      <c r="H35" s="33" t="n"/>
      <c r="I35" s="31" t="n"/>
    </row>
    <row r="36">
      <c r="B36" s="31" t="n"/>
      <c r="C36" s="31" t="n"/>
      <c r="D36" s="32" t="n"/>
      <c r="E36" s="36" t="n"/>
      <c r="F36" s="37">
        <f>IF(B36="","",IF(OR(D36="",E36=""),0,D36*E36))</f>
        <v/>
      </c>
      <c r="G36" s="33" t="n"/>
      <c r="H36" s="33" t="n"/>
      <c r="I36" s="31" t="n"/>
    </row>
    <row r="37">
      <c r="B37" s="31" t="n"/>
      <c r="C37" s="31" t="n"/>
      <c r="D37" s="32" t="n"/>
      <c r="E37" s="36" t="n"/>
      <c r="F37" s="37">
        <f>IF(B37="","",IF(OR(D37="",E37=""),0,D37*E37))</f>
        <v/>
      </c>
      <c r="G37" s="33" t="n"/>
      <c r="H37" s="33" t="n"/>
      <c r="I37" s="31" t="n"/>
    </row>
    <row r="38">
      <c r="B38" s="31" t="n"/>
      <c r="C38" s="31" t="n"/>
      <c r="D38" s="32" t="n"/>
      <c r="E38" s="36" t="n"/>
      <c r="F38" s="37">
        <f>IF(B38="","",IF(OR(D38="",E38=""),0,D38*E38))</f>
        <v/>
      </c>
      <c r="G38" s="33" t="n"/>
      <c r="H38" s="33" t="n"/>
      <c r="I38" s="31" t="n"/>
    </row>
    <row r="39">
      <c r="B39" s="31" t="n"/>
      <c r="C39" s="31" t="n"/>
      <c r="D39" s="32" t="n"/>
      <c r="E39" s="36" t="n"/>
      <c r="F39" s="37">
        <f>IF(B39="","",IF(OR(D39="",E39=""),0,D39*E39))</f>
        <v/>
      </c>
      <c r="G39" s="33" t="n"/>
      <c r="H39" s="33" t="n"/>
      <c r="I39" s="31" t="n"/>
    </row>
    <row r="40">
      <c r="B40" s="31" t="n"/>
      <c r="C40" s="31" t="n"/>
      <c r="D40" s="32" t="n"/>
      <c r="E40" s="36" t="n"/>
      <c r="F40" s="37">
        <f>IF(B40="","",IF(OR(D40="",E40=""),0,D40*E40))</f>
        <v/>
      </c>
      <c r="G40" s="33" t="n"/>
      <c r="H40" s="33" t="n"/>
      <c r="I40" s="31" t="n"/>
    </row>
    <row r="41">
      <c r="B41" s="31" t="n"/>
      <c r="C41" s="31" t="n"/>
      <c r="D41" s="32" t="n"/>
      <c r="E41" s="36" t="n"/>
      <c r="F41" s="37">
        <f>IF(B41="","",IF(OR(D41="",E41=""),0,D41*E41))</f>
        <v/>
      </c>
      <c r="G41" s="33" t="n"/>
      <c r="H41" s="33" t="n"/>
      <c r="I41" s="31" t="n"/>
    </row>
    <row r="42">
      <c r="B42" s="31" t="n"/>
      <c r="C42" s="31" t="n"/>
      <c r="D42" s="32" t="n"/>
      <c r="E42" s="36" t="n"/>
      <c r="F42" s="37">
        <f>IF(B42="","",IF(OR(D42="",E42=""),0,D42*E42))</f>
        <v/>
      </c>
      <c r="G42" s="33" t="n"/>
      <c r="H42" s="33" t="n"/>
      <c r="I42" s="31" t="n"/>
    </row>
    <row r="43">
      <c r="B43" s="31" t="n"/>
      <c r="C43" s="31" t="n"/>
      <c r="D43" s="32" t="n"/>
      <c r="E43" s="36" t="n"/>
      <c r="F43" s="37">
        <f>IF(B43="","",IF(OR(D43="",E43=""),0,D43*E43))</f>
        <v/>
      </c>
      <c r="G43" s="33" t="n"/>
      <c r="H43" s="33" t="n"/>
      <c r="I43" s="31" t="n"/>
    </row>
    <row r="44">
      <c r="B44" s="31" t="n"/>
      <c r="C44" s="31" t="n"/>
      <c r="D44" s="32" t="n"/>
      <c r="E44" s="36" t="n"/>
      <c r="F44" s="37">
        <f>IF(B44="","",IF(OR(D44="",E44=""),0,D44*E44))</f>
        <v/>
      </c>
      <c r="G44" s="33" t="n"/>
      <c r="H44" s="33" t="n"/>
      <c r="I44" s="31" t="n"/>
    </row>
    <row r="45">
      <c r="B45" s="31" t="n"/>
      <c r="C45" s="31" t="n"/>
      <c r="D45" s="32" t="n"/>
      <c r="E45" s="36" t="n"/>
      <c r="F45" s="37">
        <f>IF(B45="","",IF(OR(D45="",E45=""),0,D45*E45))</f>
        <v/>
      </c>
      <c r="G45" s="33" t="n"/>
      <c r="H45" s="33" t="n"/>
      <c r="I45" s="31" t="n"/>
    </row>
    <row r="46">
      <c r="B46" s="31" t="n"/>
      <c r="C46" s="31" t="n"/>
      <c r="D46" s="32" t="n"/>
      <c r="E46" s="36" t="n"/>
      <c r="F46" s="37">
        <f>IF(B46="","",IF(OR(D46="",E46=""),0,D46*E46))</f>
        <v/>
      </c>
      <c r="G46" s="33" t="n"/>
      <c r="H46" s="33" t="n"/>
      <c r="I46" s="31" t="n"/>
    </row>
    <row r="47">
      <c r="B47" s="31" t="n"/>
      <c r="C47" s="31" t="n"/>
      <c r="D47" s="32" t="n"/>
      <c r="E47" s="36" t="n"/>
      <c r="F47" s="37">
        <f>IF(B47="","",IF(OR(D47="",E47=""),0,D47*E47))</f>
        <v/>
      </c>
      <c r="G47" s="33" t="n"/>
      <c r="H47" s="33" t="n"/>
      <c r="I47" s="31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B8:I47">
    <cfRule type="expression" priority="1" dxfId="2">
      <formula>AND($B8&lt;&gt;"",$H8&lt;&gt;"Sí")</formula>
    </cfRule>
  </conditionalFormatting>
  <conditionalFormatting sqref="F8:F47">
    <cfRule type="dataBar" priority="2">
      <dataBar>
        <cfvo type="num" val="0"/>
        <cfvo type="max"/>
        <color rgb="0034D399"/>
      </dataBar>
    </cfRule>
  </conditionalFormatting>
  <conditionalFormatting sqref="C5">
    <cfRule type="expression" priority="3" dxfId="1">
      <formula>AND(Grupo!$C$8&gt;0,$C$5&gt;Grupo!$C$8)</formula>
    </cfRule>
  </conditionalFormatting>
  <dataValidations count="4">
    <dataValidation sqref="C8:C47" showDropDown="0" showInputMessage="0" showErrorMessage="0" allowBlank="1" type="list">
      <formula1>=Listas!$C$2:$C$7</formula1>
    </dataValidation>
    <dataValidation sqref="G8:G47" showDropDown="0" showInputMessage="0" showErrorMessage="0" allowBlank="1" type="list">
      <formula1>=Grupo!$B$13:$B$24</formula1>
    </dataValidation>
    <dataValidation sqref="H8:H47" showDropDown="0" showInputMessage="0" showErrorMessage="0" allowBlank="1" type="list">
      <formula1>=Listas!$B$2:$B$3</formula1>
    </dataValidation>
    <dataValidation sqref="D8:D47 E8:E47" showDropDown="0" showInputMessage="0" showErrorMessage="1" allowBlank="1" errorTitle="Número" error="Escribe un número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J27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3" customWidth="1" min="3" max="3"/>
    <col width="12" customWidth="1" min="4" max="4"/>
    <col width="12" customWidth="1" min="5" max="5"/>
    <col width="14" customWidth="1" min="6" max="6"/>
    <col width="14" customWidth="1" min="7" max="7"/>
    <col width="14" customWidth="1" min="8" max="8"/>
    <col width="14" customWidth="1" min="9" max="9"/>
    <col width="30" customWidth="1" min="10" max="10"/>
  </cols>
  <sheetData>
    <row r="2" ht="34" customHeight="1">
      <c r="B2" s="1" t="inlineStr">
        <is>
          <t>Grupo y reparto de gastos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Datos de la salida, quién viene, cuánto lleva preparado cada uno y cuánto se le debe o debe por la comida.</t>
        </is>
      </c>
    </row>
    <row r="5">
      <c r="B5" s="9" t="inlineStr">
        <is>
          <t>Destino / camping</t>
        </is>
      </c>
      <c r="C5" s="38" t="inlineStr">
        <is>
          <t>Sierra de Gredos (zona de acampada)</t>
        </is>
      </c>
      <c r="D5" s="39" t="n"/>
      <c r="E5" s="40" t="n"/>
    </row>
    <row r="6">
      <c r="B6" s="9" t="inlineStr">
        <is>
          <t>Fecha de salida</t>
        </is>
      </c>
      <c r="C6" s="41" t="n">
        <v>46542</v>
      </c>
      <c r="D6" s="39" t="n"/>
      <c r="E6" s="40" t="n"/>
    </row>
    <row r="7">
      <c r="B7" s="9" t="inlineStr">
        <is>
          <t>Noches</t>
        </is>
      </c>
      <c r="C7" s="42" t="n">
        <v>2</v>
      </c>
      <c r="D7" s="39" t="n"/>
      <c r="E7" s="40" t="n"/>
    </row>
    <row r="8">
      <c r="B8" s="9" t="inlineStr">
        <is>
          <t>Presupuesto de comida (€)</t>
        </is>
      </c>
      <c r="C8" s="43" t="n">
        <v>160</v>
      </c>
      <c r="D8" s="39" t="n"/>
      <c r="E8" s="40" t="n"/>
    </row>
    <row r="9">
      <c r="B9" s="9" t="inlineStr">
        <is>
          <t>Personas en el grupo</t>
        </is>
      </c>
      <c r="C9" s="44">
        <f>COUNTA(B13:B24)</f>
        <v/>
      </c>
      <c r="D9" s="45" t="n"/>
      <c r="E9" s="46" t="n"/>
      <c r="F9" s="21" t="inlineStr">
        <is>
          <t>Escribe los nombres abajo: se usan en los desplegables de «Responsable» y «Pagado por».</t>
        </is>
      </c>
    </row>
    <row r="10">
      <c r="B10" s="9" t="inlineStr">
        <is>
          <t>Días hasta la salida</t>
        </is>
      </c>
      <c r="C10" s="44">
        <f>IF(C6="","",C6-TODAY())</f>
        <v/>
      </c>
      <c r="D10" s="45" t="n"/>
      <c r="E10" s="46" t="n"/>
    </row>
    <row r="12" ht="44" customHeight="1">
      <c r="B12" s="15" t="inlineStr">
        <is>
          <t>Participante</t>
        </is>
      </c>
      <c r="C12" s="15" t="inlineStr">
        <is>
          <t>Artículos asignados</t>
        </is>
      </c>
      <c r="D12" s="15" t="inlineStr">
        <is>
          <t>Preparados</t>
        </is>
      </c>
      <c r="E12" s="15" t="inlineStr">
        <is>
          <t>% preparado</t>
        </is>
      </c>
      <c r="F12" s="15" t="inlineStr">
        <is>
          <t>Ha adelantado (€)</t>
        </is>
      </c>
      <c r="G12" s="15" t="inlineStr">
        <is>
          <t>Le corresponde (€)</t>
        </is>
      </c>
      <c r="H12" s="15" t="inlineStr">
        <is>
          <t>Saldo (€)</t>
        </is>
      </c>
      <c r="I12" s="15" t="inlineStr">
        <is>
          <t>Situación</t>
        </is>
      </c>
      <c r="J12" s="15" t="inlineStr">
        <is>
          <t>Nota</t>
        </is>
      </c>
    </row>
    <row r="13">
      <c r="B13" s="31" t="inlineStr">
        <is>
          <t>Ana</t>
        </is>
      </c>
      <c r="C13" s="17">
        <f>IF(B13="","",COUNTIF(Material!$E$8:$E$47,B13))</f>
        <v/>
      </c>
      <c r="D13" s="17">
        <f>IF(B13="","",COUNTIFS(Material!$E$8:$E$47,B13,Material!$F$8:$F$47,"Sí"))</f>
        <v/>
      </c>
      <c r="E13" s="22">
        <f>IF(B13="","",IF(C13=0,0,D13/C13))</f>
        <v/>
      </c>
      <c r="F13" s="28">
        <f>IF(B13="","",SUMIFS(Comida!$F$8:$F$47,Comida!$G$8:$G$47,B13,Comida!$H$8:$H$47,"Sí"))</f>
        <v/>
      </c>
      <c r="G13" s="28">
        <f>IF(B13="","",IF($C$9=0,0,Comida!$E$5/$C$9))</f>
        <v/>
      </c>
      <c r="H13" s="37">
        <f>IF(B13="","",F13-G13)</f>
        <v/>
      </c>
      <c r="I13" s="18">
        <f>IF(B13="","",IF(ROUND(H13,2)&gt;0,"Le deben",IF(ROUND(H13,2)&lt;0,"Debe pagar","En paz")))</f>
        <v/>
      </c>
      <c r="J13" s="31" t="inlineStr">
        <is>
          <t>Lleva el botiquín del grupo</t>
        </is>
      </c>
    </row>
    <row r="14">
      <c r="B14" s="31" t="inlineStr">
        <is>
          <t>Luis</t>
        </is>
      </c>
      <c r="C14" s="17">
        <f>IF(B14="","",COUNTIF(Material!$E$8:$E$47,B14))</f>
        <v/>
      </c>
      <c r="D14" s="17">
        <f>IF(B14="","",COUNTIFS(Material!$E$8:$E$47,B14,Material!$F$8:$F$47,"Sí"))</f>
        <v/>
      </c>
      <c r="E14" s="22">
        <f>IF(B14="","",IF(C14=0,0,D14/C14))</f>
        <v/>
      </c>
      <c r="F14" s="28">
        <f>IF(B14="","",SUMIFS(Comida!$F$8:$F$47,Comida!$G$8:$G$47,B14,Comida!$H$8:$H$47,"Sí"))</f>
        <v/>
      </c>
      <c r="G14" s="28">
        <f>IF(B14="","",IF($C$9=0,0,Comida!$E$5/$C$9))</f>
        <v/>
      </c>
      <c r="H14" s="37">
        <f>IF(B14="","",F14-G14)</f>
        <v/>
      </c>
      <c r="I14" s="18">
        <f>IF(B14="","",IF(ROUND(H14,2)&gt;0,"Le deben",IF(ROUND(H14,2)&lt;0,"Debe pagar","En paz")))</f>
        <v/>
      </c>
      <c r="J14" s="31" t="inlineStr"/>
    </row>
    <row r="15">
      <c r="B15" s="31" t="inlineStr">
        <is>
          <t>Marta</t>
        </is>
      </c>
      <c r="C15" s="17">
        <f>IF(B15="","",COUNTIF(Material!$E$8:$E$47,B15))</f>
        <v/>
      </c>
      <c r="D15" s="17">
        <f>IF(B15="","",COUNTIFS(Material!$E$8:$E$47,B15,Material!$F$8:$F$47,"Sí"))</f>
        <v/>
      </c>
      <c r="E15" s="22">
        <f>IF(B15="","",IF(C15=0,0,D15/C15))</f>
        <v/>
      </c>
      <c r="F15" s="28">
        <f>IF(B15="","",SUMIFS(Comida!$F$8:$F$47,Comida!$G$8:$G$47,B15,Comida!$H$8:$H$47,"Sí"))</f>
        <v/>
      </c>
      <c r="G15" s="28">
        <f>IF(B15="","",IF($C$9=0,0,Comida!$E$5/$C$9))</f>
        <v/>
      </c>
      <c r="H15" s="37">
        <f>IF(B15="","",F15-G15)</f>
        <v/>
      </c>
      <c r="I15" s="18">
        <f>IF(B15="","",IF(ROUND(H15,2)&gt;0,"Le deben",IF(ROUND(H15,2)&lt;0,"Debe pagar","En paz")))</f>
        <v/>
      </c>
      <c r="J15" s="31" t="inlineStr">
        <is>
          <t>Vegetariana</t>
        </is>
      </c>
    </row>
    <row r="16">
      <c r="B16" s="31" t="inlineStr">
        <is>
          <t>Pablo</t>
        </is>
      </c>
      <c r="C16" s="17">
        <f>IF(B16="","",COUNTIF(Material!$E$8:$E$47,B16))</f>
        <v/>
      </c>
      <c r="D16" s="17">
        <f>IF(B16="","",COUNTIFS(Material!$E$8:$E$47,B16,Material!$F$8:$F$47,"Sí"))</f>
        <v/>
      </c>
      <c r="E16" s="22">
        <f>IF(B16="","",IF(C16=0,0,D16/C16))</f>
        <v/>
      </c>
      <c r="F16" s="28">
        <f>IF(B16="","",SUMIFS(Comida!$F$8:$F$47,Comida!$G$8:$G$47,B16,Comida!$H$8:$H$47,"Sí"))</f>
        <v/>
      </c>
      <c r="G16" s="28">
        <f>IF(B16="","",IF($C$9=0,0,Comida!$E$5/$C$9))</f>
        <v/>
      </c>
      <c r="H16" s="37">
        <f>IF(B16="","",F16-G16)</f>
        <v/>
      </c>
      <c r="I16" s="18">
        <f>IF(B16="","",IF(ROUND(H16,2)&gt;0,"Le deben",IF(ROUND(H16,2)&lt;0,"Debe pagar","En paz")))</f>
        <v/>
      </c>
      <c r="J16" s="31" t="inlineStr"/>
    </row>
    <row r="17">
      <c r="B17" s="31" t="inlineStr">
        <is>
          <t>Elena</t>
        </is>
      </c>
      <c r="C17" s="17">
        <f>IF(B17="","",COUNTIF(Material!$E$8:$E$47,B17))</f>
        <v/>
      </c>
      <c r="D17" s="17">
        <f>IF(B17="","",COUNTIFS(Material!$E$8:$E$47,B17,Material!$F$8:$F$47,"Sí"))</f>
        <v/>
      </c>
      <c r="E17" s="22">
        <f>IF(B17="","",IF(C17=0,0,D17/C17))</f>
        <v/>
      </c>
      <c r="F17" s="28">
        <f>IF(B17="","",SUMIFS(Comida!$F$8:$F$47,Comida!$G$8:$G$47,B17,Comida!$H$8:$H$47,"Sí"))</f>
        <v/>
      </c>
      <c r="G17" s="28">
        <f>IF(B17="","",IF($C$9=0,0,Comida!$E$5/$C$9))</f>
        <v/>
      </c>
      <c r="H17" s="37">
        <f>IF(B17="","",F17-G17)</f>
        <v/>
      </c>
      <c r="I17" s="18">
        <f>IF(B17="","",IF(ROUND(H17,2)&gt;0,"Le deben",IF(ROUND(H17,2)&lt;0,"Debe pagar","En paz")))</f>
        <v/>
      </c>
      <c r="J17" s="31" t="inlineStr">
        <is>
          <t>Conduce el segundo coche</t>
        </is>
      </c>
    </row>
    <row r="18">
      <c r="B18" s="31" t="inlineStr">
        <is>
          <t>Jorge</t>
        </is>
      </c>
      <c r="C18" s="17">
        <f>IF(B18="","",COUNTIF(Material!$E$8:$E$47,B18))</f>
        <v/>
      </c>
      <c r="D18" s="17">
        <f>IF(B18="","",COUNTIFS(Material!$E$8:$E$47,B18,Material!$F$8:$F$47,"Sí"))</f>
        <v/>
      </c>
      <c r="E18" s="22">
        <f>IF(B18="","",IF(C18=0,0,D18/C18))</f>
        <v/>
      </c>
      <c r="F18" s="28">
        <f>IF(B18="","",SUMIFS(Comida!$F$8:$F$47,Comida!$G$8:$G$47,B18,Comida!$H$8:$H$47,"Sí"))</f>
        <v/>
      </c>
      <c r="G18" s="28">
        <f>IF(B18="","",IF($C$9=0,0,Comida!$E$5/$C$9))</f>
        <v/>
      </c>
      <c r="H18" s="37">
        <f>IF(B18="","",F18-G18)</f>
        <v/>
      </c>
      <c r="I18" s="18">
        <f>IF(B18="","",IF(ROUND(H18,2)&gt;0,"Le deben",IF(ROUND(H18,2)&lt;0,"Debe pagar","En paz")))</f>
        <v/>
      </c>
      <c r="J18" s="31" t="inlineStr">
        <is>
          <t>Organiza la salida</t>
        </is>
      </c>
    </row>
    <row r="19">
      <c r="B19" s="31" t="n"/>
      <c r="C19" s="17">
        <f>IF(B19="","",COUNTIF(Material!$E$8:$E$47,B19))</f>
        <v/>
      </c>
      <c r="D19" s="17">
        <f>IF(B19="","",COUNTIFS(Material!$E$8:$E$47,B19,Material!$F$8:$F$47,"Sí"))</f>
        <v/>
      </c>
      <c r="E19" s="22">
        <f>IF(B19="","",IF(C19=0,0,D19/C19))</f>
        <v/>
      </c>
      <c r="F19" s="28">
        <f>IF(B19="","",SUMIFS(Comida!$F$8:$F$47,Comida!$G$8:$G$47,B19,Comida!$H$8:$H$47,"Sí"))</f>
        <v/>
      </c>
      <c r="G19" s="28">
        <f>IF(B19="","",IF($C$9=0,0,Comida!$E$5/$C$9))</f>
        <v/>
      </c>
      <c r="H19" s="37">
        <f>IF(B19="","",F19-G19)</f>
        <v/>
      </c>
      <c r="I19" s="18">
        <f>IF(B19="","",IF(ROUND(H19,2)&gt;0,"Le deben",IF(ROUND(H19,2)&lt;0,"Debe pagar","En paz")))</f>
        <v/>
      </c>
      <c r="J19" s="31" t="n"/>
    </row>
    <row r="20">
      <c r="B20" s="31" t="n"/>
      <c r="C20" s="17">
        <f>IF(B20="","",COUNTIF(Material!$E$8:$E$47,B20))</f>
        <v/>
      </c>
      <c r="D20" s="17">
        <f>IF(B20="","",COUNTIFS(Material!$E$8:$E$47,B20,Material!$F$8:$F$47,"Sí"))</f>
        <v/>
      </c>
      <c r="E20" s="22">
        <f>IF(B20="","",IF(C20=0,0,D20/C20))</f>
        <v/>
      </c>
      <c r="F20" s="28">
        <f>IF(B20="","",SUMIFS(Comida!$F$8:$F$47,Comida!$G$8:$G$47,B20,Comida!$H$8:$H$47,"Sí"))</f>
        <v/>
      </c>
      <c r="G20" s="28">
        <f>IF(B20="","",IF($C$9=0,0,Comida!$E$5/$C$9))</f>
        <v/>
      </c>
      <c r="H20" s="37">
        <f>IF(B20="","",F20-G20)</f>
        <v/>
      </c>
      <c r="I20" s="18">
        <f>IF(B20="","",IF(ROUND(H20,2)&gt;0,"Le deben",IF(ROUND(H20,2)&lt;0,"Debe pagar","En paz")))</f>
        <v/>
      </c>
      <c r="J20" s="31" t="n"/>
    </row>
    <row r="21">
      <c r="B21" s="31" t="n"/>
      <c r="C21" s="17">
        <f>IF(B21="","",COUNTIF(Material!$E$8:$E$47,B21))</f>
        <v/>
      </c>
      <c r="D21" s="17">
        <f>IF(B21="","",COUNTIFS(Material!$E$8:$E$47,B21,Material!$F$8:$F$47,"Sí"))</f>
        <v/>
      </c>
      <c r="E21" s="22">
        <f>IF(B21="","",IF(C21=0,0,D21/C21))</f>
        <v/>
      </c>
      <c r="F21" s="28">
        <f>IF(B21="","",SUMIFS(Comida!$F$8:$F$47,Comida!$G$8:$G$47,B21,Comida!$H$8:$H$47,"Sí"))</f>
        <v/>
      </c>
      <c r="G21" s="28">
        <f>IF(B21="","",IF($C$9=0,0,Comida!$E$5/$C$9))</f>
        <v/>
      </c>
      <c r="H21" s="37">
        <f>IF(B21="","",F21-G21)</f>
        <v/>
      </c>
      <c r="I21" s="18">
        <f>IF(B21="","",IF(ROUND(H21,2)&gt;0,"Le deben",IF(ROUND(H21,2)&lt;0,"Debe pagar","En paz")))</f>
        <v/>
      </c>
      <c r="J21" s="31" t="n"/>
    </row>
    <row r="22">
      <c r="B22" s="31" t="n"/>
      <c r="C22" s="17">
        <f>IF(B22="","",COUNTIF(Material!$E$8:$E$47,B22))</f>
        <v/>
      </c>
      <c r="D22" s="17">
        <f>IF(B22="","",COUNTIFS(Material!$E$8:$E$47,B22,Material!$F$8:$F$47,"Sí"))</f>
        <v/>
      </c>
      <c r="E22" s="22">
        <f>IF(B22="","",IF(C22=0,0,D22/C22))</f>
        <v/>
      </c>
      <c r="F22" s="28">
        <f>IF(B22="","",SUMIFS(Comida!$F$8:$F$47,Comida!$G$8:$G$47,B22,Comida!$H$8:$H$47,"Sí"))</f>
        <v/>
      </c>
      <c r="G22" s="28">
        <f>IF(B22="","",IF($C$9=0,0,Comida!$E$5/$C$9))</f>
        <v/>
      </c>
      <c r="H22" s="37">
        <f>IF(B22="","",F22-G22)</f>
        <v/>
      </c>
      <c r="I22" s="18">
        <f>IF(B22="","",IF(ROUND(H22,2)&gt;0,"Le deben",IF(ROUND(H22,2)&lt;0,"Debe pagar","En paz")))</f>
        <v/>
      </c>
      <c r="J22" s="31" t="n"/>
    </row>
    <row r="23">
      <c r="B23" s="31" t="n"/>
      <c r="C23" s="17">
        <f>IF(B23="","",COUNTIF(Material!$E$8:$E$47,B23))</f>
        <v/>
      </c>
      <c r="D23" s="17">
        <f>IF(B23="","",COUNTIFS(Material!$E$8:$E$47,B23,Material!$F$8:$F$47,"Sí"))</f>
        <v/>
      </c>
      <c r="E23" s="22">
        <f>IF(B23="","",IF(C23=0,0,D23/C23))</f>
        <v/>
      </c>
      <c r="F23" s="28">
        <f>IF(B23="","",SUMIFS(Comida!$F$8:$F$47,Comida!$G$8:$G$47,B23,Comida!$H$8:$H$47,"Sí"))</f>
        <v/>
      </c>
      <c r="G23" s="28">
        <f>IF(B23="","",IF($C$9=0,0,Comida!$E$5/$C$9))</f>
        <v/>
      </c>
      <c r="H23" s="37">
        <f>IF(B23="","",F23-G23)</f>
        <v/>
      </c>
      <c r="I23" s="18">
        <f>IF(B23="","",IF(ROUND(H23,2)&gt;0,"Le deben",IF(ROUND(H23,2)&lt;0,"Debe pagar","En paz")))</f>
        <v/>
      </c>
      <c r="J23" s="31" t="n"/>
    </row>
    <row r="24">
      <c r="B24" s="31" t="n"/>
      <c r="C24" s="17">
        <f>IF(B24="","",COUNTIF(Material!$E$8:$E$47,B24))</f>
        <v/>
      </c>
      <c r="D24" s="17">
        <f>IF(B24="","",COUNTIFS(Material!$E$8:$E$47,B24,Material!$F$8:$F$47,"Sí"))</f>
        <v/>
      </c>
      <c r="E24" s="22">
        <f>IF(B24="","",IF(C24=0,0,D24/C24))</f>
        <v/>
      </c>
      <c r="F24" s="28">
        <f>IF(B24="","",SUMIFS(Comida!$F$8:$F$47,Comida!$G$8:$G$47,B24,Comida!$H$8:$H$47,"Sí"))</f>
        <v/>
      </c>
      <c r="G24" s="28">
        <f>IF(B24="","",IF($C$9=0,0,Comida!$E$5/$C$9))</f>
        <v/>
      </c>
      <c r="H24" s="37">
        <f>IF(B24="","",F24-G24)</f>
        <v/>
      </c>
      <c r="I24" s="18">
        <f>IF(B24="","",IF(ROUND(H24,2)&gt;0,"Le deben",IF(ROUND(H24,2)&lt;0,"Debe pagar","En paz")))</f>
        <v/>
      </c>
      <c r="J24" s="31" t="n"/>
    </row>
    <row r="25">
      <c r="B25" s="24" t="inlineStr">
        <is>
          <t>Totales</t>
        </is>
      </c>
      <c r="C25" s="25">
        <f>SUM(C13:C24)</f>
        <v/>
      </c>
      <c r="D25" s="25">
        <f>SUM(D13:D24)</f>
        <v/>
      </c>
      <c r="E25" s="26">
        <f>IF(C25=0,0,D25/C25)</f>
        <v/>
      </c>
      <c r="F25" s="29">
        <f>SUM(F13:F24)</f>
        <v/>
      </c>
      <c r="G25" s="29">
        <f>SUM(G13:G24)</f>
        <v/>
      </c>
      <c r="H25" s="29">
        <f>ROUND(SUM(H13:H24),2)</f>
        <v/>
      </c>
      <c r="I25" s="24" t="inlineStr"/>
      <c r="J25" s="24" t="inlineStr"/>
    </row>
    <row r="27" ht="28" customHeight="1">
      <c r="B27" s="47" t="inlineStr">
        <is>
          <t>Cómo leer el saldo: positivo = ha adelantado más de lo que le toca y le deben dinero; negativo = tiene que pagar esa cantidad a quien le deba. El reparto es a partes iguales y solo cuenta la comida marcada como comprada.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9">
    <mergeCell ref="B3:J3"/>
    <mergeCell ref="C5:E5"/>
    <mergeCell ref="C8:E8"/>
    <mergeCell ref="C9:E9"/>
    <mergeCell ref="B27:J27"/>
    <mergeCell ref="C7:E7"/>
    <mergeCell ref="B2:J2"/>
    <mergeCell ref="C6:E6"/>
    <mergeCell ref="C10:E10"/>
  </mergeCells>
  <conditionalFormatting sqref="C10">
    <cfRule type="expression" priority="1" dxfId="1">
      <formula>AND(ISNUMBER($C$10),$C$10&lt;0)</formula>
    </cfRule>
    <cfRule type="expression" priority="2" dxfId="2">
      <formula>AND(ISNUMBER($C$10),$C$10&gt;=0,$C$10&lt;=7)</formula>
    </cfRule>
  </conditionalFormatting>
  <conditionalFormatting sqref="E13:E24">
    <cfRule type="dataBar" priority="3">
      <dataBar>
        <cfvo type="num" val="0"/>
        <cfvo type="max"/>
        <color rgb="0010B981"/>
      </dataBar>
    </cfRule>
  </conditionalFormatting>
  <conditionalFormatting sqref="I13:I24">
    <cfRule type="cellIs" priority="4" operator="equal" dxfId="0">
      <formula>"Le deben"</formula>
    </cfRule>
    <cfRule type="cellIs" priority="5" operator="equal" dxfId="2">
      <formula>"Debe pagar"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Checklist de camping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4" t="inlineStr">
        <is>
          <t>CÓMO USARLA</t>
        </is>
      </c>
    </row>
    <row r="6" ht="30" customHeight="1">
      <c r="B6" s="48" t="inlineStr">
        <is>
          <t>1.  Empieza por la hoja «Grupo»: escribe el destino, la fecha de salida (C6), las noches (C7) y el presupuesto de comida (C8). Después anota los nombres de los participantes (hasta 12).</t>
        </is>
      </c>
    </row>
    <row r="7" ht="30" customHeight="1">
      <c r="B7" s="48" t="inlineStr">
        <is>
          <t>2.  En «Material» añade cada artículo en una fila: nombre, categoría y cantidad (desplegables y números), quién lo lleva (desplegable con los nombres de «Grupo») y, si quieres, el peso unitario en kg.</t>
        </is>
      </c>
    </row>
    <row r="8" ht="30" customHeight="1">
      <c r="B8" s="48" t="inlineStr">
        <is>
          <t>3.  Cuando alguien tenga el artículo en la mochila o en el coche, cambia «Preparado» a Sí. El estado pasa a Listo; si no hay responsable, aparece «Sin asignar» en rojo.</t>
        </is>
      </c>
    </row>
    <row r="9" ht="30" customHeight="1">
      <c r="B9" s="48" t="inlineStr">
        <is>
          <t>4.  En «Comida» apunta cada producto con cantidad y precio unitario. Marca «Comprado» = Sí cuando esté en el carro y elige quién lo pagó.</t>
        </is>
      </c>
    </row>
    <row r="10" ht="30" customHeight="1">
      <c r="B10" s="48" t="inlineStr">
        <is>
          <t>5.  Vuelve a «Grupo»: la plantilla suma lo que ha adelantado cada persona, calcula lo que le corresponde (coste comprado ÷ personas) y muestra el saldo: positivo = le deben, negativo = debe pagar.</t>
        </is>
      </c>
    </row>
    <row r="11" ht="30" customHeight="1">
      <c r="B11" s="48" t="inlineStr">
        <is>
          <t>6.  Abre el «Panel» para ver el % de material completo, lo que falta por preparar, el peso total, el coste de la comida y el margen sobre el presupuesto, además de los dos gráficos.</t>
        </is>
      </c>
    </row>
    <row r="12" ht="30" customHeight="1">
      <c r="B12" s="48" t="inlineStr">
        <is>
          <t>7.  El día antes de salir, revisa en el Panel la tabla «Lo que todavía falta preparar» y no cierres el coche hasta que quede vacía.</t>
        </is>
      </c>
    </row>
    <row r="13" ht="30" customHeight="1">
      <c r="B13" s="48" t="inlineStr">
        <is>
          <t>8.  Al volver, salda los pagos con el saldo de «Grupo» (por ejemplo por Bizum) y guarda una copia del archivo como base para la próxima salida.</t>
        </is>
      </c>
    </row>
    <row r="15">
      <c r="B15" s="14" t="inlineStr">
        <is>
          <t>CONSEJOS</t>
        </is>
      </c>
    </row>
    <row r="16" ht="30" customHeight="1">
      <c r="B16" s="48" t="inlineStr">
        <is>
          <t>•  Los nombres, artículos, precios y fechas de ejemplo son ficticios: bórralos y escribe los tuyos. Hay filas preparadas hasta 40 artículos de material y 40 productos de comida.</t>
        </is>
      </c>
    </row>
    <row r="17" ht="30" customHeight="1">
      <c r="B17" s="48" t="inlineStr">
        <is>
          <t>•  Las categorías y los Sí/No salen de la hoja oculta «Listas» (clic derecho sobre una pestaña &gt; Mostrar). Puedes cambiar el texto de las categorías, pero no el número de elementos.</t>
        </is>
      </c>
    </row>
    <row r="18" ht="30" customHeight="1">
      <c r="B18" s="48" t="inlineStr">
        <is>
          <t>•  La columna K de «Material» y la J del «Panel» están ocultas y sirven para ordenar la lista de pendientes: no las borres.</t>
        </is>
      </c>
    </row>
    <row r="19" ht="30" customHeight="1">
      <c r="B19" s="48" t="inlineStr">
        <is>
          <t>•  El reparto de comida es a partes iguales. Si alguien no come o aporta menos, ajusta la lista de participantes o anota la diferencia en la columna Nota.</t>
        </is>
      </c>
    </row>
    <row r="20" ht="30" customHeight="1">
      <c r="B20" s="48" t="inlineStr">
        <is>
          <t>•  Las hojas están protegidas sin contraseña para no romper fórmulas: Revisar &gt; Desproteger hoja si quieres modificar algo.</t>
        </is>
      </c>
    </row>
    <row r="22">
      <c r="B22" s="49" t="inlineStr">
        <is>
          <t>Las celdas con fondo crema y texto azul son para rellenar; las verdes se calculan solas.</t>
        </is>
      </c>
    </row>
    <row r="24" ht="44" customHeight="1">
      <c r="B24" s="50" t="inlineStr">
        <is>
          <t>Aviso: esta plantilla es solo una lista de organización. No sustituye las normas del camping o del espacio natural, las restricciones de fuego ni las recomendaciones de seguridad de los servicios de emergencia. Consulta la previsión meteorológica y las normas de la zona antes de salir.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Categoría material</t>
        </is>
      </c>
      <c r="B1" t="inlineStr">
        <is>
          <t>Sí/No</t>
        </is>
      </c>
      <c r="C1" t="inlineStr">
        <is>
          <t>Categoría comida</t>
        </is>
      </c>
    </row>
    <row r="2">
      <c r="A2" t="inlineStr">
        <is>
          <t>Dormir</t>
        </is>
      </c>
      <c r="B2" t="inlineStr">
        <is>
          <t>Sí</t>
        </is>
      </c>
      <c r="C2" t="inlineStr">
        <is>
          <t>Desayuno</t>
        </is>
      </c>
    </row>
    <row r="3">
      <c r="A3" t="inlineStr">
        <is>
          <t>Cocina</t>
        </is>
      </c>
      <c r="B3" t="inlineStr">
        <is>
          <t>No</t>
        </is>
      </c>
      <c r="C3" t="inlineStr">
        <is>
          <t>Comida</t>
        </is>
      </c>
    </row>
    <row r="4">
      <c r="A4" t="inlineStr">
        <is>
          <t>Iluminación</t>
        </is>
      </c>
      <c r="C4" t="inlineStr">
        <is>
          <t>Cena</t>
        </is>
      </c>
    </row>
    <row r="5">
      <c r="A5" t="inlineStr">
        <is>
          <t>Higiene</t>
        </is>
      </c>
      <c r="C5" t="inlineStr">
        <is>
          <t>Bebida</t>
        </is>
      </c>
    </row>
    <row r="6">
      <c r="A6" t="inlineStr">
        <is>
          <t>Seguridad y botiquín</t>
        </is>
      </c>
      <c r="C6" t="inlineStr">
        <is>
          <t>Snacks</t>
        </is>
      </c>
    </row>
    <row r="7">
      <c r="A7" t="inlineStr">
        <is>
          <t>Ropa y calzado</t>
        </is>
      </c>
      <c r="C7" t="inlineStr">
        <is>
          <t>Otros</t>
        </is>
      </c>
    </row>
    <row r="8">
      <c r="A8" t="inlineStr">
        <is>
          <t>Otros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2026-10-03T09:43:43Z</dcterms:created>
  <dcterms:modified xmlns:dcterms="http://purl.org/dc/terms/" xmlns:xsi="http://www.w3.org/2001/XMLSchema-instance" xsi:type="dcterms:W3CDTF">2026-10-03T09:43:43Z</dcterms:modified>
</cp:coreProperties>
</file>