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Tareas" sheetId="2" state="visible" r:id="rId2"/>
    <sheet xmlns:r="http://schemas.openxmlformats.org/officeDocument/2006/relationships" name="Contactos" sheetId="3" state="visible" r:id="rId3"/>
    <sheet xmlns:r="http://schemas.openxmlformats.org/officeDocument/2006/relationships" name="Viaje" sheetId="4" state="visible" r:id="rId4"/>
    <sheet xmlns:r="http://schemas.openxmlformats.org/officeDocument/2006/relationships" name="Instrucciones" sheetId="5" state="visible" r:id="rId5"/>
    <sheet xmlns:r="http://schemas.openxmlformats.org/officeDocument/2006/relationships" name="Listas" sheetId="6" state="hidden" r:id="rId6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/mm/yyyy"/>
    <numFmt numFmtId="166" formatCode="0.000000"/>
    <numFmt numFmtId="167" formatCode="0 &quot;hechas&quot;"/>
    <numFmt numFmtId="168" formatCode="0 &quot;llaves&quot;"/>
    <numFmt numFmtId="169" formatCode="0 &quot;sin avisar&quot;"/>
  </numFmts>
  <fonts count="20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color rgb="001D4ED8"/>
      <sz val="10"/>
    </font>
    <font>
      <name val="Arial"/>
      <b val="1"/>
      <color rgb="0012744A"/>
      <sz val="11"/>
    </font>
    <font>
      <name val="Arial"/>
      <b val="1"/>
      <color rgb="00047857"/>
      <sz val="10"/>
    </font>
    <font>
      <name val="Arial"/>
      <b val="1"/>
      <color rgb="006B7280"/>
      <sz val="10"/>
    </font>
    <font>
      <name val="Arial"/>
      <color rgb="00111827"/>
      <sz val="10"/>
    </font>
    <font>
      <name val="Arial"/>
      <b val="1"/>
      <color rgb="00FFFFFF"/>
      <sz val="10"/>
    </font>
    <font>
      <name val="Arial"/>
      <i val="1"/>
      <color rgb="006B7280"/>
      <sz val="9"/>
    </font>
    <font>
      <name val="Arial"/>
      <color rgb="00047857"/>
      <sz val="10"/>
    </font>
    <font>
      <name val="Arial"/>
      <color rgb="006B7280"/>
      <sz val="9"/>
    </font>
    <font>
      <name val="Arial"/>
      <b val="1"/>
      <color rgb="000B4A2F"/>
      <sz val="11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047857"/>
      <sz val="12"/>
    </font>
    <font>
      <name val="Arial"/>
      <color rgb="00FFFFFF"/>
      <sz val="9"/>
    </font>
    <font>
      <name val="Arial"/>
      <i val="1"/>
      <color rgb="0092400E"/>
      <sz val="9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12744A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3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/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14" fillId="6" borderId="0" applyAlignment="1" pivotButton="0" quotePrefix="0" xfId="0">
      <alignment horizontal="center" vertical="center" wrapText="1"/>
    </xf>
    <xf numFmtId="1" fontId="15" fillId="6" borderId="0" applyAlignment="1" pivotButton="0" quotePrefix="0" xfId="0">
      <alignment horizontal="center" vertical="center"/>
    </xf>
    <xf numFmtId="9" fontId="15" fillId="6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16" fillId="0" borderId="1" applyAlignment="1" pivotButton="0" quotePrefix="0" xfId="0">
      <alignment vertical="center"/>
    </xf>
    <xf numFmtId="0" fontId="6" fillId="0" borderId="1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0" fontId="9" fillId="4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vertical="center"/>
    </xf>
    <xf numFmtId="0" fontId="11" fillId="0" borderId="1" applyAlignment="1" pivotButton="0" quotePrefix="0" xfId="0">
      <alignment horizontal="center" vertical="center"/>
    </xf>
    <xf numFmtId="165" fontId="11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166" fontId="17" fillId="0" borderId="1" applyAlignment="1" pivotButton="0" quotePrefix="0" xfId="0">
      <alignment vertical="center"/>
    </xf>
    <xf numFmtId="0" fontId="10" fillId="0" borderId="0" pivotButton="0" quotePrefix="0" xfId="0"/>
    <xf numFmtId="1" fontId="11" fillId="0" borderId="1" applyAlignment="1" pivotButton="0" quotePrefix="0" xfId="0">
      <alignment horizontal="center" vertical="center"/>
    </xf>
    <xf numFmtId="9" fontId="11" fillId="0" borderId="1" applyAlignment="1" pivotButton="0" quotePrefix="0" xfId="0">
      <alignment horizontal="center" vertical="center"/>
    </xf>
    <xf numFmtId="0" fontId="13" fillId="5" borderId="1" applyAlignment="1" pivotButton="0" quotePrefix="0" xfId="0">
      <alignment vertical="center"/>
    </xf>
    <xf numFmtId="1" fontId="13" fillId="5" borderId="1" applyAlignment="1" pivotButton="0" quotePrefix="0" xfId="0">
      <alignment vertical="center"/>
    </xf>
    <xf numFmtId="9" fontId="13" fillId="5" borderId="1" applyAlignment="1" pivotButton="0" quotePrefix="0" xfId="0">
      <alignment vertical="center"/>
    </xf>
    <xf numFmtId="0" fontId="18" fillId="0" borderId="2" applyAlignment="1" pivotButton="0" quotePrefix="0" xfId="0">
      <alignment vertical="center"/>
    </xf>
    <xf numFmtId="0" fontId="3" fillId="0" borderId="0" applyAlignment="1" pivotButton="0" quotePrefix="0" xfId="0">
      <alignment horizontal="right" vertical="center"/>
    </xf>
    <xf numFmtId="165" fontId="6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0" fontId="10" fillId="0" borderId="0" applyAlignment="1" pivotButton="0" quotePrefix="0" xfId="0">
      <alignment horizontal="center" wrapText="1"/>
    </xf>
    <xf numFmtId="0" fontId="4" fillId="3" borderId="1" applyAlignment="1" applyProtection="1" pivotButton="0" quotePrefix="0" xfId="0">
      <alignment horizontal="center" vertical="center"/>
      <protection locked="0" hidden="0"/>
    </xf>
    <xf numFmtId="1" fontId="4" fillId="3" borderId="1" applyAlignment="1" applyProtection="1" pivotButton="0" quotePrefix="0" xfId="0">
      <alignment horizontal="center" vertical="center"/>
      <protection locked="0" hidden="0"/>
    </xf>
    <xf numFmtId="0" fontId="4" fillId="3" borderId="1" applyAlignment="1" applyProtection="1" pivotButton="0" quotePrefix="0" xfId="0">
      <alignment vertical="center"/>
      <protection locked="0" hidden="0"/>
    </xf>
    <xf numFmtId="166" fontId="12" fillId="0" borderId="1" applyAlignment="1" pivotButton="0" quotePrefix="0" xfId="0">
      <alignment vertical="center"/>
    </xf>
    <xf numFmtId="167" fontId="13" fillId="5" borderId="1" applyAlignment="1" pivotButton="0" quotePrefix="0" xfId="0">
      <alignment vertical="center"/>
    </xf>
    <xf numFmtId="165" fontId="4" fillId="3" borderId="1" applyAlignment="1" applyProtection="1" pivotButton="0" quotePrefix="0" xfId="0">
      <alignment horizontal="center" vertical="center"/>
      <protection locked="0" hidden="0"/>
    </xf>
    <xf numFmtId="168" fontId="13" fillId="5" borderId="1" applyAlignment="1" pivotButton="0" quotePrefix="0" xfId="0">
      <alignment vertical="center"/>
    </xf>
    <xf numFmtId="169" fontId="13" fillId="5" borderId="1" applyAlignment="1" pivotButton="0" quotePrefix="0" xfId="0">
      <alignment vertical="center"/>
    </xf>
    <xf numFmtId="0" fontId="4" fillId="3" borderId="1" applyAlignment="1" applyProtection="1" pivotButton="0" quotePrefix="0" xfId="0">
      <alignment horizontal="left" vertical="center" indent="1"/>
      <protection locked="0" hidden="0"/>
    </xf>
    <xf numFmtId="0" fontId="2" fillId="0" borderId="0" applyAlignment="1" pivotButton="0" quotePrefix="0" xfId="0">
      <alignment vertical="center" wrapText="1"/>
    </xf>
    <xf numFmtId="1" fontId="6" fillId="0" borderId="1" applyAlignment="1" pivotButton="0" quotePrefix="0" xfId="0">
      <alignment horizontal="center" vertical="center"/>
    </xf>
    <xf numFmtId="0" fontId="2" fillId="0" borderId="0" applyAlignment="1" pivotButton="0" quotePrefix="0" xfId="0">
      <alignment vertical="center"/>
    </xf>
    <xf numFmtId="0" fontId="7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 wrapText="1"/>
    </xf>
    <xf numFmtId="0" fontId="19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4">
    <dxf>
      <font>
        <b val="1"/>
        <color rgb="000B4A2F"/>
      </font>
      <fill>
        <patternFill patternType="solid">
          <fgColor rgb="00D1FAE5"/>
          <bgColor rgb="00D1FAE5"/>
        </patternFill>
      </fill>
    </dxf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0B4A2F"/>
      </font>
      <fill>
        <patternFill patternType="solid">
          <fgColor rgb="00ECFDF5"/>
          <bgColor rgb="00ECFDF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Tareas hechas y pendientes por zona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'Panel'!D29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'Panel'!$B$30:$B$37</f>
            </numRef>
          </cat>
          <val>
            <numRef>
              <f>'Panel'!$D$30:$D$37</f>
            </numRef>
          </val>
        </ser>
        <ser>
          <idx val="1"/>
          <order val="1"/>
          <tx>
            <strRef>
              <f>'Panel'!E29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'Panel'!$B$30:$B$37</f>
            </numRef>
          </cat>
          <val>
            <numRef>
              <f>'Panel'!$E$30:$E$37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49</row>
      <rowOff>0</rowOff>
    </from>
    <ext cx="64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J4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0" customWidth="1" min="2" max="2"/>
    <col width="17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hidden="1" width="3" customWidth="1" min="10" max="10"/>
  </cols>
  <sheetData>
    <row r="2" ht="34" customHeight="1">
      <c r="B2" s="1" t="inlineStr">
        <is>
          <t>Panel: ¿está la casa lista para salir?</t>
        </is>
      </c>
      <c r="C2" s="2" t="n"/>
      <c r="D2" s="2" t="n"/>
      <c r="E2" s="2" t="n"/>
      <c r="F2" s="2" t="n"/>
      <c r="G2" s="2" t="n"/>
      <c r="H2" s="2" t="n"/>
      <c r="I2" s="2" t="n"/>
    </row>
    <row r="3">
      <c r="B3" s="3" t="inlineStr">
        <is>
          <t>Cuántas tareas llevas hechas, cuáles están atrasadas, qué toca hacer ahora y a quién falta avisar.</t>
        </is>
      </c>
    </row>
    <row r="5" ht="30" customHeight="1">
      <c r="B5" s="4" t="inlineStr">
        <is>
          <t>DÍAS PARA SALIR</t>
        </is>
      </c>
      <c r="C5" s="4" t="inlineStr">
        <is>
          <t>TAREAS TOTALES</t>
        </is>
      </c>
      <c r="E5" s="4" t="inlineStr">
        <is>
          <t>HECHAS</t>
        </is>
      </c>
      <c r="G5" s="4" t="inlineStr">
        <is>
          <t>% COMPLETADO</t>
        </is>
      </c>
      <c r="I5" s="4" t="inlineStr">
        <is>
          <t>PENDIENTES</t>
        </is>
      </c>
    </row>
    <row r="6" ht="36" customHeight="1">
      <c r="B6" s="5">
        <f>Viaje!C12</f>
        <v/>
      </c>
      <c r="C6" s="5">
        <f>COUNTA(Tareas!$F$7:$F$46)</f>
        <v/>
      </c>
      <c r="E6" s="5">
        <f>COUNTIF(Tareas!$H$7:$H$46,"Sí")</f>
        <v/>
      </c>
      <c r="G6" s="6">
        <f>IF(C6=0,0,E6/C6)</f>
        <v/>
      </c>
      <c r="I6" s="5">
        <f>C6-E6</f>
        <v/>
      </c>
    </row>
    <row r="8" ht="30" customHeight="1">
      <c r="B8" s="4" t="inlineStr">
        <is>
          <t>ATRASADAS</t>
        </is>
      </c>
      <c r="C8" s="4" t="inlineStr">
        <is>
          <t>PARA HOY</t>
        </is>
      </c>
      <c r="E8" s="4" t="inlineStr">
        <is>
          <t>ALTA PRIORIDAD SIN HACER</t>
        </is>
      </c>
      <c r="G8" s="4" t="inlineStr">
        <is>
          <t>CONTACTOS SIN AVISAR</t>
        </is>
      </c>
      <c r="I8" s="4" t="inlineStr">
        <is>
          <t>COPIAS DE LLAVE</t>
        </is>
      </c>
    </row>
    <row r="9" ht="36" customHeight="1">
      <c r="B9" s="5">
        <f>COUNTIF(Tareas!$I$7:$I$46,"Atrasada")</f>
        <v/>
      </c>
      <c r="C9" s="5">
        <f>COUNTIF(Tareas!$I$7:$I$46,"Hoy")</f>
        <v/>
      </c>
      <c r="E9" s="5">
        <f>SUMPRODUCT((Tareas!$G$7:$G$46="Alta")*(Tareas!$F$7:$F$46&lt;&gt;"")*(Tareas!$H$7:$H$46&lt;&gt;"Sí"))</f>
        <v/>
      </c>
      <c r="G9" s="5">
        <f>COUNTIF(Contactos!$I$6:$I$25,"Falta avisar")+COUNTIF(Contactos!$I$6:$I$25,"Avisar ya")</f>
        <v/>
      </c>
      <c r="I9" s="5">
        <f>COUNTIF(Contactos!$E$6:$E$25,"Sí")</f>
        <v/>
      </c>
    </row>
    <row r="11">
      <c r="B11" s="7" t="inlineStr">
        <is>
          <t>Progreso de la checklist</t>
        </is>
      </c>
      <c r="C11" s="8">
        <f>REPT("█",ROUND(MIN(1,G6)*30,0))&amp;REPT("░",30-ROUND(MIN(1,G6)*30,0))&amp;"  "&amp;ROUND(G6*100,0)&amp;"%"</f>
        <v/>
      </c>
    </row>
    <row r="12">
      <c r="B12" s="7" t="inlineStr">
        <is>
          <t>Veredicto</t>
        </is>
      </c>
      <c r="C12" s="9">
        <f>IF(C6=0,"Añade tareas en la hoja «Tareas».",IF(I6=0,"Casa lista: todo hecho. ¡Buen viaje!",IF(B9&gt;0,IF(B9=1,"Tienes 1 tarea atrasada: empieza por ella.","Tienes "&amp;B9&amp;" tareas atrasadas: empieza por ellas."),IF(C9&gt;0,IF(C9=1,"Hoy toca hacer 1 tarea.","Hoy toca hacer "&amp;C9&amp;" tareas."),"Vas bien: te quedan "&amp;I6&amp;" tareas por hacer."))))</f>
        <v/>
      </c>
    </row>
    <row r="14">
      <c r="B14" s="10" t="inlineStr">
        <is>
          <t>LO QUE TOCA HACER AHORA (por fecha límite)</t>
        </is>
      </c>
    </row>
    <row r="15" ht="30" customHeight="1">
      <c r="B15" s="11" t="inlineStr">
        <is>
          <t>Tarea</t>
        </is>
      </c>
      <c r="C15" s="11" t="inlineStr">
        <is>
          <t>Zona</t>
        </is>
      </c>
      <c r="D15" s="11" t="inlineStr">
        <is>
          <t>Responsable</t>
        </is>
      </c>
      <c r="E15" s="11" t="inlineStr">
        <is>
          <t>Fecha límite</t>
        </is>
      </c>
      <c r="F15" s="11" t="inlineStr">
        <is>
          <t>Prioridad</t>
        </is>
      </c>
      <c r="G15" s="11" t="inlineStr">
        <is>
          <t>Estado</t>
        </is>
      </c>
    </row>
    <row r="16">
      <c r="B16" s="12">
        <f>IF($J16="","",INDEX(Tareas!$F$7:$F$46,MATCH($J16,Tareas!$K$7:$K$46,0)))</f>
        <v/>
      </c>
      <c r="C16" s="13">
        <f>IF($J16="","",INDEX(Tareas!$B$7:$B$46,MATCH($J16,Tareas!$K$7:$K$46,0)))</f>
        <v/>
      </c>
      <c r="D16" s="13">
        <f>IF($J16="","",IF(INDEX(Tareas!$C$7:$C$46,MATCH($J16,Tareas!$K$7:$K$46,0))="","",INDEX(Tareas!$C$7:$C$46,MATCH($J16,Tareas!$K$7:$K$46,0))))</f>
        <v/>
      </c>
      <c r="E16" s="14">
        <f>IF($J16="","",IF(INDEX(Tareas!$E$7:$E$46,MATCH($J16,Tareas!$K$7:$K$46,0))="","",INDEX(Tareas!$E$7:$E$46,MATCH($J16,Tareas!$K$7:$K$46,0))))</f>
        <v/>
      </c>
      <c r="F16" s="13">
        <f>IF($J16="","",INDEX(Tareas!$G$7:$G$46,MATCH($J16,Tareas!$K$7:$K$46,0)))</f>
        <v/>
      </c>
      <c r="G16" s="15">
        <f>IF($J16="","",INDEX(Tareas!$I$7:$I$46,MATCH($J16,Tareas!$K$7:$K$46,0)))</f>
        <v/>
      </c>
      <c r="J16" s="16">
        <f>IFERROR(SMALL(Tareas!$K$7:$K$46,1),"")</f>
        <v/>
      </c>
    </row>
    <row r="17">
      <c r="B17" s="12">
        <f>IF($J17="","",INDEX(Tareas!$F$7:$F$46,MATCH($J17,Tareas!$K$7:$K$46,0)))</f>
        <v/>
      </c>
      <c r="C17" s="13">
        <f>IF($J17="","",INDEX(Tareas!$B$7:$B$46,MATCH($J17,Tareas!$K$7:$K$46,0)))</f>
        <v/>
      </c>
      <c r="D17" s="13">
        <f>IF($J17="","",IF(INDEX(Tareas!$C$7:$C$46,MATCH($J17,Tareas!$K$7:$K$46,0))="","",INDEX(Tareas!$C$7:$C$46,MATCH($J17,Tareas!$K$7:$K$46,0))))</f>
        <v/>
      </c>
      <c r="E17" s="14">
        <f>IF($J17="","",IF(INDEX(Tareas!$E$7:$E$46,MATCH($J17,Tareas!$K$7:$K$46,0))="","",INDEX(Tareas!$E$7:$E$46,MATCH($J17,Tareas!$K$7:$K$46,0))))</f>
        <v/>
      </c>
      <c r="F17" s="13">
        <f>IF($J17="","",INDEX(Tareas!$G$7:$G$46,MATCH($J17,Tareas!$K$7:$K$46,0)))</f>
        <v/>
      </c>
      <c r="G17" s="15">
        <f>IF($J17="","",INDEX(Tareas!$I$7:$I$46,MATCH($J17,Tareas!$K$7:$K$46,0)))</f>
        <v/>
      </c>
      <c r="J17" s="16">
        <f>IFERROR(SMALL(Tareas!$K$7:$K$46,2),"")</f>
        <v/>
      </c>
    </row>
    <row r="18">
      <c r="B18" s="12">
        <f>IF($J18="","",INDEX(Tareas!$F$7:$F$46,MATCH($J18,Tareas!$K$7:$K$46,0)))</f>
        <v/>
      </c>
      <c r="C18" s="13">
        <f>IF($J18="","",INDEX(Tareas!$B$7:$B$46,MATCH($J18,Tareas!$K$7:$K$46,0)))</f>
        <v/>
      </c>
      <c r="D18" s="13">
        <f>IF($J18="","",IF(INDEX(Tareas!$C$7:$C$46,MATCH($J18,Tareas!$K$7:$K$46,0))="","",INDEX(Tareas!$C$7:$C$46,MATCH($J18,Tareas!$K$7:$K$46,0))))</f>
        <v/>
      </c>
      <c r="E18" s="14">
        <f>IF($J18="","",IF(INDEX(Tareas!$E$7:$E$46,MATCH($J18,Tareas!$K$7:$K$46,0))="","",INDEX(Tareas!$E$7:$E$46,MATCH($J18,Tareas!$K$7:$K$46,0))))</f>
        <v/>
      </c>
      <c r="F18" s="13">
        <f>IF($J18="","",INDEX(Tareas!$G$7:$G$46,MATCH($J18,Tareas!$K$7:$K$46,0)))</f>
        <v/>
      </c>
      <c r="G18" s="15">
        <f>IF($J18="","",INDEX(Tareas!$I$7:$I$46,MATCH($J18,Tareas!$K$7:$K$46,0)))</f>
        <v/>
      </c>
      <c r="J18" s="16">
        <f>IFERROR(SMALL(Tareas!$K$7:$K$46,3),"")</f>
        <v/>
      </c>
    </row>
    <row r="19">
      <c r="B19" s="12">
        <f>IF($J19="","",INDEX(Tareas!$F$7:$F$46,MATCH($J19,Tareas!$K$7:$K$46,0)))</f>
        <v/>
      </c>
      <c r="C19" s="13">
        <f>IF($J19="","",INDEX(Tareas!$B$7:$B$46,MATCH($J19,Tareas!$K$7:$K$46,0)))</f>
        <v/>
      </c>
      <c r="D19" s="13">
        <f>IF($J19="","",IF(INDEX(Tareas!$C$7:$C$46,MATCH($J19,Tareas!$K$7:$K$46,0))="","",INDEX(Tareas!$C$7:$C$46,MATCH($J19,Tareas!$K$7:$K$46,0))))</f>
        <v/>
      </c>
      <c r="E19" s="14">
        <f>IF($J19="","",IF(INDEX(Tareas!$E$7:$E$46,MATCH($J19,Tareas!$K$7:$K$46,0))="","",INDEX(Tareas!$E$7:$E$46,MATCH($J19,Tareas!$K$7:$K$46,0))))</f>
        <v/>
      </c>
      <c r="F19" s="13">
        <f>IF($J19="","",INDEX(Tareas!$G$7:$G$46,MATCH($J19,Tareas!$K$7:$K$46,0)))</f>
        <v/>
      </c>
      <c r="G19" s="15">
        <f>IF($J19="","",INDEX(Tareas!$I$7:$I$46,MATCH($J19,Tareas!$K$7:$K$46,0)))</f>
        <v/>
      </c>
      <c r="J19" s="16">
        <f>IFERROR(SMALL(Tareas!$K$7:$K$46,4),"")</f>
        <v/>
      </c>
    </row>
    <row r="20">
      <c r="B20" s="12">
        <f>IF($J20="","",INDEX(Tareas!$F$7:$F$46,MATCH($J20,Tareas!$K$7:$K$46,0)))</f>
        <v/>
      </c>
      <c r="C20" s="13">
        <f>IF($J20="","",INDEX(Tareas!$B$7:$B$46,MATCH($J20,Tareas!$K$7:$K$46,0)))</f>
        <v/>
      </c>
      <c r="D20" s="13">
        <f>IF($J20="","",IF(INDEX(Tareas!$C$7:$C$46,MATCH($J20,Tareas!$K$7:$K$46,0))="","",INDEX(Tareas!$C$7:$C$46,MATCH($J20,Tareas!$K$7:$K$46,0))))</f>
        <v/>
      </c>
      <c r="E20" s="14">
        <f>IF($J20="","",IF(INDEX(Tareas!$E$7:$E$46,MATCH($J20,Tareas!$K$7:$K$46,0))="","",INDEX(Tareas!$E$7:$E$46,MATCH($J20,Tareas!$K$7:$K$46,0))))</f>
        <v/>
      </c>
      <c r="F20" s="13">
        <f>IF($J20="","",INDEX(Tareas!$G$7:$G$46,MATCH($J20,Tareas!$K$7:$K$46,0)))</f>
        <v/>
      </c>
      <c r="G20" s="15">
        <f>IF($J20="","",INDEX(Tareas!$I$7:$I$46,MATCH($J20,Tareas!$K$7:$K$46,0)))</f>
        <v/>
      </c>
      <c r="J20" s="16">
        <f>IFERROR(SMALL(Tareas!$K$7:$K$46,5),"")</f>
        <v/>
      </c>
    </row>
    <row r="21">
      <c r="B21" s="12">
        <f>IF($J21="","",INDEX(Tareas!$F$7:$F$46,MATCH($J21,Tareas!$K$7:$K$46,0)))</f>
        <v/>
      </c>
      <c r="C21" s="13">
        <f>IF($J21="","",INDEX(Tareas!$B$7:$B$46,MATCH($J21,Tareas!$K$7:$K$46,0)))</f>
        <v/>
      </c>
      <c r="D21" s="13">
        <f>IF($J21="","",IF(INDEX(Tareas!$C$7:$C$46,MATCH($J21,Tareas!$K$7:$K$46,0))="","",INDEX(Tareas!$C$7:$C$46,MATCH($J21,Tareas!$K$7:$K$46,0))))</f>
        <v/>
      </c>
      <c r="E21" s="14">
        <f>IF($J21="","",IF(INDEX(Tareas!$E$7:$E$46,MATCH($J21,Tareas!$K$7:$K$46,0))="","",INDEX(Tareas!$E$7:$E$46,MATCH($J21,Tareas!$K$7:$K$46,0))))</f>
        <v/>
      </c>
      <c r="F21" s="13">
        <f>IF($J21="","",INDEX(Tareas!$G$7:$G$46,MATCH($J21,Tareas!$K$7:$K$46,0)))</f>
        <v/>
      </c>
      <c r="G21" s="15">
        <f>IF($J21="","",INDEX(Tareas!$I$7:$I$46,MATCH($J21,Tareas!$K$7:$K$46,0)))</f>
        <v/>
      </c>
      <c r="J21" s="16">
        <f>IFERROR(SMALL(Tareas!$K$7:$K$46,6),"")</f>
        <v/>
      </c>
    </row>
    <row r="22">
      <c r="B22" s="12">
        <f>IF($J22="","",INDEX(Tareas!$F$7:$F$46,MATCH($J22,Tareas!$K$7:$K$46,0)))</f>
        <v/>
      </c>
      <c r="C22" s="13">
        <f>IF($J22="","",INDEX(Tareas!$B$7:$B$46,MATCH($J22,Tareas!$K$7:$K$46,0)))</f>
        <v/>
      </c>
      <c r="D22" s="13">
        <f>IF($J22="","",IF(INDEX(Tareas!$C$7:$C$46,MATCH($J22,Tareas!$K$7:$K$46,0))="","",INDEX(Tareas!$C$7:$C$46,MATCH($J22,Tareas!$K$7:$K$46,0))))</f>
        <v/>
      </c>
      <c r="E22" s="14">
        <f>IF($J22="","",IF(INDEX(Tareas!$E$7:$E$46,MATCH($J22,Tareas!$K$7:$K$46,0))="","",INDEX(Tareas!$E$7:$E$46,MATCH($J22,Tareas!$K$7:$K$46,0))))</f>
        <v/>
      </c>
      <c r="F22" s="13">
        <f>IF($J22="","",INDEX(Tareas!$G$7:$G$46,MATCH($J22,Tareas!$K$7:$K$46,0)))</f>
        <v/>
      </c>
      <c r="G22" s="15">
        <f>IF($J22="","",INDEX(Tareas!$I$7:$I$46,MATCH($J22,Tareas!$K$7:$K$46,0)))</f>
        <v/>
      </c>
      <c r="J22" s="16">
        <f>IFERROR(SMALL(Tareas!$K$7:$K$46,7),"")</f>
        <v/>
      </c>
    </row>
    <row r="23">
      <c r="B23" s="12">
        <f>IF($J23="","",INDEX(Tareas!$F$7:$F$46,MATCH($J23,Tareas!$K$7:$K$46,0)))</f>
        <v/>
      </c>
      <c r="C23" s="13">
        <f>IF($J23="","",INDEX(Tareas!$B$7:$B$46,MATCH($J23,Tareas!$K$7:$K$46,0)))</f>
        <v/>
      </c>
      <c r="D23" s="13">
        <f>IF($J23="","",IF(INDEX(Tareas!$C$7:$C$46,MATCH($J23,Tareas!$K$7:$K$46,0))="","",INDEX(Tareas!$C$7:$C$46,MATCH($J23,Tareas!$K$7:$K$46,0))))</f>
        <v/>
      </c>
      <c r="E23" s="14">
        <f>IF($J23="","",IF(INDEX(Tareas!$E$7:$E$46,MATCH($J23,Tareas!$K$7:$K$46,0))="","",INDEX(Tareas!$E$7:$E$46,MATCH($J23,Tareas!$K$7:$K$46,0))))</f>
        <v/>
      </c>
      <c r="F23" s="13">
        <f>IF($J23="","",INDEX(Tareas!$G$7:$G$46,MATCH($J23,Tareas!$K$7:$K$46,0)))</f>
        <v/>
      </c>
      <c r="G23" s="15">
        <f>IF($J23="","",INDEX(Tareas!$I$7:$I$46,MATCH($J23,Tareas!$K$7:$K$46,0)))</f>
        <v/>
      </c>
      <c r="J23" s="16">
        <f>IFERROR(SMALL(Tareas!$K$7:$K$46,8),"")</f>
        <v/>
      </c>
    </row>
    <row r="24">
      <c r="B24" s="12">
        <f>IF($J24="","",INDEX(Tareas!$F$7:$F$46,MATCH($J24,Tareas!$K$7:$K$46,0)))</f>
        <v/>
      </c>
      <c r="C24" s="13">
        <f>IF($J24="","",INDEX(Tareas!$B$7:$B$46,MATCH($J24,Tareas!$K$7:$K$46,0)))</f>
        <v/>
      </c>
      <c r="D24" s="13">
        <f>IF($J24="","",IF(INDEX(Tareas!$C$7:$C$46,MATCH($J24,Tareas!$K$7:$K$46,0))="","",INDEX(Tareas!$C$7:$C$46,MATCH($J24,Tareas!$K$7:$K$46,0))))</f>
        <v/>
      </c>
      <c r="E24" s="14">
        <f>IF($J24="","",IF(INDEX(Tareas!$E$7:$E$46,MATCH($J24,Tareas!$K$7:$K$46,0))="","",INDEX(Tareas!$E$7:$E$46,MATCH($J24,Tareas!$K$7:$K$46,0))))</f>
        <v/>
      </c>
      <c r="F24" s="13">
        <f>IF($J24="","",INDEX(Tareas!$G$7:$G$46,MATCH($J24,Tareas!$K$7:$K$46,0)))</f>
        <v/>
      </c>
      <c r="G24" s="15">
        <f>IF($J24="","",INDEX(Tareas!$I$7:$I$46,MATCH($J24,Tareas!$K$7:$K$46,0)))</f>
        <v/>
      </c>
      <c r="J24" s="16">
        <f>IFERROR(SMALL(Tareas!$K$7:$K$46,9),"")</f>
        <v/>
      </c>
    </row>
    <row r="25">
      <c r="B25" s="12">
        <f>IF($J25="","",INDEX(Tareas!$F$7:$F$46,MATCH($J25,Tareas!$K$7:$K$46,0)))</f>
        <v/>
      </c>
      <c r="C25" s="13">
        <f>IF($J25="","",INDEX(Tareas!$B$7:$B$46,MATCH($J25,Tareas!$K$7:$K$46,0)))</f>
        <v/>
      </c>
      <c r="D25" s="13">
        <f>IF($J25="","",IF(INDEX(Tareas!$C$7:$C$46,MATCH($J25,Tareas!$K$7:$K$46,0))="","",INDEX(Tareas!$C$7:$C$46,MATCH($J25,Tareas!$K$7:$K$46,0))))</f>
        <v/>
      </c>
      <c r="E25" s="14">
        <f>IF($J25="","",IF(INDEX(Tareas!$E$7:$E$46,MATCH($J25,Tareas!$K$7:$K$46,0))="","",INDEX(Tareas!$E$7:$E$46,MATCH($J25,Tareas!$K$7:$K$46,0))))</f>
        <v/>
      </c>
      <c r="F25" s="13">
        <f>IF($J25="","",INDEX(Tareas!$G$7:$G$46,MATCH($J25,Tareas!$K$7:$K$46,0)))</f>
        <v/>
      </c>
      <c r="G25" s="15">
        <f>IF($J25="","",INDEX(Tareas!$I$7:$I$46,MATCH($J25,Tareas!$K$7:$K$46,0)))</f>
        <v/>
      </c>
      <c r="J25" s="16">
        <f>IFERROR(SMALL(Tareas!$K$7:$K$46,10),"")</f>
        <v/>
      </c>
    </row>
    <row r="26">
      <c r="B26" s="17">
        <f>IF(I6=0,"No queda ninguna tarea pendiente.",IF(I6&gt;10,"Se muestran las 10 más urgentes; hay "&amp;(I6-10)&amp;" pendientes más en «Tareas».",""))</f>
        <v/>
      </c>
    </row>
    <row r="28">
      <c r="B28" s="10" t="inlineStr">
        <is>
          <t>AVANCE POR ZONA DE LA CASA</t>
        </is>
      </c>
    </row>
    <row r="29" ht="30" customHeight="1">
      <c r="B29" s="11" t="inlineStr">
        <is>
          <t>Zona</t>
        </is>
      </c>
      <c r="C29" s="11" t="inlineStr">
        <is>
          <t>Tareas</t>
        </is>
      </c>
      <c r="D29" s="11" t="inlineStr">
        <is>
          <t>Hechas</t>
        </is>
      </c>
      <c r="E29" s="11" t="inlineStr">
        <is>
          <t>Pendientes</t>
        </is>
      </c>
      <c r="F29" s="11" t="inlineStr">
        <is>
          <t>% hecho</t>
        </is>
      </c>
    </row>
    <row r="30">
      <c r="B30" s="12">
        <f>Listas!A2</f>
        <v/>
      </c>
      <c r="C30" s="18">
        <f>COUNTIF(Tareas!$B$7:$B$46,B30)</f>
        <v/>
      </c>
      <c r="D30" s="18">
        <f>COUNTIFS(Tareas!$B$7:$B$46,B30,Tareas!$H$7:$H$46,"Sí")</f>
        <v/>
      </c>
      <c r="E30" s="18">
        <f>C30-D30</f>
        <v/>
      </c>
      <c r="F30" s="19">
        <f>IF(C30=0,0,D30/C30)</f>
        <v/>
      </c>
    </row>
    <row r="31">
      <c r="B31" s="12">
        <f>Listas!A3</f>
        <v/>
      </c>
      <c r="C31" s="18">
        <f>COUNTIF(Tareas!$B$7:$B$46,B31)</f>
        <v/>
      </c>
      <c r="D31" s="18">
        <f>COUNTIFS(Tareas!$B$7:$B$46,B31,Tareas!$H$7:$H$46,"Sí")</f>
        <v/>
      </c>
      <c r="E31" s="18">
        <f>C31-D31</f>
        <v/>
      </c>
      <c r="F31" s="19">
        <f>IF(C31=0,0,D31/C31)</f>
        <v/>
      </c>
    </row>
    <row r="32">
      <c r="B32" s="12">
        <f>Listas!A4</f>
        <v/>
      </c>
      <c r="C32" s="18">
        <f>COUNTIF(Tareas!$B$7:$B$46,B32)</f>
        <v/>
      </c>
      <c r="D32" s="18">
        <f>COUNTIFS(Tareas!$B$7:$B$46,B32,Tareas!$H$7:$H$46,"Sí")</f>
        <v/>
      </c>
      <c r="E32" s="18">
        <f>C32-D32</f>
        <v/>
      </c>
      <c r="F32" s="19">
        <f>IF(C32=0,0,D32/C32)</f>
        <v/>
      </c>
    </row>
    <row r="33">
      <c r="B33" s="12">
        <f>Listas!A5</f>
        <v/>
      </c>
      <c r="C33" s="18">
        <f>COUNTIF(Tareas!$B$7:$B$46,B33)</f>
        <v/>
      </c>
      <c r="D33" s="18">
        <f>COUNTIFS(Tareas!$B$7:$B$46,B33,Tareas!$H$7:$H$46,"Sí")</f>
        <v/>
      </c>
      <c r="E33" s="18">
        <f>C33-D33</f>
        <v/>
      </c>
      <c r="F33" s="19">
        <f>IF(C33=0,0,D33/C33)</f>
        <v/>
      </c>
    </row>
    <row r="34">
      <c r="B34" s="12">
        <f>Listas!A6</f>
        <v/>
      </c>
      <c r="C34" s="18">
        <f>COUNTIF(Tareas!$B$7:$B$46,B34)</f>
        <v/>
      </c>
      <c r="D34" s="18">
        <f>COUNTIFS(Tareas!$B$7:$B$46,B34,Tareas!$H$7:$H$46,"Sí")</f>
        <v/>
      </c>
      <c r="E34" s="18">
        <f>C34-D34</f>
        <v/>
      </c>
      <c r="F34" s="19">
        <f>IF(C34=0,0,D34/C34)</f>
        <v/>
      </c>
    </row>
    <row r="35">
      <c r="B35" s="12">
        <f>Listas!A7</f>
        <v/>
      </c>
      <c r="C35" s="18">
        <f>COUNTIF(Tareas!$B$7:$B$46,B35)</f>
        <v/>
      </c>
      <c r="D35" s="18">
        <f>COUNTIFS(Tareas!$B$7:$B$46,B35,Tareas!$H$7:$H$46,"Sí")</f>
        <v/>
      </c>
      <c r="E35" s="18">
        <f>C35-D35</f>
        <v/>
      </c>
      <c r="F35" s="19">
        <f>IF(C35=0,0,D35/C35)</f>
        <v/>
      </c>
    </row>
    <row r="36">
      <c r="B36" s="12">
        <f>Listas!A8</f>
        <v/>
      </c>
      <c r="C36" s="18">
        <f>COUNTIF(Tareas!$B$7:$B$46,B36)</f>
        <v/>
      </c>
      <c r="D36" s="18">
        <f>COUNTIFS(Tareas!$B$7:$B$46,B36,Tareas!$H$7:$H$46,"Sí")</f>
        <v/>
      </c>
      <c r="E36" s="18">
        <f>C36-D36</f>
        <v/>
      </c>
      <c r="F36" s="19">
        <f>IF(C36=0,0,D36/C36)</f>
        <v/>
      </c>
    </row>
    <row r="37">
      <c r="B37" s="12">
        <f>Listas!A9</f>
        <v/>
      </c>
      <c r="C37" s="18">
        <f>COUNTIF(Tareas!$B$7:$B$46,B37)</f>
        <v/>
      </c>
      <c r="D37" s="18">
        <f>COUNTIFS(Tareas!$B$7:$B$46,B37,Tareas!$H$7:$H$46,"Sí")</f>
        <v/>
      </c>
      <c r="E37" s="18">
        <f>C37-D37</f>
        <v/>
      </c>
      <c r="F37" s="19">
        <f>IF(C37=0,0,D37/C37)</f>
        <v/>
      </c>
    </row>
    <row r="38">
      <c r="B38" s="20" t="inlineStr">
        <is>
          <t>Total</t>
        </is>
      </c>
      <c r="C38" s="21">
        <f>SUM(C30:C37)</f>
        <v/>
      </c>
      <c r="D38" s="21">
        <f>SUM(D30:D37)</f>
        <v/>
      </c>
      <c r="E38" s="21">
        <f>SUM(E30:E37)</f>
        <v/>
      </c>
      <c r="F38" s="22">
        <f>IF(C38=0,0,D38/C38)</f>
        <v/>
      </c>
    </row>
    <row r="40">
      <c r="B40" s="10" t="inlineStr">
        <is>
          <t>REPARTO POR RESPONSABLE</t>
        </is>
      </c>
    </row>
    <row r="41" ht="30" customHeight="1">
      <c r="B41" s="11" t="inlineStr">
        <is>
          <t>Responsable</t>
        </is>
      </c>
      <c r="C41" s="11" t="inlineStr">
        <is>
          <t>Tareas</t>
        </is>
      </c>
      <c r="D41" s="11" t="inlineStr">
        <is>
          <t>Hechas</t>
        </is>
      </c>
      <c r="E41" s="11" t="inlineStr">
        <is>
          <t>Pendientes</t>
        </is>
      </c>
      <c r="F41" s="11" t="inlineStr">
        <is>
          <t>% hecho</t>
        </is>
      </c>
    </row>
    <row r="42">
      <c r="B42" s="12">
        <f>IF(Viaje!C18="","",Viaje!C18)</f>
        <v/>
      </c>
      <c r="C42" s="18">
        <f>IF(B42="","",COUNTIF(Tareas!$C$7:$C$46,B42))</f>
        <v/>
      </c>
      <c r="D42" s="18">
        <f>IF(B42="","",COUNTIFS(Tareas!$C$7:$C$46,B42,Tareas!$H$7:$H$46,"Sí"))</f>
        <v/>
      </c>
      <c r="E42" s="18">
        <f>IF(B42="","",C42-D42)</f>
        <v/>
      </c>
      <c r="F42" s="19">
        <f>IF(B42="","",IF(C42=0,0,D42/C42))</f>
        <v/>
      </c>
    </row>
    <row r="43">
      <c r="B43" s="12">
        <f>IF(Viaje!C19="","",Viaje!C19)</f>
        <v/>
      </c>
      <c r="C43" s="18">
        <f>IF(B43="","",COUNTIF(Tareas!$C$7:$C$46,B43))</f>
        <v/>
      </c>
      <c r="D43" s="18">
        <f>IF(B43="","",COUNTIFS(Tareas!$C$7:$C$46,B43,Tareas!$H$7:$H$46,"Sí"))</f>
        <v/>
      </c>
      <c r="E43" s="18">
        <f>IF(B43="","",C43-D43)</f>
        <v/>
      </c>
      <c r="F43" s="19">
        <f>IF(B43="","",IF(C43=0,0,D43/C43))</f>
        <v/>
      </c>
    </row>
    <row r="44">
      <c r="B44" s="12">
        <f>IF(Viaje!C20="","",Viaje!C20)</f>
        <v/>
      </c>
      <c r="C44" s="18">
        <f>IF(B44="","",COUNTIF(Tareas!$C$7:$C$46,B44))</f>
        <v/>
      </c>
      <c r="D44" s="18">
        <f>IF(B44="","",COUNTIFS(Tareas!$C$7:$C$46,B44,Tareas!$H$7:$H$46,"Sí"))</f>
        <v/>
      </c>
      <c r="E44" s="18">
        <f>IF(B44="","",C44-D44)</f>
        <v/>
      </c>
      <c r="F44" s="19">
        <f>IF(B44="","",IF(C44=0,0,D44/C44))</f>
        <v/>
      </c>
    </row>
    <row r="45">
      <c r="B45" s="12">
        <f>IF(Viaje!C21="","",Viaje!C21)</f>
        <v/>
      </c>
      <c r="C45" s="18">
        <f>IF(B45="","",COUNTIF(Tareas!$C$7:$C$46,B45))</f>
        <v/>
      </c>
      <c r="D45" s="18">
        <f>IF(B45="","",COUNTIFS(Tareas!$C$7:$C$46,B45,Tareas!$H$7:$H$46,"Sí"))</f>
        <v/>
      </c>
      <c r="E45" s="18">
        <f>IF(B45="","",C45-D45)</f>
        <v/>
      </c>
      <c r="F45" s="19">
        <f>IF(B45="","",IF(C45=0,0,D45/C45))</f>
        <v/>
      </c>
    </row>
    <row r="46">
      <c r="B46" s="12">
        <f>IF(Viaje!C22="","",Viaje!C22)</f>
        <v/>
      </c>
      <c r="C46" s="18">
        <f>IF(B46="","",COUNTIF(Tareas!$C$7:$C$46,B46))</f>
        <v/>
      </c>
      <c r="D46" s="18">
        <f>IF(B46="","",COUNTIFS(Tareas!$C$7:$C$46,B46,Tareas!$H$7:$H$46,"Sí"))</f>
        <v/>
      </c>
      <c r="E46" s="18">
        <f>IF(B46="","",C46-D46)</f>
        <v/>
      </c>
      <c r="F46" s="19">
        <f>IF(B46="","",IF(C46=0,0,D46/C46))</f>
        <v/>
      </c>
    </row>
    <row r="47">
      <c r="B47" s="12">
        <f>IF(Viaje!C23="","",Viaje!C23)</f>
        <v/>
      </c>
      <c r="C47" s="18">
        <f>IF(B47="","",COUNTIF(Tareas!$C$7:$C$46,B47))</f>
        <v/>
      </c>
      <c r="D47" s="18">
        <f>IF(B47="","",COUNTIFS(Tareas!$C$7:$C$46,B47,Tareas!$H$7:$H$46,"Sí"))</f>
        <v/>
      </c>
      <c r="E47" s="18">
        <f>IF(B47="","",C47-D47)</f>
        <v/>
      </c>
      <c r="F47" s="19">
        <f>IF(B47="","",IF(C47=0,0,D47/C47))</f>
        <v/>
      </c>
    </row>
    <row r="48">
      <c r="B48" s="20" t="inlineStr">
        <is>
          <t>Total asignado</t>
        </is>
      </c>
      <c r="C48" s="21">
        <f>SUM(C42:C47)</f>
        <v/>
      </c>
      <c r="D48" s="21">
        <f>SUM(D42:D47)</f>
        <v/>
      </c>
      <c r="E48" s="21">
        <f>SUM(E42:E47)</f>
        <v/>
      </c>
      <c r="F48" s="22">
        <f>IF(C48=0,0,D48/C48)</f>
        <v/>
      </c>
      <c r="G48" s="23">
        <f>IF(C48&lt;C6,"Hay "&amp;(C6-C48)&amp;" tareas sin responsable","")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16">
    <mergeCell ref="E6:F6"/>
    <mergeCell ref="C6:D6"/>
    <mergeCell ref="B2:I2"/>
    <mergeCell ref="C5:D5"/>
    <mergeCell ref="G5:H5"/>
    <mergeCell ref="E5:F5"/>
    <mergeCell ref="B3:I3"/>
    <mergeCell ref="C12:I12"/>
    <mergeCell ref="G6:H6"/>
    <mergeCell ref="C9:D9"/>
    <mergeCell ref="G8:H8"/>
    <mergeCell ref="G9:H9"/>
    <mergeCell ref="E9:F9"/>
    <mergeCell ref="E8:F8"/>
    <mergeCell ref="C8:D8"/>
    <mergeCell ref="C11:I11"/>
  </mergeCells>
  <conditionalFormatting sqref="G6">
    <cfRule type="expression" priority="1" dxfId="0">
      <formula>$G$6&gt;=1</formula>
    </cfRule>
  </conditionalFormatting>
  <conditionalFormatting sqref="B9">
    <cfRule type="expression" priority="2" dxfId="1">
      <formula>$B$9&gt;0</formula>
    </cfRule>
  </conditionalFormatting>
  <conditionalFormatting sqref="E9">
    <cfRule type="expression" priority="3" dxfId="2">
      <formula>$E$9&gt;0</formula>
    </cfRule>
  </conditionalFormatting>
  <conditionalFormatting sqref="G9">
    <cfRule type="expression" priority="4" dxfId="2">
      <formula>$G$9&gt;0</formula>
    </cfRule>
  </conditionalFormatting>
  <conditionalFormatting sqref="B6">
    <cfRule type="expression" priority="5" dxfId="2">
      <formula>AND(ISNUMBER($B$6),$B$6&lt;=2)</formula>
    </cfRule>
  </conditionalFormatting>
  <conditionalFormatting sqref="G16:G25">
    <cfRule type="cellIs" priority="6" operator="equal" dxfId="1">
      <formula>"Atrasada"</formula>
    </cfRule>
    <cfRule type="cellIs" priority="7" operator="equal" dxfId="2">
      <formula>"Hoy"</formula>
    </cfRule>
    <cfRule type="cellIs" priority="8" operator="equal" dxfId="2">
      <formula>"Próxima"</formula>
    </cfRule>
  </conditionalFormatting>
  <conditionalFormatting sqref="F16:F25">
    <cfRule type="cellIs" priority="9" operator="equal" dxfId="1">
      <formula>"Alta"</formula>
    </cfRule>
  </conditionalFormatting>
  <conditionalFormatting sqref="F30:F37">
    <cfRule type="dataBar" priority="10">
      <dataBar>
        <cfvo type="num" val="0"/>
        <cfvo type="max"/>
        <color rgb="0034D399"/>
      </dataBar>
    </cfRule>
  </conditionalFormatting>
  <conditionalFormatting sqref="E30:E37">
    <cfRule type="expression" priority="11" dxfId="2">
      <formula>$E30&gt;0</formula>
    </cfRule>
  </conditionalFormatting>
  <conditionalFormatting sqref="F42:F47">
    <cfRule type="dataBar" priority="12">
      <dataBar>
        <cfvo type="num" val="0"/>
        <cfvo type="max"/>
        <color rgb="0034D399"/>
      </dataBar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K47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" customWidth="1" min="1" max="1"/>
    <col width="20" customWidth="1" min="2" max="2"/>
    <col width="14" customWidth="1" min="3" max="3"/>
    <col width="11" customWidth="1" min="4" max="4"/>
    <col width="13" customWidth="1" min="5" max="5"/>
    <col width="52" customWidth="1" min="6" max="6"/>
    <col width="11" customWidth="1" min="7" max="7"/>
    <col width="10" customWidth="1" min="8" max="8"/>
    <col width="12" customWidth="1" min="9" max="9"/>
    <col width="30" customWidth="1" min="10" max="10"/>
    <col hidden="1" width="10" customWidth="1" min="11" max="11"/>
  </cols>
  <sheetData>
    <row r="2" ht="34" customHeight="1">
      <c r="B2" s="1" t="inlineStr">
        <is>
          <t>Checklist de la casa antes de viajar</t>
        </is>
      </c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B3" s="3" t="inlineStr">
        <is>
          <t>Una fila por tarea: indica la zona, quién la hace y cuántos días antes de salir. La fecha límite y el estado se calculan solos.</t>
        </is>
      </c>
    </row>
    <row r="4">
      <c r="B4" s="24" t="inlineStr">
        <is>
          <t>Salida:</t>
        </is>
      </c>
      <c r="C4" s="25">
        <f>IF(Viaje!C6="","",Viaje!C6)</f>
        <v/>
      </c>
      <c r="D4" s="24" t="inlineStr">
        <is>
          <t>Situación:</t>
        </is>
      </c>
      <c r="E4" s="26">
        <f>Viaje!C14</f>
        <v/>
      </c>
    </row>
    <row r="6" ht="44" customHeight="1">
      <c r="B6" s="11" t="inlineStr">
        <is>
          <t>Zona</t>
        </is>
      </c>
      <c r="C6" s="11" t="inlineStr">
        <is>
          <t>Responsable</t>
        </is>
      </c>
      <c r="D6" s="11" t="inlineStr">
        <is>
          <t>Días antes de salir</t>
        </is>
      </c>
      <c r="E6" s="11" t="inlineStr">
        <is>
          <t>Fecha límite</t>
        </is>
      </c>
      <c r="F6" s="11" t="inlineStr">
        <is>
          <t>Tarea</t>
        </is>
      </c>
      <c r="G6" s="11" t="inlineStr">
        <is>
          <t>Prioridad</t>
        </is>
      </c>
      <c r="H6" s="11" t="inlineStr">
        <is>
          <t>¿Hecho?</t>
        </is>
      </c>
      <c r="I6" s="11" t="inlineStr">
        <is>
          <t>Estado</t>
        </is>
      </c>
      <c r="J6" s="11" t="inlineStr">
        <is>
          <t>Nota</t>
        </is>
      </c>
      <c r="K6" s="27" t="inlineStr">
        <is>
          <t>Orden (aux.)</t>
        </is>
      </c>
    </row>
    <row r="7">
      <c r="B7" s="28" t="inlineStr">
        <is>
          <t>Plantas y mascotas</t>
        </is>
      </c>
      <c r="C7" s="28" t="inlineStr">
        <is>
          <t>Ana</t>
        </is>
      </c>
      <c r="D7" s="29" t="n">
        <v>14</v>
      </c>
      <c r="E7" s="14">
        <f>IF(OR(F7="",D7="",Viaje!$C$6=""),"",Viaje!$C$6-D7)</f>
        <v/>
      </c>
      <c r="F7" s="30" t="inlineStr">
        <is>
          <t>Reservar cuidador o residencia para el gato</t>
        </is>
      </c>
      <c r="G7" s="28" t="inlineStr">
        <is>
          <t>Alta</t>
        </is>
      </c>
      <c r="H7" s="28" t="inlineStr">
        <is>
          <t>Sí</t>
        </is>
      </c>
      <c r="I7" s="15">
        <f>IF(F7="","",IF(H7="Sí","Hecho",IF(E7="","Pendiente",IF(E7&lt;TODAY(),"Atrasada",IF(E7=TODAY(),"Hoy",IF(E7-TODAY()&lt;=Viaje!$C$8,"Próxima","Pendiente"))))))</f>
        <v/>
      </c>
      <c r="J7" s="30" t="inlineStr">
        <is>
          <t>Plazas limitadas en puentes</t>
        </is>
      </c>
      <c r="K7" s="31">
        <f>IF(OR(F7="",H7="Sí"),"",IF(E7="",99999,E7)+ROW()/1000000)</f>
        <v/>
      </c>
    </row>
    <row r="8">
      <c r="B8" s="28" t="inlineStr">
        <is>
          <t>Llaves y puertas</t>
        </is>
      </c>
      <c r="C8" s="28" t="inlineStr">
        <is>
          <t>Ana</t>
        </is>
      </c>
      <c r="D8" s="29" t="n">
        <v>7</v>
      </c>
      <c r="E8" s="14">
        <f>IF(OR(F8="",D8="",Viaje!$C$6=""),"",Viaje!$C$6-D8)</f>
        <v/>
      </c>
      <c r="F8" s="30" t="inlineStr">
        <is>
          <t>Dejar una copia de las llaves a la vecina de confianza</t>
        </is>
      </c>
      <c r="G8" s="28" t="inlineStr">
        <is>
          <t>Alta</t>
        </is>
      </c>
      <c r="H8" s="28" t="inlineStr">
        <is>
          <t>Sí</t>
        </is>
      </c>
      <c r="I8" s="15">
        <f>IF(F8="","",IF(H8="Sí","Hecho",IF(E8="","Pendiente",IF(E8&lt;TODAY(),"Atrasada",IF(E8=TODAY(),"Hoy",IF(E8-TODAY()&lt;=Viaje!$C$8,"Próxima","Pendiente"))))))</f>
        <v/>
      </c>
      <c r="J8" s="30" t="inlineStr"/>
      <c r="K8" s="31">
        <f>IF(OR(F8="",H8="Sí"),"",IF(E8="",99999,E8)+ROW()/1000000)</f>
        <v/>
      </c>
    </row>
    <row r="9">
      <c r="B9" s="28" t="inlineStr">
        <is>
          <t>Avisos y gestiones</t>
        </is>
      </c>
      <c r="C9" s="28" t="inlineStr">
        <is>
          <t>Ana</t>
        </is>
      </c>
      <c r="D9" s="29" t="n">
        <v>7</v>
      </c>
      <c r="E9" s="14">
        <f>IF(OR(F9="",D9="",Viaje!$C$6=""),"",Viaje!$C$6-D9)</f>
        <v/>
      </c>
      <c r="F9" s="30" t="inlineStr">
        <is>
          <t>Avisar a la comunidad y a los vecinos de confianza</t>
        </is>
      </c>
      <c r="G9" s="28" t="inlineStr">
        <is>
          <t>Media</t>
        </is>
      </c>
      <c r="H9" s="28" t="inlineStr">
        <is>
          <t>No</t>
        </is>
      </c>
      <c r="I9" s="15">
        <f>IF(F9="","",IF(H9="Sí","Hecho",IF(E9="","Pendiente",IF(E9&lt;TODAY(),"Atrasada",IF(E9=TODAY(),"Hoy",IF(E9-TODAY()&lt;=Viaje!$C$8,"Próxima","Pendiente"))))))</f>
        <v/>
      </c>
      <c r="J9" s="30" t="inlineStr">
        <is>
          <t>Pendiente de llamar al presidente</t>
        </is>
      </c>
      <c r="K9" s="31">
        <f>IF(OR(F9="",H9="Sí"),"",IF(E9="",99999,E9)+ROW()/1000000)</f>
        <v/>
      </c>
    </row>
    <row r="10">
      <c r="B10" s="28" t="inlineStr">
        <is>
          <t>Seguridad</t>
        </is>
      </c>
      <c r="C10" s="28" t="inlineStr">
        <is>
          <t>Ana</t>
        </is>
      </c>
      <c r="D10" s="29" t="n">
        <v>7</v>
      </c>
      <c r="E10" s="14">
        <f>IF(OR(F10="",D10="",Viaje!$C$6=""),"",Viaje!$C$6-D10)</f>
        <v/>
      </c>
      <c r="F10" s="30" t="inlineStr">
        <is>
          <t>No publicar el viaje en redes hasta volver</t>
        </is>
      </c>
      <c r="G10" s="28" t="inlineStr">
        <is>
          <t>Baja</t>
        </is>
      </c>
      <c r="H10" s="28" t="inlineStr">
        <is>
          <t>Sí</t>
        </is>
      </c>
      <c r="I10" s="15">
        <f>IF(F10="","",IF(H10="Sí","Hecho",IF(E10="","Pendiente",IF(E10&lt;TODAY(),"Atrasada",IF(E10=TODAY(),"Hoy",IF(E10-TODAY()&lt;=Viaje!$C$8,"Próxima","Pendiente"))))))</f>
        <v/>
      </c>
      <c r="J10" s="30" t="inlineStr"/>
      <c r="K10" s="31">
        <f>IF(OR(F10="",H10="Sí"),"",IF(E10="",99999,E10)+ROW()/1000000)</f>
        <v/>
      </c>
    </row>
    <row r="11">
      <c r="B11" s="28" t="inlineStr">
        <is>
          <t>Avisos y gestiones</t>
        </is>
      </c>
      <c r="C11" s="28" t="inlineStr">
        <is>
          <t>Luis</t>
        </is>
      </c>
      <c r="D11" s="29" t="n">
        <v>5</v>
      </c>
      <c r="E11" s="14">
        <f>IF(OR(F11="",D11="",Viaje!$C$6=""),"",Viaje!$C$6-D11)</f>
        <v/>
      </c>
      <c r="F11" s="30" t="inlineStr">
        <is>
          <t>Pausar reparto de paquetería y propaganda</t>
        </is>
      </c>
      <c r="G11" s="28" t="inlineStr">
        <is>
          <t>Media</t>
        </is>
      </c>
      <c r="H11" s="28" t="inlineStr">
        <is>
          <t>Sí</t>
        </is>
      </c>
      <c r="I11" s="15">
        <f>IF(F11="","",IF(H11="Sí","Hecho",IF(E11="","Pendiente",IF(E11&lt;TODAY(),"Atrasada",IF(E11=TODAY(),"Hoy",IF(E11-TODAY()&lt;=Viaje!$C$8,"Próxima","Pendiente"))))))</f>
        <v/>
      </c>
      <c r="J11" s="30" t="inlineStr"/>
      <c r="K11" s="31">
        <f>IF(OR(F11="",H11="Sí"),"",IF(E11="",99999,E11)+ROW()/1000000)</f>
        <v/>
      </c>
    </row>
    <row r="12">
      <c r="B12" s="28" t="inlineStr">
        <is>
          <t>Plantas y mascotas</t>
        </is>
      </c>
      <c r="C12" s="28" t="inlineStr">
        <is>
          <t>Ana</t>
        </is>
      </c>
      <c r="D12" s="29" t="n">
        <v>5</v>
      </c>
      <c r="E12" s="14">
        <f>IF(OR(F12="",D12="",Viaje!$C$6=""),"",Viaje!$C$6-D12)</f>
        <v/>
      </c>
      <c r="F12" s="30" t="inlineStr">
        <is>
          <t>Pedir a la vecina que riegue las plantas a mitad del viaje</t>
        </is>
      </c>
      <c r="G12" s="28" t="inlineStr">
        <is>
          <t>Media</t>
        </is>
      </c>
      <c r="H12" s="28" t="inlineStr">
        <is>
          <t>Sí</t>
        </is>
      </c>
      <c r="I12" s="15">
        <f>IF(F12="","",IF(H12="Sí","Hecho",IF(E12="","Pendiente",IF(E12&lt;TODAY(),"Atrasada",IF(E12=TODAY(),"Hoy",IF(E12-TODAY()&lt;=Viaje!$C$8,"Próxima","Pendiente"))))))</f>
        <v/>
      </c>
      <c r="J12" s="30" t="inlineStr">
        <is>
          <t>Cada 4-5 días</t>
        </is>
      </c>
      <c r="K12" s="31">
        <f>IF(OR(F12="",H12="Sí"),"",IF(E12="",99999,E12)+ROW()/1000000)</f>
        <v/>
      </c>
    </row>
    <row r="13">
      <c r="B13" s="28" t="inlineStr">
        <is>
          <t>Avisos y gestiones</t>
        </is>
      </c>
      <c r="C13" s="28" t="inlineStr">
        <is>
          <t>Ana</t>
        </is>
      </c>
      <c r="D13" s="29" t="n">
        <v>4</v>
      </c>
      <c r="E13" s="14">
        <f>IF(OR(F13="",D13="",Viaje!$C$6=""),"",Viaje!$C$6-D13)</f>
        <v/>
      </c>
      <c r="F13" s="30" t="inlineStr">
        <is>
          <t>Compartir itinerario y contactos con un familiar</t>
        </is>
      </c>
      <c r="G13" s="28" t="inlineStr">
        <is>
          <t>Alta</t>
        </is>
      </c>
      <c r="H13" s="28" t="inlineStr">
        <is>
          <t>Sí</t>
        </is>
      </c>
      <c r="I13" s="15">
        <f>IF(F13="","",IF(H13="Sí","Hecho",IF(E13="","Pendiente",IF(E13&lt;TODAY(),"Atrasada",IF(E13=TODAY(),"Hoy",IF(E13-TODAY()&lt;=Viaje!$C$8,"Próxima","Pendiente"))))))</f>
        <v/>
      </c>
      <c r="J13" s="30" t="inlineStr"/>
      <c r="K13" s="31">
        <f>IF(OR(F13="",H13="Sí"),"",IF(E13="",99999,E13)+ROW()/1000000)</f>
        <v/>
      </c>
    </row>
    <row r="14">
      <c r="B14" s="28" t="inlineStr">
        <is>
          <t>Electricidad</t>
        </is>
      </c>
      <c r="C14" s="28" t="inlineStr">
        <is>
          <t>Luis</t>
        </is>
      </c>
      <c r="D14" s="29" t="n">
        <v>3</v>
      </c>
      <c r="E14" s="14">
        <f>IF(OR(F14="",D14="",Viaje!$C$6=""),"",Viaje!$C$6-D14)</f>
        <v/>
      </c>
      <c r="F14" s="30" t="inlineStr">
        <is>
          <t>Programar luces con temporizador en el salón</t>
        </is>
      </c>
      <c r="G14" s="28" t="inlineStr">
        <is>
          <t>Baja</t>
        </is>
      </c>
      <c r="H14" s="28" t="inlineStr">
        <is>
          <t>No</t>
        </is>
      </c>
      <c r="I14" s="15">
        <f>IF(F14="","",IF(H14="Sí","Hecho",IF(E14="","Pendiente",IF(E14&lt;TODAY(),"Atrasada",IF(E14=TODAY(),"Hoy",IF(E14-TODAY()&lt;=Viaje!$C$8,"Próxima","Pendiente"))))))</f>
        <v/>
      </c>
      <c r="J14" s="30" t="inlineStr">
        <is>
          <t>Comprar enchufe temporizador</t>
        </is>
      </c>
      <c r="K14" s="31">
        <f>IF(OR(F14="",H14="Sí"),"",IF(E14="",99999,E14)+ROW()/1000000)</f>
        <v/>
      </c>
    </row>
    <row r="15">
      <c r="B15" s="28" t="inlineStr">
        <is>
          <t>Nevera y cocina</t>
        </is>
      </c>
      <c r="C15" s="28" t="inlineStr">
        <is>
          <t>Luis</t>
        </is>
      </c>
      <c r="D15" s="29" t="n">
        <v>3</v>
      </c>
      <c r="E15" s="14">
        <f>IF(OR(F15="",D15="",Viaje!$C$6=""),"",Viaje!$C$6-D15)</f>
        <v/>
      </c>
      <c r="F15" s="30" t="inlineStr">
        <is>
          <t>Consumir o congelar los alimentos perecederos</t>
        </is>
      </c>
      <c r="G15" s="28" t="inlineStr">
        <is>
          <t>Media</t>
        </is>
      </c>
      <c r="H15" s="28" t="inlineStr">
        <is>
          <t>No</t>
        </is>
      </c>
      <c r="I15" s="15">
        <f>IF(F15="","",IF(H15="Sí","Hecho",IF(E15="","Pendiente",IF(E15&lt;TODAY(),"Atrasada",IF(E15=TODAY(),"Hoy",IF(E15-TODAY()&lt;=Viaje!$C$8,"Próxima","Pendiente"))))))</f>
        <v/>
      </c>
      <c r="J15" s="30" t="inlineStr"/>
      <c r="K15" s="31">
        <f>IF(OR(F15="",H15="Sí"),"",IF(E15="",99999,E15)+ROW()/1000000)</f>
        <v/>
      </c>
    </row>
    <row r="16">
      <c r="B16" s="28" t="inlineStr">
        <is>
          <t>Basura y limpieza</t>
        </is>
      </c>
      <c r="C16" s="28" t="inlineStr">
        <is>
          <t>Ana</t>
        </is>
      </c>
      <c r="D16" s="29" t="n">
        <v>2</v>
      </c>
      <c r="E16" s="14">
        <f>IF(OR(F16="",D16="",Viaje!$C$6=""),"",Viaje!$C$6-D16)</f>
        <v/>
      </c>
      <c r="F16" s="30" t="inlineStr">
        <is>
          <t>Hacer una limpieza rápida para volver a una casa limpia</t>
        </is>
      </c>
      <c r="G16" s="28" t="inlineStr">
        <is>
          <t>Baja</t>
        </is>
      </c>
      <c r="H16" s="28" t="inlineStr">
        <is>
          <t>No</t>
        </is>
      </c>
      <c r="I16" s="15">
        <f>IF(F16="","",IF(H16="Sí","Hecho",IF(E16="","Pendiente",IF(E16&lt;TODAY(),"Atrasada",IF(E16=TODAY(),"Hoy",IF(E16-TODAY()&lt;=Viaje!$C$8,"Próxima","Pendiente"))))))</f>
        <v/>
      </c>
      <c r="J16" s="30" t="inlineStr"/>
      <c r="K16" s="31">
        <f>IF(OR(F16="",H16="Sí"),"",IF(E16="",99999,E16)+ROW()/1000000)</f>
        <v/>
      </c>
    </row>
    <row r="17">
      <c r="B17" s="28" t="inlineStr">
        <is>
          <t>Nevera y cocina</t>
        </is>
      </c>
      <c r="C17" s="28" t="inlineStr">
        <is>
          <t>Luis</t>
        </is>
      </c>
      <c r="D17" s="29" t="n">
        <v>2</v>
      </c>
      <c r="E17" s="14">
        <f>IF(OR(F17="",D17="",Viaje!$C$6=""),"",Viaje!$C$6-D17)</f>
        <v/>
      </c>
      <c r="F17" s="30" t="inlineStr">
        <is>
          <t>Tirar lo caducado y limpiar la nevera</t>
        </is>
      </c>
      <c r="G17" s="28" t="inlineStr">
        <is>
          <t>Media</t>
        </is>
      </c>
      <c r="H17" s="28" t="inlineStr">
        <is>
          <t>No</t>
        </is>
      </c>
      <c r="I17" s="15">
        <f>IF(F17="","",IF(H17="Sí","Hecho",IF(E17="","Pendiente",IF(E17&lt;TODAY(),"Atrasada",IF(E17=TODAY(),"Hoy",IF(E17-TODAY()&lt;=Viaje!$C$8,"Próxima","Pendiente"))))))</f>
        <v/>
      </c>
      <c r="J17" s="30" t="inlineStr"/>
      <c r="K17" s="31">
        <f>IF(OR(F17="",H17="Sí"),"",IF(E17="",99999,E17)+ROW()/1000000)</f>
        <v/>
      </c>
    </row>
    <row r="18">
      <c r="B18" s="28" t="inlineStr">
        <is>
          <t>Plantas y mascotas</t>
        </is>
      </c>
      <c r="C18" s="28" t="inlineStr">
        <is>
          <t>Luis</t>
        </is>
      </c>
      <c r="D18" s="29" t="n">
        <v>1</v>
      </c>
      <c r="E18" s="14">
        <f>IF(OR(F18="",D18="",Viaje!$C$6=""),"",Viaje!$C$6-D18)</f>
        <v/>
      </c>
      <c r="F18" s="30" t="inlineStr">
        <is>
          <t>Regar bien las plantas antes de salir</t>
        </is>
      </c>
      <c r="G18" s="28" t="inlineStr">
        <is>
          <t>Media</t>
        </is>
      </c>
      <c r="H18" s="28" t="inlineStr">
        <is>
          <t>No</t>
        </is>
      </c>
      <c r="I18" s="15">
        <f>IF(F18="","",IF(H18="Sí","Hecho",IF(E18="","Pendiente",IF(E18&lt;TODAY(),"Atrasada",IF(E18=TODAY(),"Hoy",IF(E18-TODAY()&lt;=Viaje!$C$8,"Próxima","Pendiente"))))))</f>
        <v/>
      </c>
      <c r="J18" s="30" t="inlineStr"/>
      <c r="K18" s="31">
        <f>IF(OR(F18="",H18="Sí"),"",IF(E18="",99999,E18)+ROW()/1000000)</f>
        <v/>
      </c>
    </row>
    <row r="19">
      <c r="B19" s="28" t="inlineStr">
        <is>
          <t>Seguridad</t>
        </is>
      </c>
      <c r="C19" s="28" t="inlineStr">
        <is>
          <t>Luis</t>
        </is>
      </c>
      <c r="D19" s="29" t="n">
        <v>1</v>
      </c>
      <c r="E19" s="14">
        <f>IF(OR(F19="",D19="",Viaje!$C$6=""),"",Viaje!$C$6-D19)</f>
        <v/>
      </c>
      <c r="F19" s="30" t="inlineStr">
        <is>
          <t>Vaciar el buzón o pedir que lo recojan</t>
        </is>
      </c>
      <c r="G19" s="28" t="inlineStr">
        <is>
          <t>Media</t>
        </is>
      </c>
      <c r="H19" s="28" t="inlineStr">
        <is>
          <t>No</t>
        </is>
      </c>
      <c r="I19" s="15">
        <f>IF(F19="","",IF(H19="Sí","Hecho",IF(E19="","Pendiente",IF(E19&lt;TODAY(),"Atrasada",IF(E19=TODAY(),"Hoy",IF(E19-TODAY()&lt;=Viaje!$C$8,"Próxima","Pendiente"))))))</f>
        <v/>
      </c>
      <c r="J19" s="30" t="inlineStr"/>
      <c r="K19" s="31">
        <f>IF(OR(F19="",H19="Sí"),"",IF(E19="",99999,E19)+ROW()/1000000)</f>
        <v/>
      </c>
    </row>
    <row r="20">
      <c r="B20" s="28" t="inlineStr">
        <is>
          <t>Basura y limpieza</t>
        </is>
      </c>
      <c r="C20" s="28" t="inlineStr">
        <is>
          <t>Luis</t>
        </is>
      </c>
      <c r="D20" s="29" t="n">
        <v>0</v>
      </c>
      <c r="E20" s="14">
        <f>IF(OR(F20="",D20="",Viaje!$C$6=""),"",Viaje!$C$6-D20)</f>
        <v/>
      </c>
      <c r="F20" s="30" t="inlineStr">
        <is>
          <t>Sacar la basura orgánica y el reciclaje</t>
        </is>
      </c>
      <c r="G20" s="28" t="inlineStr">
        <is>
          <t>Alta</t>
        </is>
      </c>
      <c r="H20" s="28" t="inlineStr">
        <is>
          <t>No</t>
        </is>
      </c>
      <c r="I20" s="15">
        <f>IF(F20="","",IF(H20="Sí","Hecho",IF(E20="","Pendiente",IF(E20&lt;TODAY(),"Atrasada",IF(E20=TODAY(),"Hoy",IF(E20-TODAY()&lt;=Viaje!$C$8,"Próxima","Pendiente"))))))</f>
        <v/>
      </c>
      <c r="J20" s="30" t="inlineStr">
        <is>
          <t>El mismo día de salida</t>
        </is>
      </c>
      <c r="K20" s="31">
        <f>IF(OR(F20="",H20="Sí"),"",IF(E20="",99999,E20)+ROW()/1000000)</f>
        <v/>
      </c>
    </row>
    <row r="21">
      <c r="B21" s="28" t="inlineStr">
        <is>
          <t>Basura y limpieza</t>
        </is>
      </c>
      <c r="C21" s="28" t="inlineStr">
        <is>
          <t>Ana</t>
        </is>
      </c>
      <c r="D21" s="29" t="n">
        <v>0</v>
      </c>
      <c r="E21" s="14">
        <f>IF(OR(F21="",D21="",Viaje!$C$6=""),"",Viaje!$C$6-D21)</f>
        <v/>
      </c>
      <c r="F21" s="30" t="inlineStr">
        <is>
          <t>Vaciar los cubos del baño y de la cocina</t>
        </is>
      </c>
      <c r="G21" s="28" t="inlineStr">
        <is>
          <t>Media</t>
        </is>
      </c>
      <c r="H21" s="28" t="inlineStr">
        <is>
          <t>No</t>
        </is>
      </c>
      <c r="I21" s="15">
        <f>IF(F21="","",IF(H21="Sí","Hecho",IF(E21="","Pendiente",IF(E21&lt;TODAY(),"Atrasada",IF(E21=TODAY(),"Hoy",IF(E21-TODAY()&lt;=Viaje!$C$8,"Próxima","Pendiente"))))))</f>
        <v/>
      </c>
      <c r="J21" s="30" t="inlineStr"/>
      <c r="K21" s="31">
        <f>IF(OR(F21="",H21="Sí"),"",IF(E21="",99999,E21)+ROW()/1000000)</f>
        <v/>
      </c>
    </row>
    <row r="22">
      <c r="B22" s="28" t="inlineStr">
        <is>
          <t>Electricidad</t>
        </is>
      </c>
      <c r="C22" s="28" t="inlineStr">
        <is>
          <t>Luis</t>
        </is>
      </c>
      <c r="D22" s="29" t="n">
        <v>0</v>
      </c>
      <c r="E22" s="14">
        <f>IF(OR(F22="",D22="",Viaje!$C$6=""),"",Viaje!$C$6-D22)</f>
        <v/>
      </c>
      <c r="F22" s="30" t="inlineStr">
        <is>
          <t>Desenchufar tele, microondas, cargadores y router</t>
        </is>
      </c>
      <c r="G22" s="28" t="inlineStr">
        <is>
          <t>Media</t>
        </is>
      </c>
      <c r="H22" s="28" t="inlineStr">
        <is>
          <t>No</t>
        </is>
      </c>
      <c r="I22" s="15">
        <f>IF(F22="","",IF(H22="Sí","Hecho",IF(E22="","Pendiente",IF(E22&lt;TODAY(),"Atrasada",IF(E22=TODAY(),"Hoy",IF(E22-TODAY()&lt;=Viaje!$C$8,"Próxima","Pendiente"))))))</f>
        <v/>
      </c>
      <c r="J22" s="30" t="inlineStr">
        <is>
          <t>Dejar solo la nevera si queda algo</t>
        </is>
      </c>
      <c r="K22" s="31">
        <f>IF(OR(F22="",H22="Sí"),"",IF(E22="",99999,E22)+ROW()/1000000)</f>
        <v/>
      </c>
    </row>
    <row r="23">
      <c r="B23" s="28" t="inlineStr">
        <is>
          <t>Agua y gas</t>
        </is>
      </c>
      <c r="C23" s="28" t="inlineStr">
        <is>
          <t>Luis</t>
        </is>
      </c>
      <c r="D23" s="29" t="n">
        <v>0</v>
      </c>
      <c r="E23" s="14">
        <f>IF(OR(F23="",D23="",Viaje!$C$6=""),"",Viaje!$C$6-D23)</f>
        <v/>
      </c>
      <c r="F23" s="30" t="inlineStr">
        <is>
          <t>Cerrar la llave de paso del agua</t>
        </is>
      </c>
      <c r="G23" s="28" t="inlineStr">
        <is>
          <t>Alta</t>
        </is>
      </c>
      <c r="H23" s="28" t="inlineStr">
        <is>
          <t>No</t>
        </is>
      </c>
      <c r="I23" s="15">
        <f>IF(F23="","",IF(H23="Sí","Hecho",IF(E23="","Pendiente",IF(E23&lt;TODAY(),"Atrasada",IF(E23=TODAY(),"Hoy",IF(E23-TODAY()&lt;=Viaje!$C$8,"Próxima","Pendiente"))))))</f>
        <v/>
      </c>
      <c r="J23" s="30" t="inlineStr"/>
      <c r="K23" s="31">
        <f>IF(OR(F23="",H23="Sí"),"",IF(E23="",99999,E23)+ROW()/1000000)</f>
        <v/>
      </c>
    </row>
    <row r="24">
      <c r="B24" s="28" t="inlineStr">
        <is>
          <t>Agua y gas</t>
        </is>
      </c>
      <c r="C24" s="28" t="inlineStr">
        <is>
          <t>Ana</t>
        </is>
      </c>
      <c r="D24" s="29" t="n">
        <v>0</v>
      </c>
      <c r="E24" s="14">
        <f>IF(OR(F24="",D24="",Viaje!$C$6=""),"",Viaje!$C$6-D24)</f>
        <v/>
      </c>
      <c r="F24" s="30" t="inlineStr">
        <is>
          <t>Cerrar la llave del gas y apagar el termo</t>
        </is>
      </c>
      <c r="G24" s="28" t="inlineStr">
        <is>
          <t>Alta</t>
        </is>
      </c>
      <c r="H24" s="28" t="inlineStr">
        <is>
          <t>No</t>
        </is>
      </c>
      <c r="I24" s="15">
        <f>IF(F24="","",IF(H24="Sí","Hecho",IF(E24="","Pendiente",IF(E24&lt;TODAY(),"Atrasada",IF(E24=TODAY(),"Hoy",IF(E24-TODAY()&lt;=Viaje!$C$8,"Próxima","Pendiente"))))))</f>
        <v/>
      </c>
      <c r="J24" s="30" t="inlineStr"/>
      <c r="K24" s="31">
        <f>IF(OR(F24="",H24="Sí"),"",IF(E24="",99999,E24)+ROW()/1000000)</f>
        <v/>
      </c>
    </row>
    <row r="25">
      <c r="B25" s="28" t="inlineStr">
        <is>
          <t>Seguridad</t>
        </is>
      </c>
      <c r="C25" s="28" t="inlineStr">
        <is>
          <t>Ana</t>
        </is>
      </c>
      <c r="D25" s="29" t="n">
        <v>0</v>
      </c>
      <c r="E25" s="14">
        <f>IF(OR(F25="",D25="",Viaje!$C$6=""),"",Viaje!$C$6-D25)</f>
        <v/>
      </c>
      <c r="F25" s="30" t="inlineStr">
        <is>
          <t>Revisar que no quede nada encendido (horno, plancha)</t>
        </is>
      </c>
      <c r="G25" s="28" t="inlineStr">
        <is>
          <t>Alta</t>
        </is>
      </c>
      <c r="H25" s="28" t="inlineStr">
        <is>
          <t>No</t>
        </is>
      </c>
      <c r="I25" s="15">
        <f>IF(F25="","",IF(H25="Sí","Hecho",IF(E25="","Pendiente",IF(E25&lt;TODAY(),"Atrasada",IF(E25=TODAY(),"Hoy",IF(E25-TODAY()&lt;=Viaje!$C$8,"Próxima","Pendiente"))))))</f>
        <v/>
      </c>
      <c r="J25" s="30" t="inlineStr"/>
      <c r="K25" s="31">
        <f>IF(OR(F25="",H25="Sí"),"",IF(E25="",99999,E25)+ROW()/1000000)</f>
        <v/>
      </c>
    </row>
    <row r="26">
      <c r="B26" s="28" t="inlineStr">
        <is>
          <t>Llaves y puertas</t>
        </is>
      </c>
      <c r="C26" s="28" t="inlineStr">
        <is>
          <t>Ana</t>
        </is>
      </c>
      <c r="D26" s="29" t="n">
        <v>0</v>
      </c>
      <c r="E26" s="14">
        <f>IF(OR(F26="",D26="",Viaje!$C$6=""),"",Viaje!$C$6-D26)</f>
        <v/>
      </c>
      <c r="F26" s="30" t="inlineStr">
        <is>
          <t>Cerrar ventanas y bajar persianas</t>
        </is>
      </c>
      <c r="G26" s="28" t="inlineStr">
        <is>
          <t>Alta</t>
        </is>
      </c>
      <c r="H26" s="28" t="inlineStr">
        <is>
          <t>No</t>
        </is>
      </c>
      <c r="I26" s="15">
        <f>IF(F26="","",IF(H26="Sí","Hecho",IF(E26="","Pendiente",IF(E26&lt;TODAY(),"Atrasada",IF(E26=TODAY(),"Hoy",IF(E26-TODAY()&lt;=Viaje!$C$8,"Próxima","Pendiente"))))))</f>
        <v/>
      </c>
      <c r="J26" s="30" t="inlineStr"/>
      <c r="K26" s="31">
        <f>IF(OR(F26="",H26="Sí"),"",IF(E26="",99999,E26)+ROW()/1000000)</f>
        <v/>
      </c>
    </row>
    <row r="27">
      <c r="B27" s="28" t="inlineStr">
        <is>
          <t>Llaves y puertas</t>
        </is>
      </c>
      <c r="C27" s="28" t="inlineStr">
        <is>
          <t>Luis</t>
        </is>
      </c>
      <c r="D27" s="29" t="n">
        <v>0</v>
      </c>
      <c r="E27" s="14">
        <f>IF(OR(F27="",D27="",Viaje!$C$6=""),"",Viaje!$C$6-D27)</f>
        <v/>
      </c>
      <c r="F27" s="30" t="inlineStr">
        <is>
          <t>Cerrar con llave y comprobar la puerta de entrada</t>
        </is>
      </c>
      <c r="G27" s="28" t="inlineStr">
        <is>
          <t>Alta</t>
        </is>
      </c>
      <c r="H27" s="28" t="inlineStr">
        <is>
          <t>No</t>
        </is>
      </c>
      <c r="I27" s="15">
        <f>IF(F27="","",IF(H27="Sí","Hecho",IF(E27="","Pendiente",IF(E27&lt;TODAY(),"Atrasada",IF(E27=TODAY(),"Hoy",IF(E27-TODAY()&lt;=Viaje!$C$8,"Próxima","Pendiente"))))))</f>
        <v/>
      </c>
      <c r="J27" s="30" t="inlineStr">
        <is>
          <t>Última tarea antes de irse</t>
        </is>
      </c>
      <c r="K27" s="31">
        <f>IF(OR(F27="",H27="Sí"),"",IF(E27="",99999,E27)+ROW()/1000000)</f>
        <v/>
      </c>
    </row>
    <row r="28">
      <c r="B28" s="28" t="n"/>
      <c r="C28" s="28" t="n"/>
      <c r="D28" s="29" t="n"/>
      <c r="E28" s="14">
        <f>IF(OR(F28="",D28="",Viaje!$C$6=""),"",Viaje!$C$6-D28)</f>
        <v/>
      </c>
      <c r="F28" s="30" t="n"/>
      <c r="G28" s="28" t="n"/>
      <c r="H28" s="28" t="n"/>
      <c r="I28" s="15">
        <f>IF(F28="","",IF(H28="Sí","Hecho",IF(E28="","Pendiente",IF(E28&lt;TODAY(),"Atrasada",IF(E28=TODAY(),"Hoy",IF(E28-TODAY()&lt;=Viaje!$C$8,"Próxima","Pendiente"))))))</f>
        <v/>
      </c>
      <c r="J28" s="30" t="n"/>
      <c r="K28" s="31">
        <f>IF(OR(F28="",H28="Sí"),"",IF(E28="",99999,E28)+ROW()/1000000)</f>
        <v/>
      </c>
    </row>
    <row r="29">
      <c r="B29" s="28" t="n"/>
      <c r="C29" s="28" t="n"/>
      <c r="D29" s="29" t="n"/>
      <c r="E29" s="14">
        <f>IF(OR(F29="",D29="",Viaje!$C$6=""),"",Viaje!$C$6-D29)</f>
        <v/>
      </c>
      <c r="F29" s="30" t="n"/>
      <c r="G29" s="28" t="n"/>
      <c r="H29" s="28" t="n"/>
      <c r="I29" s="15">
        <f>IF(F29="","",IF(H29="Sí","Hecho",IF(E29="","Pendiente",IF(E29&lt;TODAY(),"Atrasada",IF(E29=TODAY(),"Hoy",IF(E29-TODAY()&lt;=Viaje!$C$8,"Próxima","Pendiente"))))))</f>
        <v/>
      </c>
      <c r="J29" s="30" t="n"/>
      <c r="K29" s="31">
        <f>IF(OR(F29="",H29="Sí"),"",IF(E29="",99999,E29)+ROW()/1000000)</f>
        <v/>
      </c>
    </row>
    <row r="30">
      <c r="B30" s="28" t="n"/>
      <c r="C30" s="28" t="n"/>
      <c r="D30" s="29" t="n"/>
      <c r="E30" s="14">
        <f>IF(OR(F30="",D30="",Viaje!$C$6=""),"",Viaje!$C$6-D30)</f>
        <v/>
      </c>
      <c r="F30" s="30" t="n"/>
      <c r="G30" s="28" t="n"/>
      <c r="H30" s="28" t="n"/>
      <c r="I30" s="15">
        <f>IF(F30="","",IF(H30="Sí","Hecho",IF(E30="","Pendiente",IF(E30&lt;TODAY(),"Atrasada",IF(E30=TODAY(),"Hoy",IF(E30-TODAY()&lt;=Viaje!$C$8,"Próxima","Pendiente"))))))</f>
        <v/>
      </c>
      <c r="J30" s="30" t="n"/>
      <c r="K30" s="31">
        <f>IF(OR(F30="",H30="Sí"),"",IF(E30="",99999,E30)+ROW()/1000000)</f>
        <v/>
      </c>
    </row>
    <row r="31">
      <c r="B31" s="28" t="n"/>
      <c r="C31" s="28" t="n"/>
      <c r="D31" s="29" t="n"/>
      <c r="E31" s="14">
        <f>IF(OR(F31="",D31="",Viaje!$C$6=""),"",Viaje!$C$6-D31)</f>
        <v/>
      </c>
      <c r="F31" s="30" t="n"/>
      <c r="G31" s="28" t="n"/>
      <c r="H31" s="28" t="n"/>
      <c r="I31" s="15">
        <f>IF(F31="","",IF(H31="Sí","Hecho",IF(E31="","Pendiente",IF(E31&lt;TODAY(),"Atrasada",IF(E31=TODAY(),"Hoy",IF(E31-TODAY()&lt;=Viaje!$C$8,"Próxima","Pendiente"))))))</f>
        <v/>
      </c>
      <c r="J31" s="30" t="n"/>
      <c r="K31" s="31">
        <f>IF(OR(F31="",H31="Sí"),"",IF(E31="",99999,E31)+ROW()/1000000)</f>
        <v/>
      </c>
    </row>
    <row r="32">
      <c r="B32" s="28" t="n"/>
      <c r="C32" s="28" t="n"/>
      <c r="D32" s="29" t="n"/>
      <c r="E32" s="14">
        <f>IF(OR(F32="",D32="",Viaje!$C$6=""),"",Viaje!$C$6-D32)</f>
        <v/>
      </c>
      <c r="F32" s="30" t="n"/>
      <c r="G32" s="28" t="n"/>
      <c r="H32" s="28" t="n"/>
      <c r="I32" s="15">
        <f>IF(F32="","",IF(H32="Sí","Hecho",IF(E32="","Pendiente",IF(E32&lt;TODAY(),"Atrasada",IF(E32=TODAY(),"Hoy",IF(E32-TODAY()&lt;=Viaje!$C$8,"Próxima","Pendiente"))))))</f>
        <v/>
      </c>
      <c r="J32" s="30" t="n"/>
      <c r="K32" s="31">
        <f>IF(OR(F32="",H32="Sí"),"",IF(E32="",99999,E32)+ROW()/1000000)</f>
        <v/>
      </c>
    </row>
    <row r="33">
      <c r="B33" s="28" t="n"/>
      <c r="C33" s="28" t="n"/>
      <c r="D33" s="29" t="n"/>
      <c r="E33" s="14">
        <f>IF(OR(F33="",D33="",Viaje!$C$6=""),"",Viaje!$C$6-D33)</f>
        <v/>
      </c>
      <c r="F33" s="30" t="n"/>
      <c r="G33" s="28" t="n"/>
      <c r="H33" s="28" t="n"/>
      <c r="I33" s="15">
        <f>IF(F33="","",IF(H33="Sí","Hecho",IF(E33="","Pendiente",IF(E33&lt;TODAY(),"Atrasada",IF(E33=TODAY(),"Hoy",IF(E33-TODAY()&lt;=Viaje!$C$8,"Próxima","Pendiente"))))))</f>
        <v/>
      </c>
      <c r="J33" s="30" t="n"/>
      <c r="K33" s="31">
        <f>IF(OR(F33="",H33="Sí"),"",IF(E33="",99999,E33)+ROW()/1000000)</f>
        <v/>
      </c>
    </row>
    <row r="34">
      <c r="B34" s="28" t="n"/>
      <c r="C34" s="28" t="n"/>
      <c r="D34" s="29" t="n"/>
      <c r="E34" s="14">
        <f>IF(OR(F34="",D34="",Viaje!$C$6=""),"",Viaje!$C$6-D34)</f>
        <v/>
      </c>
      <c r="F34" s="30" t="n"/>
      <c r="G34" s="28" t="n"/>
      <c r="H34" s="28" t="n"/>
      <c r="I34" s="15">
        <f>IF(F34="","",IF(H34="Sí","Hecho",IF(E34="","Pendiente",IF(E34&lt;TODAY(),"Atrasada",IF(E34=TODAY(),"Hoy",IF(E34-TODAY()&lt;=Viaje!$C$8,"Próxima","Pendiente"))))))</f>
        <v/>
      </c>
      <c r="J34" s="30" t="n"/>
      <c r="K34" s="31">
        <f>IF(OR(F34="",H34="Sí"),"",IF(E34="",99999,E34)+ROW()/1000000)</f>
        <v/>
      </c>
    </row>
    <row r="35">
      <c r="B35" s="28" t="n"/>
      <c r="C35" s="28" t="n"/>
      <c r="D35" s="29" t="n"/>
      <c r="E35" s="14">
        <f>IF(OR(F35="",D35="",Viaje!$C$6=""),"",Viaje!$C$6-D35)</f>
        <v/>
      </c>
      <c r="F35" s="30" t="n"/>
      <c r="G35" s="28" t="n"/>
      <c r="H35" s="28" t="n"/>
      <c r="I35" s="15">
        <f>IF(F35="","",IF(H35="Sí","Hecho",IF(E35="","Pendiente",IF(E35&lt;TODAY(),"Atrasada",IF(E35=TODAY(),"Hoy",IF(E35-TODAY()&lt;=Viaje!$C$8,"Próxima","Pendiente"))))))</f>
        <v/>
      </c>
      <c r="J35" s="30" t="n"/>
      <c r="K35" s="31">
        <f>IF(OR(F35="",H35="Sí"),"",IF(E35="",99999,E35)+ROW()/1000000)</f>
        <v/>
      </c>
    </row>
    <row r="36">
      <c r="B36" s="28" t="n"/>
      <c r="C36" s="28" t="n"/>
      <c r="D36" s="29" t="n"/>
      <c r="E36" s="14">
        <f>IF(OR(F36="",D36="",Viaje!$C$6=""),"",Viaje!$C$6-D36)</f>
        <v/>
      </c>
      <c r="F36" s="30" t="n"/>
      <c r="G36" s="28" t="n"/>
      <c r="H36" s="28" t="n"/>
      <c r="I36" s="15">
        <f>IF(F36="","",IF(H36="Sí","Hecho",IF(E36="","Pendiente",IF(E36&lt;TODAY(),"Atrasada",IF(E36=TODAY(),"Hoy",IF(E36-TODAY()&lt;=Viaje!$C$8,"Próxima","Pendiente"))))))</f>
        <v/>
      </c>
      <c r="J36" s="30" t="n"/>
      <c r="K36" s="31">
        <f>IF(OR(F36="",H36="Sí"),"",IF(E36="",99999,E36)+ROW()/1000000)</f>
        <v/>
      </c>
    </row>
    <row r="37">
      <c r="B37" s="28" t="n"/>
      <c r="C37" s="28" t="n"/>
      <c r="D37" s="29" t="n"/>
      <c r="E37" s="14">
        <f>IF(OR(F37="",D37="",Viaje!$C$6=""),"",Viaje!$C$6-D37)</f>
        <v/>
      </c>
      <c r="F37" s="30" t="n"/>
      <c r="G37" s="28" t="n"/>
      <c r="H37" s="28" t="n"/>
      <c r="I37" s="15">
        <f>IF(F37="","",IF(H37="Sí","Hecho",IF(E37="","Pendiente",IF(E37&lt;TODAY(),"Atrasada",IF(E37=TODAY(),"Hoy",IF(E37-TODAY()&lt;=Viaje!$C$8,"Próxima","Pendiente"))))))</f>
        <v/>
      </c>
      <c r="J37" s="30" t="n"/>
      <c r="K37" s="31">
        <f>IF(OR(F37="",H37="Sí"),"",IF(E37="",99999,E37)+ROW()/1000000)</f>
        <v/>
      </c>
    </row>
    <row r="38">
      <c r="B38" s="28" t="n"/>
      <c r="C38" s="28" t="n"/>
      <c r="D38" s="29" t="n"/>
      <c r="E38" s="14">
        <f>IF(OR(F38="",D38="",Viaje!$C$6=""),"",Viaje!$C$6-D38)</f>
        <v/>
      </c>
      <c r="F38" s="30" t="n"/>
      <c r="G38" s="28" t="n"/>
      <c r="H38" s="28" t="n"/>
      <c r="I38" s="15">
        <f>IF(F38="","",IF(H38="Sí","Hecho",IF(E38="","Pendiente",IF(E38&lt;TODAY(),"Atrasada",IF(E38=TODAY(),"Hoy",IF(E38-TODAY()&lt;=Viaje!$C$8,"Próxima","Pendiente"))))))</f>
        <v/>
      </c>
      <c r="J38" s="30" t="n"/>
      <c r="K38" s="31">
        <f>IF(OR(F38="",H38="Sí"),"",IF(E38="",99999,E38)+ROW()/1000000)</f>
        <v/>
      </c>
    </row>
    <row r="39">
      <c r="B39" s="28" t="n"/>
      <c r="C39" s="28" t="n"/>
      <c r="D39" s="29" t="n"/>
      <c r="E39" s="14">
        <f>IF(OR(F39="",D39="",Viaje!$C$6=""),"",Viaje!$C$6-D39)</f>
        <v/>
      </c>
      <c r="F39" s="30" t="n"/>
      <c r="G39" s="28" t="n"/>
      <c r="H39" s="28" t="n"/>
      <c r="I39" s="15">
        <f>IF(F39="","",IF(H39="Sí","Hecho",IF(E39="","Pendiente",IF(E39&lt;TODAY(),"Atrasada",IF(E39=TODAY(),"Hoy",IF(E39-TODAY()&lt;=Viaje!$C$8,"Próxima","Pendiente"))))))</f>
        <v/>
      </c>
      <c r="J39" s="30" t="n"/>
      <c r="K39" s="31">
        <f>IF(OR(F39="",H39="Sí"),"",IF(E39="",99999,E39)+ROW()/1000000)</f>
        <v/>
      </c>
    </row>
    <row r="40">
      <c r="B40" s="28" t="n"/>
      <c r="C40" s="28" t="n"/>
      <c r="D40" s="29" t="n"/>
      <c r="E40" s="14">
        <f>IF(OR(F40="",D40="",Viaje!$C$6=""),"",Viaje!$C$6-D40)</f>
        <v/>
      </c>
      <c r="F40" s="30" t="n"/>
      <c r="G40" s="28" t="n"/>
      <c r="H40" s="28" t="n"/>
      <c r="I40" s="15">
        <f>IF(F40="","",IF(H40="Sí","Hecho",IF(E40="","Pendiente",IF(E40&lt;TODAY(),"Atrasada",IF(E40=TODAY(),"Hoy",IF(E40-TODAY()&lt;=Viaje!$C$8,"Próxima","Pendiente"))))))</f>
        <v/>
      </c>
      <c r="J40" s="30" t="n"/>
      <c r="K40" s="31">
        <f>IF(OR(F40="",H40="Sí"),"",IF(E40="",99999,E40)+ROW()/1000000)</f>
        <v/>
      </c>
    </row>
    <row r="41">
      <c r="B41" s="28" t="n"/>
      <c r="C41" s="28" t="n"/>
      <c r="D41" s="29" t="n"/>
      <c r="E41" s="14">
        <f>IF(OR(F41="",D41="",Viaje!$C$6=""),"",Viaje!$C$6-D41)</f>
        <v/>
      </c>
      <c r="F41" s="30" t="n"/>
      <c r="G41" s="28" t="n"/>
      <c r="H41" s="28" t="n"/>
      <c r="I41" s="15">
        <f>IF(F41="","",IF(H41="Sí","Hecho",IF(E41="","Pendiente",IF(E41&lt;TODAY(),"Atrasada",IF(E41=TODAY(),"Hoy",IF(E41-TODAY()&lt;=Viaje!$C$8,"Próxima","Pendiente"))))))</f>
        <v/>
      </c>
      <c r="J41" s="30" t="n"/>
      <c r="K41" s="31">
        <f>IF(OR(F41="",H41="Sí"),"",IF(E41="",99999,E41)+ROW()/1000000)</f>
        <v/>
      </c>
    </row>
    <row r="42">
      <c r="B42" s="28" t="n"/>
      <c r="C42" s="28" t="n"/>
      <c r="D42" s="29" t="n"/>
      <c r="E42" s="14">
        <f>IF(OR(F42="",D42="",Viaje!$C$6=""),"",Viaje!$C$6-D42)</f>
        <v/>
      </c>
      <c r="F42" s="30" t="n"/>
      <c r="G42" s="28" t="n"/>
      <c r="H42" s="28" t="n"/>
      <c r="I42" s="15">
        <f>IF(F42="","",IF(H42="Sí","Hecho",IF(E42="","Pendiente",IF(E42&lt;TODAY(),"Atrasada",IF(E42=TODAY(),"Hoy",IF(E42-TODAY()&lt;=Viaje!$C$8,"Próxima","Pendiente"))))))</f>
        <v/>
      </c>
      <c r="J42" s="30" t="n"/>
      <c r="K42" s="31">
        <f>IF(OR(F42="",H42="Sí"),"",IF(E42="",99999,E42)+ROW()/1000000)</f>
        <v/>
      </c>
    </row>
    <row r="43">
      <c r="B43" s="28" t="n"/>
      <c r="C43" s="28" t="n"/>
      <c r="D43" s="29" t="n"/>
      <c r="E43" s="14">
        <f>IF(OR(F43="",D43="",Viaje!$C$6=""),"",Viaje!$C$6-D43)</f>
        <v/>
      </c>
      <c r="F43" s="30" t="n"/>
      <c r="G43" s="28" t="n"/>
      <c r="H43" s="28" t="n"/>
      <c r="I43" s="15">
        <f>IF(F43="","",IF(H43="Sí","Hecho",IF(E43="","Pendiente",IF(E43&lt;TODAY(),"Atrasada",IF(E43=TODAY(),"Hoy",IF(E43-TODAY()&lt;=Viaje!$C$8,"Próxima","Pendiente"))))))</f>
        <v/>
      </c>
      <c r="J43" s="30" t="n"/>
      <c r="K43" s="31">
        <f>IF(OR(F43="",H43="Sí"),"",IF(E43="",99999,E43)+ROW()/1000000)</f>
        <v/>
      </c>
    </row>
    <row r="44">
      <c r="B44" s="28" t="n"/>
      <c r="C44" s="28" t="n"/>
      <c r="D44" s="29" t="n"/>
      <c r="E44" s="14">
        <f>IF(OR(F44="",D44="",Viaje!$C$6=""),"",Viaje!$C$6-D44)</f>
        <v/>
      </c>
      <c r="F44" s="30" t="n"/>
      <c r="G44" s="28" t="n"/>
      <c r="H44" s="28" t="n"/>
      <c r="I44" s="15">
        <f>IF(F44="","",IF(H44="Sí","Hecho",IF(E44="","Pendiente",IF(E44&lt;TODAY(),"Atrasada",IF(E44=TODAY(),"Hoy",IF(E44-TODAY()&lt;=Viaje!$C$8,"Próxima","Pendiente"))))))</f>
        <v/>
      </c>
      <c r="J44" s="30" t="n"/>
      <c r="K44" s="31">
        <f>IF(OR(F44="",H44="Sí"),"",IF(E44="",99999,E44)+ROW()/1000000)</f>
        <v/>
      </c>
    </row>
    <row r="45">
      <c r="B45" s="28" t="n"/>
      <c r="C45" s="28" t="n"/>
      <c r="D45" s="29" t="n"/>
      <c r="E45" s="14">
        <f>IF(OR(F45="",D45="",Viaje!$C$6=""),"",Viaje!$C$6-D45)</f>
        <v/>
      </c>
      <c r="F45" s="30" t="n"/>
      <c r="G45" s="28" t="n"/>
      <c r="H45" s="28" t="n"/>
      <c r="I45" s="15">
        <f>IF(F45="","",IF(H45="Sí","Hecho",IF(E45="","Pendiente",IF(E45&lt;TODAY(),"Atrasada",IF(E45=TODAY(),"Hoy",IF(E45-TODAY()&lt;=Viaje!$C$8,"Próxima","Pendiente"))))))</f>
        <v/>
      </c>
      <c r="J45" s="30" t="n"/>
      <c r="K45" s="31">
        <f>IF(OR(F45="",H45="Sí"),"",IF(E45="",99999,E45)+ROW()/1000000)</f>
        <v/>
      </c>
    </row>
    <row r="46">
      <c r="B46" s="28" t="n"/>
      <c r="C46" s="28" t="n"/>
      <c r="D46" s="29" t="n"/>
      <c r="E46" s="14">
        <f>IF(OR(F46="",D46="",Viaje!$C$6=""),"",Viaje!$C$6-D46)</f>
        <v/>
      </c>
      <c r="F46" s="30" t="n"/>
      <c r="G46" s="28" t="n"/>
      <c r="H46" s="28" t="n"/>
      <c r="I46" s="15">
        <f>IF(F46="","",IF(H46="Sí","Hecho",IF(E46="","Pendiente",IF(E46&lt;TODAY(),"Atrasada",IF(E46=TODAY(),"Hoy",IF(E46-TODAY()&lt;=Viaje!$C$8,"Próxima","Pendiente"))))))</f>
        <v/>
      </c>
      <c r="J46" s="30" t="n"/>
      <c r="K46" s="31">
        <f>IF(OR(F46="",H46="Sí"),"",IF(E46="",99999,E46)+ROW()/1000000)</f>
        <v/>
      </c>
    </row>
    <row r="47">
      <c r="B47" s="20" t="inlineStr">
        <is>
          <t>Totales</t>
        </is>
      </c>
      <c r="C47" s="20" t="inlineStr"/>
      <c r="D47" s="20" t="inlineStr"/>
      <c r="E47" s="20" t="inlineStr"/>
      <c r="F47" s="20">
        <f>COUNTA(F7:F46)&amp;" tareas en la lista"</f>
        <v/>
      </c>
      <c r="G47" s="20" t="inlineStr"/>
      <c r="H47" s="32">
        <f>COUNTIF(H7:H46,"Sí")</f>
        <v/>
      </c>
      <c r="I47" s="22">
        <f>IF(COUNTA(F7:F46)=0,0,COUNTIF(H7:H46,"Sí")/COUNTA(F7:F46))</f>
        <v/>
      </c>
      <c r="J47" s="20" t="inlineStr"/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3">
    <mergeCell ref="E4:F4"/>
    <mergeCell ref="B3:J3"/>
    <mergeCell ref="B2:J2"/>
  </mergeCells>
  <conditionalFormatting sqref="B7:J46">
    <cfRule type="expression" priority="1" dxfId="0">
      <formula>$H7="Sí"</formula>
    </cfRule>
  </conditionalFormatting>
  <conditionalFormatting sqref="I7:I46">
    <cfRule type="cellIs" priority="2" operator="equal" dxfId="1">
      <formula>"Atrasada"</formula>
    </cfRule>
    <cfRule type="cellIs" priority="3" operator="equal" dxfId="2">
      <formula>"Hoy"</formula>
    </cfRule>
    <cfRule type="cellIs" priority="4" operator="equal" dxfId="2">
      <formula>"Próxima"</formula>
    </cfRule>
  </conditionalFormatting>
  <conditionalFormatting sqref="G7:G46">
    <cfRule type="cellIs" priority="5" operator="equal" dxfId="1">
      <formula>"Alta"</formula>
    </cfRule>
  </conditionalFormatting>
  <dataValidations count="5">
    <dataValidation sqref="B7:B46" showDropDown="0" showInputMessage="0" showErrorMessage="0" allowBlank="1" type="list">
      <formula1>=Listas!$A$2:$A$9</formula1>
    </dataValidation>
    <dataValidation sqref="C7:C46" showDropDown="0" showInputMessage="0" showErrorMessage="0" allowBlank="1" type="list">
      <formula1>=Viaje!$C$18:$C$23</formula1>
    </dataValidation>
    <dataValidation sqref="G7:G46" showDropDown="0" showInputMessage="0" showErrorMessage="0" allowBlank="1" type="list">
      <formula1>=Listas!$B$2:$B$4</formula1>
    </dataValidation>
    <dataValidation sqref="H7:H46" showDropDown="0" showInputMessage="0" showErrorMessage="0" allowBlank="1" type="list">
      <formula1>=Listas!$C$2:$C$3</formula1>
    </dataValidation>
    <dataValidation sqref="D7:D46" showDropDown="0" showInputMessage="0" showErrorMessage="1" allowBlank="1" errorTitle="Días" error="Escribe un número entero de días entre 0 y 60 (0 = el mismo día de salida)." type="whole" operator="between">
      <formula1>0</formula1>
      <formula2>60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B2:J2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" customWidth="1" min="1" max="1"/>
    <col width="30" customWidth="1" min="2" max="2"/>
    <col width="14" customWidth="1" min="3" max="3"/>
    <col width="16" customWidth="1" min="4" max="4"/>
    <col width="11" customWidth="1" min="5" max="5"/>
    <col width="44" customWidth="1" min="6" max="6"/>
    <col width="11" customWidth="1" min="7" max="7"/>
    <col width="13" customWidth="1" min="8" max="8"/>
    <col width="14" customWidth="1" min="9" max="9"/>
    <col width="28" customWidth="1" min="10" max="10"/>
  </cols>
  <sheetData>
    <row r="2" ht="34" customHeight="1">
      <c r="B2" s="1" t="inlineStr">
        <is>
          <t>Contactos útiles y avisos</t>
        </is>
      </c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B3" s="3" t="inlineStr">
        <is>
          <t>Quién tiene llave, a quién has avisado y a quién se llama si pasa algo en casa mientras estás fuera.</t>
        </is>
      </c>
    </row>
    <row r="5" ht="44" customHeight="1">
      <c r="B5" s="11" t="inlineStr">
        <is>
          <t>Contacto</t>
        </is>
      </c>
      <c r="C5" s="11" t="inlineStr">
        <is>
          <t>Rol</t>
        </is>
      </c>
      <c r="D5" s="11" t="inlineStr">
        <is>
          <t>Teléfono</t>
        </is>
      </c>
      <c r="E5" s="11" t="inlineStr">
        <is>
          <t>¿Tiene llave?</t>
        </is>
      </c>
      <c r="F5" s="11" t="inlineStr">
        <is>
          <t>Qué se le ha pedido</t>
        </is>
      </c>
      <c r="G5" s="11" t="inlineStr">
        <is>
          <t>¿Avisado?</t>
        </is>
      </c>
      <c r="H5" s="11" t="inlineStr">
        <is>
          <t>Fecha del aviso</t>
        </is>
      </c>
      <c r="I5" s="11" t="inlineStr">
        <is>
          <t>Estado</t>
        </is>
      </c>
      <c r="J5" s="11" t="inlineStr">
        <is>
          <t>Nota</t>
        </is>
      </c>
    </row>
    <row r="6">
      <c r="B6" s="30" t="inlineStr">
        <is>
          <t>Pilar (vecina del 3.º B)</t>
        </is>
      </c>
      <c r="C6" s="28" t="inlineStr">
        <is>
          <t>Llaves</t>
        </is>
      </c>
      <c r="D6" s="28" t="inlineStr">
        <is>
          <t>600 000 101</t>
        </is>
      </c>
      <c r="E6" s="28" t="inlineStr">
        <is>
          <t>Sí</t>
        </is>
      </c>
      <c r="F6" s="30" t="inlineStr">
        <is>
          <t>Recoger el correo y regar las plantas</t>
        </is>
      </c>
      <c r="G6" s="28" t="inlineStr">
        <is>
          <t>Sí</t>
        </is>
      </c>
      <c r="H6" s="33" t="n">
        <v>46296</v>
      </c>
      <c r="I6" s="15">
        <f>IF(B6="","",IF(G6="Sí","Avisado",IF(AND(ISNUMBER(Viaje!$C$12),Viaje!$C$12&lt;=Viaje!$C$9),"Avisar ya","Falta avisar")))</f>
        <v/>
      </c>
      <c r="J6" s="30" t="inlineStr">
        <is>
          <t>Tiene copia desde hace años</t>
        </is>
      </c>
    </row>
    <row r="7">
      <c r="B7" s="30" t="inlineStr">
        <is>
          <t>Marta (hermana)</t>
        </is>
      </c>
      <c r="C7" s="28" t="inlineStr">
        <is>
          <t>Familiar</t>
        </is>
      </c>
      <c r="D7" s="28" t="inlineStr">
        <is>
          <t>600 000 102</t>
        </is>
      </c>
      <c r="E7" s="28" t="inlineStr">
        <is>
          <t>Sí</t>
        </is>
      </c>
      <c r="F7" s="30" t="inlineStr">
        <is>
          <t>Contacto de emergencia y segunda copia</t>
        </is>
      </c>
      <c r="G7" s="28" t="inlineStr">
        <is>
          <t>Sí</t>
        </is>
      </c>
      <c r="H7" s="33" t="n">
        <v>46293</v>
      </c>
      <c r="I7" s="15">
        <f>IF(B7="","",IF(G7="Sí","Avisado",IF(AND(ISNUMBER(Viaje!$C$12),Viaje!$C$12&lt;=Viaje!$C$9),"Avisar ya","Falta avisar")))</f>
        <v/>
      </c>
      <c r="J7" s="30" t="inlineStr"/>
    </row>
    <row r="8">
      <c r="B8" s="30" t="inlineStr">
        <is>
          <t>Residencia felina Miau</t>
        </is>
      </c>
      <c r="C8" s="28" t="inlineStr">
        <is>
          <t>Mascotas</t>
        </is>
      </c>
      <c r="D8" s="28" t="inlineStr">
        <is>
          <t>900 000 103</t>
        </is>
      </c>
      <c r="E8" s="28" t="inlineStr">
        <is>
          <t>No</t>
        </is>
      </c>
      <c r="F8" s="30" t="inlineStr">
        <is>
          <t>Estancia del gato del 9 al 18 de octubre</t>
        </is>
      </c>
      <c r="G8" s="28" t="inlineStr">
        <is>
          <t>Sí</t>
        </is>
      </c>
      <c r="H8" s="33" t="n">
        <v>46287</v>
      </c>
      <c r="I8" s="15">
        <f>IF(B8="","",IF(G8="Sí","Avisado",IF(AND(ISNUMBER(Viaje!$C$12),Viaje!$C$12&lt;=Viaje!$C$9),"Avisar ya","Falta avisar")))</f>
        <v/>
      </c>
      <c r="J8" s="30" t="inlineStr">
        <is>
          <t>Llevar cartilla y pienso</t>
        </is>
      </c>
    </row>
    <row r="9">
      <c r="B9" s="30" t="inlineStr">
        <is>
          <t>Presidente de la comunidad</t>
        </is>
      </c>
      <c r="C9" s="28" t="inlineStr">
        <is>
          <t>Comunidad</t>
        </is>
      </c>
      <c r="D9" s="28" t="inlineStr">
        <is>
          <t>600 000 104</t>
        </is>
      </c>
      <c r="E9" s="28" t="inlineStr">
        <is>
          <t>No</t>
        </is>
      </c>
      <c r="F9" s="30" t="inlineStr">
        <is>
          <t>Avisar de que la casa estará vacía</t>
        </is>
      </c>
      <c r="G9" s="28" t="inlineStr">
        <is>
          <t>No</t>
        </is>
      </c>
      <c r="H9" s="33" t="n"/>
      <c r="I9" s="15">
        <f>IF(B9="","",IF(G9="Sí","Avisado",IF(AND(ISNUMBER(Viaje!$C$12),Viaje!$C$12&lt;=Viaje!$C$9),"Avisar ya","Falta avisar")))</f>
        <v/>
      </c>
      <c r="J9" s="30" t="inlineStr"/>
    </row>
    <row r="10">
      <c r="B10" s="30" t="inlineStr">
        <is>
          <t>Vecino del 2.º A</t>
        </is>
      </c>
      <c r="C10" s="28" t="inlineStr">
        <is>
          <t>Llaves</t>
        </is>
      </c>
      <c r="D10" s="28" t="inlineStr">
        <is>
          <t>600 000 105</t>
        </is>
      </c>
      <c r="E10" s="28" t="inlineStr">
        <is>
          <t>No</t>
        </is>
      </c>
      <c r="F10" s="30" t="inlineStr">
        <is>
          <t>Vigilar la puerta y el rellano</t>
        </is>
      </c>
      <c r="G10" s="28" t="inlineStr">
        <is>
          <t>No</t>
        </is>
      </c>
      <c r="H10" s="33" t="n"/>
      <c r="I10" s="15">
        <f>IF(B10="","",IF(G10="Sí","Avisado",IF(AND(ISNUMBER(Viaje!$C$12),Viaje!$C$12&lt;=Viaje!$C$9),"Avisar ya","Falta avisar")))</f>
        <v/>
      </c>
      <c r="J10" s="30" t="inlineStr"/>
    </row>
    <row r="11">
      <c r="B11" s="30" t="inlineStr">
        <is>
          <t>Asistencia del seguro del hogar</t>
        </is>
      </c>
      <c r="C11" s="28" t="inlineStr">
        <is>
          <t>Seguro</t>
        </is>
      </c>
      <c r="D11" s="28" t="inlineStr">
        <is>
          <t>900 000 106</t>
        </is>
      </c>
      <c r="E11" s="28" t="inlineStr">
        <is>
          <t>No</t>
        </is>
      </c>
      <c r="F11" s="30" t="inlineStr">
        <is>
          <t>Llamar si hay fuga o robo; póliza en la carpeta</t>
        </is>
      </c>
      <c r="G11" s="28" t="inlineStr">
        <is>
          <t>Sí</t>
        </is>
      </c>
      <c r="H11" s="33" t="n">
        <v>46295</v>
      </c>
      <c r="I11" s="15">
        <f>IF(B11="","",IF(G11="Sí","Avisado",IF(AND(ISNUMBER(Viaje!$C$12),Viaje!$C$12&lt;=Viaje!$C$9),"Avisar ya","Falta avisar")))</f>
        <v/>
      </c>
      <c r="J11" s="30" t="inlineStr">
        <is>
          <t>Revisar cobertura</t>
        </is>
      </c>
    </row>
    <row r="12">
      <c r="B12" s="30" t="inlineStr">
        <is>
          <t>Fontanero de confianza</t>
        </is>
      </c>
      <c r="C12" s="28" t="inlineStr">
        <is>
          <t>Emergencias</t>
        </is>
      </c>
      <c r="D12" s="28" t="inlineStr">
        <is>
          <t>600 000 107</t>
        </is>
      </c>
      <c r="E12" s="28" t="inlineStr">
        <is>
          <t>No</t>
        </is>
      </c>
      <c r="F12" s="30" t="inlineStr">
        <is>
          <t>Solo si hay una fuga de agua</t>
        </is>
      </c>
      <c r="G12" s="28" t="inlineStr">
        <is>
          <t>No</t>
        </is>
      </c>
      <c r="H12" s="33" t="n"/>
      <c r="I12" s="15">
        <f>IF(B12="","",IF(G12="Sí","Avisado",IF(AND(ISNUMBER(Viaje!$C$12),Viaje!$C$12&lt;=Viaje!$C$9),"Avisar ya","Falta avisar")))</f>
        <v/>
      </c>
      <c r="J12" s="30" t="inlineStr"/>
    </row>
    <row r="13">
      <c r="B13" s="30" t="inlineStr">
        <is>
          <t>Emergencias</t>
        </is>
      </c>
      <c r="C13" s="28" t="inlineStr">
        <is>
          <t>Emergencias</t>
        </is>
      </c>
      <c r="D13" s="28" t="inlineStr">
        <is>
          <t>112</t>
        </is>
      </c>
      <c r="E13" s="28" t="inlineStr">
        <is>
          <t>No</t>
        </is>
      </c>
      <c r="F13" s="30" t="inlineStr">
        <is>
          <t>Incendio, robo o accidente</t>
        </is>
      </c>
      <c r="G13" s="28" t="inlineStr">
        <is>
          <t>Sí</t>
        </is>
      </c>
      <c r="H13" s="33" t="n"/>
      <c r="I13" s="15">
        <f>IF(B13="","",IF(G13="Sí","Avisado",IF(AND(ISNUMBER(Viaje!$C$12),Viaje!$C$12&lt;=Viaje!$C$9),"Avisar ya","Falta avisar")))</f>
        <v/>
      </c>
      <c r="J13" s="30" t="inlineStr">
        <is>
          <t>Número único europeo</t>
        </is>
      </c>
    </row>
    <row r="14">
      <c r="B14" s="30" t="n"/>
      <c r="C14" s="28" t="n"/>
      <c r="D14" s="28" t="n"/>
      <c r="E14" s="28" t="n"/>
      <c r="F14" s="30" t="n"/>
      <c r="G14" s="28" t="n"/>
      <c r="H14" s="33" t="n"/>
      <c r="I14" s="15">
        <f>IF(B14="","",IF(G14="Sí","Avisado",IF(AND(ISNUMBER(Viaje!$C$12),Viaje!$C$12&lt;=Viaje!$C$9),"Avisar ya","Falta avisar")))</f>
        <v/>
      </c>
      <c r="J14" s="30" t="n"/>
    </row>
    <row r="15">
      <c r="B15" s="30" t="n"/>
      <c r="C15" s="28" t="n"/>
      <c r="D15" s="28" t="n"/>
      <c r="E15" s="28" t="n"/>
      <c r="F15" s="30" t="n"/>
      <c r="G15" s="28" t="n"/>
      <c r="H15" s="33" t="n"/>
      <c r="I15" s="15">
        <f>IF(B15="","",IF(G15="Sí","Avisado",IF(AND(ISNUMBER(Viaje!$C$12),Viaje!$C$12&lt;=Viaje!$C$9),"Avisar ya","Falta avisar")))</f>
        <v/>
      </c>
      <c r="J15" s="30" t="n"/>
    </row>
    <row r="16">
      <c r="B16" s="30" t="n"/>
      <c r="C16" s="28" t="n"/>
      <c r="D16" s="28" t="n"/>
      <c r="E16" s="28" t="n"/>
      <c r="F16" s="30" t="n"/>
      <c r="G16" s="28" t="n"/>
      <c r="H16" s="33" t="n"/>
      <c r="I16" s="15">
        <f>IF(B16="","",IF(G16="Sí","Avisado",IF(AND(ISNUMBER(Viaje!$C$12),Viaje!$C$12&lt;=Viaje!$C$9),"Avisar ya","Falta avisar")))</f>
        <v/>
      </c>
      <c r="J16" s="30" t="n"/>
    </row>
    <row r="17">
      <c r="B17" s="30" t="n"/>
      <c r="C17" s="28" t="n"/>
      <c r="D17" s="28" t="n"/>
      <c r="E17" s="28" t="n"/>
      <c r="F17" s="30" t="n"/>
      <c r="G17" s="28" t="n"/>
      <c r="H17" s="33" t="n"/>
      <c r="I17" s="15">
        <f>IF(B17="","",IF(G17="Sí","Avisado",IF(AND(ISNUMBER(Viaje!$C$12),Viaje!$C$12&lt;=Viaje!$C$9),"Avisar ya","Falta avisar")))</f>
        <v/>
      </c>
      <c r="J17" s="30" t="n"/>
    </row>
    <row r="18">
      <c r="B18" s="30" t="n"/>
      <c r="C18" s="28" t="n"/>
      <c r="D18" s="28" t="n"/>
      <c r="E18" s="28" t="n"/>
      <c r="F18" s="30" t="n"/>
      <c r="G18" s="28" t="n"/>
      <c r="H18" s="33" t="n"/>
      <c r="I18" s="15">
        <f>IF(B18="","",IF(G18="Sí","Avisado",IF(AND(ISNUMBER(Viaje!$C$12),Viaje!$C$12&lt;=Viaje!$C$9),"Avisar ya","Falta avisar")))</f>
        <v/>
      </c>
      <c r="J18" s="30" t="n"/>
    </row>
    <row r="19">
      <c r="B19" s="30" t="n"/>
      <c r="C19" s="28" t="n"/>
      <c r="D19" s="28" t="n"/>
      <c r="E19" s="28" t="n"/>
      <c r="F19" s="30" t="n"/>
      <c r="G19" s="28" t="n"/>
      <c r="H19" s="33" t="n"/>
      <c r="I19" s="15">
        <f>IF(B19="","",IF(G19="Sí","Avisado",IF(AND(ISNUMBER(Viaje!$C$12),Viaje!$C$12&lt;=Viaje!$C$9),"Avisar ya","Falta avisar")))</f>
        <v/>
      </c>
      <c r="J19" s="30" t="n"/>
    </row>
    <row r="20">
      <c r="B20" s="30" t="n"/>
      <c r="C20" s="28" t="n"/>
      <c r="D20" s="28" t="n"/>
      <c r="E20" s="28" t="n"/>
      <c r="F20" s="30" t="n"/>
      <c r="G20" s="28" t="n"/>
      <c r="H20" s="33" t="n"/>
      <c r="I20" s="15">
        <f>IF(B20="","",IF(G20="Sí","Avisado",IF(AND(ISNUMBER(Viaje!$C$12),Viaje!$C$12&lt;=Viaje!$C$9),"Avisar ya","Falta avisar")))</f>
        <v/>
      </c>
      <c r="J20" s="30" t="n"/>
    </row>
    <row r="21">
      <c r="B21" s="30" t="n"/>
      <c r="C21" s="28" t="n"/>
      <c r="D21" s="28" t="n"/>
      <c r="E21" s="28" t="n"/>
      <c r="F21" s="30" t="n"/>
      <c r="G21" s="28" t="n"/>
      <c r="H21" s="33" t="n"/>
      <c r="I21" s="15">
        <f>IF(B21="","",IF(G21="Sí","Avisado",IF(AND(ISNUMBER(Viaje!$C$12),Viaje!$C$12&lt;=Viaje!$C$9),"Avisar ya","Falta avisar")))</f>
        <v/>
      </c>
      <c r="J21" s="30" t="n"/>
    </row>
    <row r="22">
      <c r="B22" s="30" t="n"/>
      <c r="C22" s="28" t="n"/>
      <c r="D22" s="28" t="n"/>
      <c r="E22" s="28" t="n"/>
      <c r="F22" s="30" t="n"/>
      <c r="G22" s="28" t="n"/>
      <c r="H22" s="33" t="n"/>
      <c r="I22" s="15">
        <f>IF(B22="","",IF(G22="Sí","Avisado",IF(AND(ISNUMBER(Viaje!$C$12),Viaje!$C$12&lt;=Viaje!$C$9),"Avisar ya","Falta avisar")))</f>
        <v/>
      </c>
      <c r="J22" s="30" t="n"/>
    </row>
    <row r="23">
      <c r="B23" s="30" t="n"/>
      <c r="C23" s="28" t="n"/>
      <c r="D23" s="28" t="n"/>
      <c r="E23" s="28" t="n"/>
      <c r="F23" s="30" t="n"/>
      <c r="G23" s="28" t="n"/>
      <c r="H23" s="33" t="n"/>
      <c r="I23" s="15">
        <f>IF(B23="","",IF(G23="Sí","Avisado",IF(AND(ISNUMBER(Viaje!$C$12),Viaje!$C$12&lt;=Viaje!$C$9),"Avisar ya","Falta avisar")))</f>
        <v/>
      </c>
      <c r="J23" s="30" t="n"/>
    </row>
    <row r="24">
      <c r="B24" s="30" t="n"/>
      <c r="C24" s="28" t="n"/>
      <c r="D24" s="28" t="n"/>
      <c r="E24" s="28" t="n"/>
      <c r="F24" s="30" t="n"/>
      <c r="G24" s="28" t="n"/>
      <c r="H24" s="33" t="n"/>
      <c r="I24" s="15">
        <f>IF(B24="","",IF(G24="Sí","Avisado",IF(AND(ISNUMBER(Viaje!$C$12),Viaje!$C$12&lt;=Viaje!$C$9),"Avisar ya","Falta avisar")))</f>
        <v/>
      </c>
      <c r="J24" s="30" t="n"/>
    </row>
    <row r="25">
      <c r="B25" s="30" t="n"/>
      <c r="C25" s="28" t="n"/>
      <c r="D25" s="28" t="n"/>
      <c r="E25" s="28" t="n"/>
      <c r="F25" s="30" t="n"/>
      <c r="G25" s="28" t="n"/>
      <c r="H25" s="33" t="n"/>
      <c r="I25" s="15">
        <f>IF(B25="","",IF(G25="Sí","Avisado",IF(AND(ISNUMBER(Viaje!$C$12),Viaje!$C$12&lt;=Viaje!$C$9),"Avisar ya","Falta avisar")))</f>
        <v/>
      </c>
      <c r="J25" s="30" t="n"/>
    </row>
    <row r="26">
      <c r="B26" s="20" t="inlineStr">
        <is>
          <t>Resumen</t>
        </is>
      </c>
      <c r="C26" s="20" t="inlineStr"/>
      <c r="D26" s="20" t="inlineStr"/>
      <c r="E26" s="34">
        <f>COUNTIF(E6:E25,"Sí")</f>
        <v/>
      </c>
      <c r="F26" s="20" t="inlineStr"/>
      <c r="G26" s="20" t="inlineStr"/>
      <c r="H26" s="20" t="inlineStr"/>
      <c r="I26" s="35">
        <f>COUNTIF(I6:I25,"Avisar ya")+COUNTIF(I6:I25,"Falta avisar")</f>
        <v/>
      </c>
      <c r="J26" s="20" t="inlineStr"/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J3"/>
    <mergeCell ref="B2:J2"/>
  </mergeCells>
  <conditionalFormatting sqref="I6:I25">
    <cfRule type="cellIs" priority="1" operator="equal" dxfId="0">
      <formula>"Avisado"</formula>
    </cfRule>
    <cfRule type="cellIs" priority="2" operator="equal" dxfId="1">
      <formula>"Avisar ya"</formula>
    </cfRule>
    <cfRule type="cellIs" priority="3" operator="equal" dxfId="2">
      <formula>"Falta avisar"</formula>
    </cfRule>
  </conditionalFormatting>
  <conditionalFormatting sqref="E6:E25">
    <cfRule type="cellIs" priority="4" operator="equal" dxfId="3">
      <formula>"Sí"</formula>
    </cfRule>
  </conditionalFormatting>
  <dataValidations count="4">
    <dataValidation sqref="C6:C25" showDropDown="0" showInputMessage="0" showErrorMessage="0" allowBlank="1" type="list">
      <formula1>=Listas!$D$2:$D$9</formula1>
    </dataValidation>
    <dataValidation sqref="E6:E25" showDropDown="0" showInputMessage="0" showErrorMessage="0" allowBlank="1" type="list">
      <formula1>=Listas!$C$2:$C$3</formula1>
    </dataValidation>
    <dataValidation sqref="G6:G25" showDropDown="0" showInputMessage="0" showErrorMessage="0" allowBlank="1" type="list">
      <formula1>=Listas!$C$2:$C$3</formula1>
    </dataValidation>
    <dataValidation sqref="H6:H25" showDropDown="0" showInputMessage="0" showErrorMessage="1" allowBlank="1" errorTitle="Fecha" error="Escribe una fecha válida, por ejemplo 01/10/2026." type="date" operator="greaterThan">
      <formula1>1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34D399"/>
    <outlinePr summaryBelow="1" summaryRight="1"/>
    <pageSetUpPr fitToPage="1"/>
  </sheetPr>
  <dimension ref="B2:D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0" customWidth="1" min="2" max="2"/>
    <col width="28" customWidth="1" min="3" max="3"/>
    <col width="60" customWidth="1" min="4" max="4"/>
  </cols>
  <sheetData>
    <row r="2" ht="34" customHeight="1">
      <c r="B2" s="1" t="inlineStr">
        <is>
          <t>Datos del viaje</t>
        </is>
      </c>
      <c r="C2" s="2" t="n"/>
      <c r="D2" s="2" t="n"/>
    </row>
    <row r="3">
      <c r="B3" s="3" t="inlineStr">
        <is>
          <t>Define la fecha de salida: todas las fechas límite de la checklist se calculan restando los días de antelación de cada tarea.</t>
        </is>
      </c>
    </row>
    <row r="5">
      <c r="B5" s="7" t="inlineStr">
        <is>
          <t>Destino / motivo del viaje</t>
        </is>
      </c>
      <c r="C5" s="36" t="inlineStr">
        <is>
          <t>Lisboa y Oporto · puente de octubre</t>
        </is>
      </c>
      <c r="D5" s="37" t="inlineStr">
        <is>
          <t>Texto libre. Solo sirve para identificar el viaje.</t>
        </is>
      </c>
    </row>
    <row r="6">
      <c r="B6" s="7" t="inlineStr">
        <is>
          <t>Fecha de salida</t>
        </is>
      </c>
      <c r="C6" s="33" t="n">
        <v>46304</v>
      </c>
      <c r="D6" s="37" t="inlineStr">
        <is>
          <t>Día en que sales de casa. Es la referencia de toda la plantilla.</t>
        </is>
      </c>
    </row>
    <row r="7">
      <c r="B7" s="7" t="inlineStr">
        <is>
          <t>Fecha de regreso</t>
        </is>
      </c>
      <c r="C7" s="33" t="n">
        <v>46313</v>
      </c>
      <c r="D7" s="37" t="inlineStr">
        <is>
          <t>Sirve para calcular los días que la casa estará vacía.</t>
        </is>
      </c>
    </row>
    <row r="8">
      <c r="B8" s="7" t="inlineStr">
        <is>
          <t>Margen para marcar «Próxima» (días)</t>
        </is>
      </c>
      <c r="C8" s="29" t="n">
        <v>2</v>
      </c>
      <c r="D8" s="37" t="inlineStr">
        <is>
          <t>Una tarea pasa a «Próxima» cuando faltan estos días o menos para su fecha límite.</t>
        </is>
      </c>
    </row>
    <row r="9">
      <c r="B9" s="7" t="inlineStr">
        <is>
          <t>Antelación para avisar a contactos (días)</t>
        </is>
      </c>
      <c r="C9" s="29" t="n">
        <v>7</v>
      </c>
      <c r="D9" s="37" t="inlineStr">
        <is>
          <t>Si faltan estos días o menos y no has avisado a un contacto, aparece «Avisar ya».</t>
        </is>
      </c>
    </row>
    <row r="11">
      <c r="B11" s="10" t="inlineStr">
        <is>
          <t>CALCULADO AUTOMÁTICAMENTE</t>
        </is>
      </c>
    </row>
    <row r="12">
      <c r="B12" s="7" t="inlineStr">
        <is>
          <t>Días que faltan para salir</t>
        </is>
      </c>
      <c r="C12" s="38">
        <f>IF(C6="","",C6-TODAY())</f>
        <v/>
      </c>
      <c r="D12" s="39" t="inlineStr">
        <is>
          <t>Negativo = la fecha de salida ya ha pasado.</t>
        </is>
      </c>
    </row>
    <row r="13">
      <c r="B13" s="7" t="inlineStr">
        <is>
          <t>Días fuera de casa</t>
        </is>
      </c>
      <c r="C13" s="38">
        <f>IF(OR(C6="",C7=""),"",C7-C6)</f>
        <v/>
      </c>
      <c r="D13" s="39" t="inlineStr">
        <is>
          <t>Regreso menos salida.</t>
        </is>
      </c>
    </row>
    <row r="14">
      <c r="B14" s="7" t="inlineStr">
        <is>
          <t>Situación</t>
        </is>
      </c>
      <c r="C14" s="15">
        <f>IF(C12="","Falta la fecha",IF(C12&gt;1,"Quedan "&amp;C12&amp;" días",IF(C12=1,"Sales mañana",IF(C12=0,"Sales hoy","Salida pasada"))))</f>
        <v/>
      </c>
      <c r="D14" s="39" t="inlineStr">
        <is>
          <t>Texto resumen que se usa en el Panel.</t>
        </is>
      </c>
    </row>
    <row r="16">
      <c r="B16" s="10" t="inlineStr">
        <is>
          <t>QUIÉN SE REPARTE LAS TAREAS</t>
        </is>
      </c>
    </row>
    <row r="17">
      <c r="B17" s="40" t="inlineStr">
        <is>
          <t>Persona</t>
        </is>
      </c>
      <c r="D17" s="39" t="inlineStr">
        <is>
          <t>Estos nombres aparecen en el desplegable «Responsable» de la hoja Tareas.</t>
        </is>
      </c>
    </row>
    <row r="18">
      <c r="B18" s="41" t="inlineStr">
        <is>
          <t>Persona 1</t>
        </is>
      </c>
      <c r="C18" s="28" t="inlineStr">
        <is>
          <t>Ana</t>
        </is>
      </c>
    </row>
    <row r="19">
      <c r="B19" s="41" t="inlineStr">
        <is>
          <t>Persona 2</t>
        </is>
      </c>
      <c r="C19" s="28" t="inlineStr">
        <is>
          <t>Luis</t>
        </is>
      </c>
    </row>
    <row r="20">
      <c r="B20" s="41" t="inlineStr">
        <is>
          <t>Persona 3</t>
        </is>
      </c>
      <c r="C20" s="28" t="inlineStr">
        <is>
          <t>Marta</t>
        </is>
      </c>
    </row>
    <row r="21">
      <c r="B21" s="41" t="inlineStr">
        <is>
          <t>Persona 4</t>
        </is>
      </c>
      <c r="C21" s="28" t="inlineStr">
        <is>
          <t>Carlos</t>
        </is>
      </c>
    </row>
    <row r="22">
      <c r="B22" s="41" t="inlineStr">
        <is>
          <t>Persona 5</t>
        </is>
      </c>
      <c r="C22" s="28" t="n"/>
    </row>
    <row r="23">
      <c r="B23" s="41" t="inlineStr">
        <is>
          <t>Persona 6</t>
        </is>
      </c>
      <c r="C23" s="28" t="n"/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D3"/>
    <mergeCell ref="B2:D2"/>
  </mergeCells>
  <conditionalFormatting sqref="C12">
    <cfRule type="expression" priority="1" dxfId="1">
      <formula>AND(ISNUMBER($C$12),$C$12&lt;0)</formula>
    </cfRule>
    <cfRule type="expression" priority="2" dxfId="2">
      <formula>AND(ISNUMBER($C$12),$C$12&gt;=0,$C$12&lt;=3)</formula>
    </cfRule>
  </conditionalFormatting>
  <dataValidations count="2">
    <dataValidation sqref="C6 C7" showDropDown="0" showInputMessage="0" showErrorMessage="1" allowBlank="1" errorTitle="Fecha" error="Escribe una fecha válida, por ejemplo 09/10/2026." type="date" operator="greaterThan">
      <formula1>1</formula1>
    </dataValidation>
    <dataValidation sqref="C8 C9" showDropDown="0" showInputMessage="0" showErrorMessage="1" allowBlank="1" errorTitle="Días" error="Escribe un número entero de días entre 0 y 60." type="whole" operator="between">
      <formula1>0</formula1>
      <formula2>60</formula2>
    </dataValidation>
  </dataValidations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Checklist para dejar la casa antes de viajar · Cómo usarla</t>
        </is>
      </c>
    </row>
    <row r="3">
      <c r="B3" s="3" t="inlineStr">
        <is>
          <t>Plantilla gratuita de Plantillas de Cálculo · plantillasdecalculo.com</t>
        </is>
      </c>
    </row>
    <row r="5">
      <c r="B5" s="10" t="inlineStr">
        <is>
          <t>CÓMO USARLA</t>
        </is>
      </c>
    </row>
    <row r="6" ht="30" customHeight="1">
      <c r="B6" s="42" t="inlineStr">
        <is>
          <t>1.  Abre la hoja «Viaje» y escribe el destino, la fecha de salida (C6) y la de regreso (C7). Sin fecha de salida no se calculan los plazos.</t>
        </is>
      </c>
    </row>
    <row r="7" ht="30" customHeight="1">
      <c r="B7" s="42" t="inlineStr">
        <is>
          <t>2.  En esa misma hoja escribe los nombres de las personas que se reparten las tareas (C18:C23); aparecerán en el desplegable «Responsable».</t>
        </is>
      </c>
    </row>
    <row r="8" ht="30" customHeight="1">
      <c r="B8" s="42" t="inlineStr">
        <is>
          <t>3.  Revisa la hoja «Tareas»: cada fila es una tarea con su zona, responsable y «Días antes de salir» (0 = el mismo día de salida). La fecha límite se calcula sola.</t>
        </is>
      </c>
    </row>
    <row r="9" ht="30" customHeight="1">
      <c r="B9" s="42" t="inlineStr">
        <is>
          <t>4.  Borra o cambia las tareas de ejemplo y añade las tuyas en las filas libres (hay sitio hasta 40). Elige zona y prioridad en los desplegables.</t>
        </is>
      </c>
    </row>
    <row r="10" ht="30" customHeight="1">
      <c r="B10" s="42" t="inlineStr">
        <is>
          <t>5.  Cuando termines una tarea, marca «Sí» en «¿Hecho?»: la fila se pinta de verde y deja de contar como pendiente.</t>
        </is>
      </c>
    </row>
    <row r="11" ht="30" customHeight="1">
      <c r="B11" s="42" t="inlineStr">
        <is>
          <t>6.  La columna «Estado» te avisa: «Atrasada» si la fecha límite ya pasó, «Hoy» si toca hoy y «Próxima» si faltan pocos días (el margen se cambia en «Viaje»).</t>
        </is>
      </c>
    </row>
    <row r="12" ht="30" customHeight="1">
      <c r="B12" s="42" t="inlineStr">
        <is>
          <t>7.  En «Contactos» apunta quién tiene llave, a quién has avisado y los teléfonos útiles. Si faltan pocos días y no has avisado a alguien, verás «Avisar ya».</t>
        </is>
      </c>
    </row>
    <row r="13" ht="30" customHeight="1">
      <c r="B13" s="42" t="inlineStr">
        <is>
          <t>8.  Mira el «Panel»: porcentaje completado, tareas atrasadas, las 10 más urgentes, avance por zona y reparto entre responsables. Imprímelo o pégalo en la nevera.</t>
        </is>
      </c>
    </row>
    <row r="15">
      <c r="B15" s="10" t="inlineStr">
        <is>
          <t>CONSEJOS</t>
        </is>
      </c>
    </row>
    <row r="16" ht="18" customHeight="1">
      <c r="B16" s="42" t="inlineStr">
        <is>
          <t>•  Los nombres, teléfonos, fechas y tareas de ejemplo son ficticios; sustitúyelos por los tuyos.</t>
        </is>
      </c>
    </row>
    <row r="17" ht="30" customHeight="1">
      <c r="B17" s="42" t="inlineStr">
        <is>
          <t>•  Todo se calcula con la fecha de hoy (TODAY), así que los estados se actualizan solos cada vez que abres el archivo.</t>
        </is>
      </c>
    </row>
    <row r="18" ht="30" customHeight="1">
      <c r="B18" s="42" t="inlineStr">
        <is>
          <t>•  Las zonas y prioridades se pueden renombrar en la hoja oculta «Listas» (clic derecho sobre una pestaña &gt; Mostrar). Mantén el número de zonas (8).</t>
        </is>
      </c>
    </row>
    <row r="19" ht="30" customHeight="1">
      <c r="B19" s="42" t="inlineStr">
        <is>
          <t>•  La columna K de «Tareas» está oculta y la usa el Panel para ordenar las pendientes por fecha: no la borres.</t>
        </is>
      </c>
    </row>
    <row r="20" ht="30" customHeight="1">
      <c r="B20" s="42" t="inlineStr">
        <is>
          <t>•  Las hojas están protegidas sin contraseña para no romper fórmulas: Revisar &gt; Desproteger hoja si quieres modificar algo.</t>
        </is>
      </c>
    </row>
    <row r="22">
      <c r="B22" s="39" t="inlineStr">
        <is>
          <t>Las celdas con fondo crema y texto azul son para rellenar; las verdes se calculan solas.</t>
        </is>
      </c>
    </row>
    <row r="24" ht="44" customHeight="1">
      <c r="B24" s="43" t="inlineStr">
        <is>
          <t>Aviso: esta lista es orientativa y no sustituye las condiciones de tu seguro de hogar ni las recomendaciones de seguridad de tu comunidad. Adáptala a tu vivienda y a tu situación.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Zona</t>
        </is>
      </c>
      <c r="B1" t="inlineStr">
        <is>
          <t>Prioridad</t>
        </is>
      </c>
      <c r="C1" t="inlineStr">
        <is>
          <t>Sí/No</t>
        </is>
      </c>
      <c r="D1" t="inlineStr">
        <is>
          <t>Rol</t>
        </is>
      </c>
    </row>
    <row r="2">
      <c r="A2" t="inlineStr">
        <is>
          <t>Llaves y puertas</t>
        </is>
      </c>
      <c r="B2" t="inlineStr">
        <is>
          <t>Alta</t>
        </is>
      </c>
      <c r="C2" t="inlineStr">
        <is>
          <t>Sí</t>
        </is>
      </c>
      <c r="D2" t="inlineStr">
        <is>
          <t>Llaves</t>
        </is>
      </c>
    </row>
    <row r="3">
      <c r="A3" t="inlineStr">
        <is>
          <t>Nevera y cocina</t>
        </is>
      </c>
      <c r="B3" t="inlineStr">
        <is>
          <t>Media</t>
        </is>
      </c>
      <c r="C3" t="inlineStr">
        <is>
          <t>No</t>
        </is>
      </c>
      <c r="D3" t="inlineStr">
        <is>
          <t>Plantas</t>
        </is>
      </c>
    </row>
    <row r="4">
      <c r="A4" t="inlineStr">
        <is>
          <t>Basura y limpieza</t>
        </is>
      </c>
      <c r="B4" t="inlineStr">
        <is>
          <t>Baja</t>
        </is>
      </c>
      <c r="D4" t="inlineStr">
        <is>
          <t>Mascotas</t>
        </is>
      </c>
    </row>
    <row r="5">
      <c r="A5" t="inlineStr">
        <is>
          <t>Plantas y mascotas</t>
        </is>
      </c>
      <c r="D5" t="inlineStr">
        <is>
          <t>Comunidad</t>
        </is>
      </c>
    </row>
    <row r="6">
      <c r="A6" t="inlineStr">
        <is>
          <t>Electricidad</t>
        </is>
      </c>
      <c r="D6" t="inlineStr">
        <is>
          <t>Familiar</t>
        </is>
      </c>
    </row>
    <row r="7">
      <c r="A7" t="inlineStr">
        <is>
          <t>Agua y gas</t>
        </is>
      </c>
      <c r="D7" t="inlineStr">
        <is>
          <t>Emergencias</t>
        </is>
      </c>
    </row>
    <row r="8">
      <c r="A8" t="inlineStr">
        <is>
          <t>Avisos y gestiones</t>
        </is>
      </c>
      <c r="D8" t="inlineStr">
        <is>
          <t>Seguro</t>
        </is>
      </c>
    </row>
    <row r="9">
      <c r="A9" t="inlineStr">
        <is>
          <t>Seguridad</t>
        </is>
      </c>
      <c r="D9" t="inlineStr">
        <is>
          <t>Otros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2026-10-03T09:46:26Z</dcterms:created>
  <dcterms:modified xmlns:dcterms="http://purl.org/dc/terms/" xmlns:xsi="http://www.w3.org/2001/XMLSchema-instance" xsi:type="dcterms:W3CDTF">2026-10-03T09:46:26Z</dcterms:modified>
</cp:coreProperties>
</file>