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nel" sheetId="1" state="visible" r:id="rId1"/>
    <sheet xmlns:r="http://schemas.openxmlformats.org/officeDocument/2006/relationships" name="Documentos" sheetId="2" state="visible" r:id="rId2"/>
    <sheet xmlns:r="http://schemas.openxmlformats.org/officeDocument/2006/relationships" name="Caducidades" sheetId="3" state="visible" r:id="rId3"/>
    <sheet xmlns:r="http://schemas.openxmlformats.org/officeDocument/2006/relationships" name="Instrucciones" sheetId="4" state="visible" r:id="rId4"/>
    <sheet xmlns:r="http://schemas.openxmlformats.org/officeDocument/2006/relationships" name="Listas" sheetId="5" state="hidden" r:id="rId5"/>
  </sheets>
  <definedNames/>
  <calcPr calcId="124519" fullCalcOnLoad="1"/>
</workbook>
</file>

<file path=xl/styles.xml><?xml version="1.0" encoding="utf-8"?>
<styleSheet xmlns="http://schemas.openxmlformats.org/spreadsheetml/2006/main">
  <numFmts count="4">
    <numFmt numFmtId="164" formatCode="dd/mm/yyyy"/>
    <numFmt numFmtId="165" formatCode="yyyy-mm-dd"/>
    <numFmt numFmtId="166" formatCode="0.00000"/>
    <numFmt numFmtId="167" formatCode="0.0%"/>
  </numFmts>
  <fonts count="16">
    <font>
      <name val="Calibri"/>
      <family val="2"/>
      <color theme="1"/>
      <sz val="11"/>
      <scheme val="minor"/>
    </font>
    <font>
      <name val="Arial"/>
      <b val="1"/>
      <color rgb="00FFFFFF"/>
      <sz val="18"/>
    </font>
    <font>
      <name val="Arial"/>
      <i val="1"/>
      <color rgb="006B7280"/>
      <sz val="10"/>
    </font>
    <font>
      <name val="Arial"/>
      <b val="1"/>
      <color rgb="00111827"/>
      <sz val="10"/>
    </font>
    <font>
      <name val="Arial"/>
      <b val="1"/>
      <color rgb="00047857"/>
      <sz val="10"/>
    </font>
    <font>
      <name val="Arial"/>
      <i val="1"/>
      <color rgb="006B7280"/>
      <sz val="9"/>
    </font>
    <font>
      <name val="Arial"/>
      <b val="1"/>
      <color rgb="00FFFFFF"/>
      <sz val="10"/>
    </font>
    <font>
      <name val="Arial"/>
      <color rgb="001D4ED8"/>
      <sz val="10"/>
    </font>
    <font>
      <name val="Arial"/>
      <color rgb="00047857"/>
      <sz val="10"/>
    </font>
    <font>
      <name val="Arial"/>
      <color rgb="009CA3AF"/>
      <sz val="8"/>
    </font>
    <font>
      <name val="Arial"/>
      <b val="1"/>
      <color rgb="006B7280"/>
      <sz val="9"/>
    </font>
    <font>
      <name val="Arial"/>
      <b val="1"/>
      <color rgb="00047857"/>
      <sz val="16"/>
    </font>
    <font>
      <name val="Arial"/>
      <b val="1"/>
      <color rgb="0012744A"/>
      <sz val="11"/>
    </font>
    <font>
      <name val="Arial"/>
      <b val="1"/>
      <color rgb="000B4A2F"/>
      <sz val="11"/>
    </font>
    <font>
      <name val="Arial"/>
      <color rgb="00111827"/>
      <sz val="10"/>
    </font>
    <font>
      <name val="Arial"/>
      <b val="1"/>
      <color rgb="0092400E"/>
      <sz val="10"/>
    </font>
  </fonts>
  <fills count="7">
    <fill>
      <patternFill/>
    </fill>
    <fill>
      <patternFill patternType="gray125"/>
    </fill>
    <fill>
      <patternFill patternType="solid">
        <fgColor rgb="000B4A2F"/>
      </patternFill>
    </fill>
    <fill>
      <patternFill patternType="solid">
        <fgColor rgb="0012744A"/>
      </patternFill>
    </fill>
    <fill>
      <patternFill patternType="solid">
        <fgColor rgb="00FFFDF2"/>
      </patternFill>
    </fill>
    <fill>
      <patternFill patternType="solid">
        <fgColor rgb="00ECFDF5"/>
      </patternFill>
    </fill>
    <fill>
      <patternFill patternType="solid">
        <fgColor rgb="00D1FAE5"/>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1">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vertical="center" indent="1"/>
    </xf>
    <xf numFmtId="0" fontId="3" fillId="0" borderId="0" applyAlignment="1" pivotButton="0" quotePrefix="0" xfId="0">
      <alignment vertical="center"/>
    </xf>
    <xf numFmtId="164" fontId="7" fillId="4" borderId="1" applyAlignment="1" applyProtection="1" pivotButton="0" quotePrefix="0" xfId="0">
      <alignment horizontal="center" vertical="center"/>
      <protection locked="0" hidden="0"/>
    </xf>
    <xf numFmtId="0" fontId="7" fillId="4" borderId="1" applyAlignment="1" applyProtection="1" pivotButton="0" quotePrefix="0" xfId="0">
      <alignment vertical="center"/>
      <protection locked="0" hidden="0"/>
    </xf>
    <xf numFmtId="0" fontId="4" fillId="0" borderId="1" applyAlignment="1" pivotButton="0" quotePrefix="0" xfId="0">
      <alignment horizontal="center" vertical="center"/>
    </xf>
    <xf numFmtId="1" fontId="4" fillId="0" borderId="1" applyAlignment="1" pivotButton="0" quotePrefix="0" xfId="0">
      <alignment horizontal="center" vertical="center"/>
    </xf>
    <xf numFmtId="0" fontId="5" fillId="0" borderId="0" applyAlignment="1" pivotButton="0" quotePrefix="0" xfId="0">
      <alignment vertical="center"/>
    </xf>
    <xf numFmtId="1" fontId="7" fillId="4" borderId="1" applyAlignment="1" applyProtection="1" pivotButton="0" quotePrefix="0" xfId="0">
      <alignment horizontal="center" vertical="center"/>
      <protection locked="0" hidden="0"/>
    </xf>
    <xf numFmtId="0" fontId="10" fillId="5" borderId="0" applyAlignment="1" pivotButton="0" quotePrefix="0" xfId="0">
      <alignment horizontal="center" vertical="center" wrapText="1"/>
    </xf>
    <xf numFmtId="3" fontId="11" fillId="5" borderId="0" applyAlignment="1" pivotButton="0" quotePrefix="0" xfId="0">
      <alignment horizontal="center" vertical="center"/>
    </xf>
    <xf numFmtId="167" fontId="11" fillId="5" borderId="0" applyAlignment="1" pivotButton="0" quotePrefix="0" xfId="0">
      <alignment horizontal="center" vertical="center"/>
    </xf>
    <xf numFmtId="0" fontId="12" fillId="0" borderId="0" applyAlignment="1" pivotButton="0" quotePrefix="0" xfId="0">
      <alignment vertical="center"/>
    </xf>
    <xf numFmtId="0" fontId="6" fillId="3" borderId="1" applyAlignment="1" pivotButton="0" quotePrefix="0" xfId="0">
      <alignment horizontal="center" vertical="center" wrapText="1"/>
    </xf>
    <xf numFmtId="0" fontId="7" fillId="4" borderId="1" applyAlignment="1" applyProtection="1" pivotButton="0" quotePrefix="0" xfId="0">
      <alignment horizontal="center" vertical="center"/>
      <protection locked="0" hidden="0"/>
    </xf>
    <xf numFmtId="1" fontId="8" fillId="0" borderId="1" applyAlignment="1" pivotButton="0" quotePrefix="0" xfId="0">
      <alignment horizontal="center" vertical="center"/>
    </xf>
    <xf numFmtId="167" fontId="8" fillId="0" borderId="1" applyAlignment="1" pivotButton="0" quotePrefix="0" xfId="0">
      <alignment horizontal="center" vertical="center"/>
    </xf>
    <xf numFmtId="1" fontId="13" fillId="6" borderId="1" applyAlignment="1" pivotButton="0" quotePrefix="0" xfId="0">
      <alignment vertical="center"/>
    </xf>
    <xf numFmtId="167" fontId="13" fillId="6" borderId="1" applyAlignment="1" pivotButton="0" quotePrefix="0" xfId="0">
      <alignment vertical="center"/>
    </xf>
    <xf numFmtId="0" fontId="8" fillId="0" borderId="1" applyAlignment="1" pivotButton="0" quotePrefix="0" xfId="0">
      <alignment vertical="center"/>
    </xf>
    <xf numFmtId="164" fontId="4" fillId="0" borderId="1" applyAlignment="1" pivotButton="0" quotePrefix="0" xfId="0">
      <alignment horizontal="left" vertical="center"/>
    </xf>
    <xf numFmtId="0" fontId="3" fillId="0" borderId="0" applyAlignment="1" pivotButton="0" quotePrefix="0" xfId="0">
      <alignment horizontal="right" vertical="center"/>
    </xf>
    <xf numFmtId="164" fontId="8" fillId="0" borderId="1" applyAlignment="1" pivotButton="0" quotePrefix="0" xfId="0">
      <alignment horizontal="center" vertical="center"/>
    </xf>
    <xf numFmtId="0" fontId="8" fillId="0" borderId="1" applyAlignment="1" pivotButton="0" quotePrefix="0" xfId="0">
      <alignment horizontal="center" vertical="center"/>
    </xf>
    <xf numFmtId="166" fontId="9" fillId="0" borderId="1" applyAlignment="1" pivotButton="0" quotePrefix="0" xfId="0">
      <alignment horizontal="center" vertical="center"/>
    </xf>
    <xf numFmtId="164" fontId="4" fillId="0" borderId="1" applyAlignment="1" pivotButton="0" quotePrefix="0" xfId="0">
      <alignment horizontal="center" vertical="center"/>
    </xf>
    <xf numFmtId="0" fontId="14" fillId="0" borderId="0" applyAlignment="1" pivotButton="0" quotePrefix="0" xfId="0">
      <alignment vertical="center" wrapText="1"/>
    </xf>
    <xf numFmtId="0" fontId="2" fillId="0" borderId="0" applyAlignment="1" pivotButton="0" quotePrefix="0" xfId="0">
      <alignment vertical="center"/>
    </xf>
    <xf numFmtId="0" fontId="15" fillId="0" borderId="0" applyAlignment="1" pivotButton="0" quotePrefix="0" xfId="0">
      <alignment vertical="center" wrapText="1"/>
    </xf>
  </cellXfs>
  <cellStyles count="1">
    <cellStyle name="Normal" xfId="0" builtinId="0" hidden="0"/>
  </cellStyles>
  <dxfs count="4">
    <dxf>
      <font>
        <b val="1"/>
        <color rgb="00047857"/>
      </font>
      <fill>
        <patternFill patternType="solid">
          <fgColor rgb="00D1FAE5"/>
          <bgColor rgb="00D1FAE5"/>
        </patternFill>
      </fill>
    </dxf>
    <dxf>
      <font>
        <b val="1"/>
        <color rgb="00B91C1C"/>
      </font>
      <fill>
        <patternFill patternType="solid">
          <fgColor rgb="00FEE2E2"/>
          <bgColor rgb="00FEE2E2"/>
        </patternFill>
      </fill>
    </dxf>
    <dxf>
      <fill>
        <patternFill patternType="solid">
          <fgColor rgb="00F4FAF6"/>
          <bgColor rgb="00F4FAF6"/>
        </patternFill>
      </fill>
    </dxf>
    <dxf>
      <font>
        <b val="1"/>
        <color rgb="0092400E"/>
      </font>
      <fill>
        <patternFill patternType="solid">
          <fgColor rgb="00FEF3C7"/>
          <b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Imprescindibles: aptos y por resolver</a:t>
            </a:r>
          </a:p>
        </rich>
      </tx>
    </title>
    <plotArea>
      <barChart>
        <barDir val="col"/>
        <grouping val="clustered"/>
        <ser>
          <idx val="0"/>
          <order val="0"/>
          <tx>
            <strRef>
              <f>'Panel'!F14</f>
            </strRef>
          </tx>
          <spPr>
            <a:ln xmlns:a="http://schemas.openxmlformats.org/drawingml/2006/main">
              <a:prstDash val="solid"/>
            </a:ln>
          </spPr>
          <cat>
            <numRef>
              <f>'Panel'!$B$15:$B$22</f>
            </numRef>
          </cat>
          <val>
            <numRef>
              <f>'Panel'!$F$15:$F$22</f>
            </numRef>
          </val>
        </ser>
        <ser>
          <idx val="1"/>
          <order val="1"/>
          <tx>
            <strRef>
              <f>'Panel'!G14</f>
            </strRef>
          </tx>
          <spPr>
            <a:ln xmlns:a="http://schemas.openxmlformats.org/drawingml/2006/main">
              <a:prstDash val="solid"/>
            </a:ln>
          </spPr>
          <cat>
            <numRef>
              <f>'Panel'!$B$15:$B$22</f>
            </numRef>
          </cat>
          <val>
            <numRef>
              <f>'Panel'!$G$15:$G$22</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6</col>
      <colOff>0</colOff>
      <row>25</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47857"/>
    <outlinePr summaryBelow="1" summaryRight="1"/>
    <pageSetUpPr fitToPage="1"/>
  </sheetPr>
  <dimension ref="B2:M38"/>
  <sheetViews>
    <sheetView showGridLines="0" workbookViewId="0">
      <selection activeCell="A1" sqref="A1"/>
    </sheetView>
  </sheetViews>
  <sheetFormatPr baseColWidth="8" defaultRowHeight="15"/>
  <cols>
    <col width="2" customWidth="1" min="1" max="1"/>
    <col width="30" customWidth="1" min="2" max="2"/>
    <col width="13" customWidth="1" min="3" max="3"/>
    <col width="14" customWidth="1" min="4" max="4"/>
    <col width="14" customWidth="1" min="5" max="5"/>
    <col width="14" customWidth="1" min="6" max="6"/>
    <col width="14" customWidth="1" min="7" max="7"/>
    <col width="13" customWidth="1" min="8" max="8"/>
    <col width="13" customWidth="1" min="9" max="9"/>
    <col width="13" customWidth="1" min="10" max="10"/>
    <col width="13" customWidth="1" min="11" max="11"/>
    <col width="14" customWidth="1" min="12" max="12"/>
    <col width="14" customWidth="1" min="13" max="13"/>
  </cols>
  <sheetData>
    <row r="2" ht="34" customHeight="1">
      <c r="B2" s="1" t="inlineStr">
        <is>
          <t>Panel del viaje: ¿está todo en regla?</t>
        </is>
      </c>
      <c r="C2" s="2" t="n"/>
      <c r="D2" s="2" t="n"/>
      <c r="E2" s="2" t="n"/>
      <c r="F2" s="2" t="n"/>
      <c r="G2" s="2" t="n"/>
      <c r="H2" s="2" t="n"/>
      <c r="I2" s="2" t="n"/>
      <c r="J2" s="2" t="n"/>
      <c r="K2" s="2" t="n"/>
      <c r="L2" s="2" t="n"/>
      <c r="M2" s="2" t="n"/>
    </row>
    <row r="3">
      <c r="B3" s="3" t="inlineStr">
        <is>
          <t>Fechas del viaje, resumen por viajero y avisos de caducidad. Los datos de ejemplo son ficticios.</t>
        </is>
      </c>
    </row>
    <row r="5">
      <c r="B5" s="4" t="inlineStr">
        <is>
          <t>Fecha de referencia (hoy)</t>
        </is>
      </c>
      <c r="D5" s="5">
        <f>TODAY()</f>
        <v/>
      </c>
      <c r="F5" s="4" t="inlineStr">
        <is>
          <t>Viaje</t>
        </is>
      </c>
      <c r="H5" s="6" t="inlineStr">
        <is>
          <t>Nueva York - Navidad (ejemplo)</t>
        </is>
      </c>
    </row>
    <row r="6">
      <c r="B6" s="4" t="inlineStr">
        <is>
          <t>Fecha de salida</t>
        </is>
      </c>
      <c r="D6" s="5" t="n">
        <v>46374</v>
      </c>
      <c r="F6" s="4" t="inlineStr">
        <is>
          <t>Estado global</t>
        </is>
      </c>
      <c r="H6" s="7">
        <f>IF(B11=0,"",IF(AND(F11=0,H11=0),"Listo para viajar","Hay documentos por resolver"))</f>
        <v/>
      </c>
    </row>
    <row r="7">
      <c r="B7" s="4" t="inlineStr">
        <is>
          <t>Fecha de regreso</t>
        </is>
      </c>
      <c r="D7" s="5" t="n">
        <v>46384</v>
      </c>
      <c r="F7" s="4" t="inlineStr">
        <is>
          <t>Duración del viaje (días)</t>
        </is>
      </c>
      <c r="H7" s="8">
        <f>IF(OR(D6="",D7=""),"",D7-D6+1)</f>
        <v/>
      </c>
      <c r="J7" s="9" t="inlineStr">
        <is>
          <t>«Hoy» puede ser una fecha fija en lugar de =TODAY().</t>
        </is>
      </c>
    </row>
    <row r="8">
      <c r="B8" s="4" t="inlineStr">
        <is>
          <t>Avisar si caduca en (días) o menos</t>
        </is>
      </c>
      <c r="D8" s="10" t="n">
        <v>90</v>
      </c>
      <c r="F8" s="4" t="inlineStr">
        <is>
          <t>Faltan para la salida (días)</t>
        </is>
      </c>
      <c r="H8" s="8">
        <f>IF(D6="","",MAX(D6-D5,0))</f>
        <v/>
      </c>
    </row>
    <row r="10" ht="28" customHeight="1">
      <c r="B10" s="11" t="inlineStr">
        <is>
          <t>DOCUMENTOS REGISTRADOS</t>
        </is>
      </c>
      <c r="D10" s="11" t="inlineStr">
        <is>
          <t>IMPRESCINDIBLES LISTOS</t>
        </is>
      </c>
      <c r="F10" s="11" t="inlineStr">
        <is>
          <t>IMPRESCINDIBLES POR RESOLVER</t>
        </is>
      </c>
      <c r="H10" s="11" t="inlineStr">
        <is>
          <t>CON PROBLEMA DE VALIDEZ</t>
        </is>
      </c>
      <c r="J10" s="11" t="inlineStr">
        <is>
          <t>CADUCAN PRONTO</t>
        </is>
      </c>
      <c r="L10" s="11" t="inlineStr">
        <is>
          <t>SIN COPIA GUARDADA</t>
        </is>
      </c>
    </row>
    <row r="11" ht="34" customHeight="1">
      <c r="B11" s="12">
        <f>SUMPRODUCT(--(Documentos!$B$8:$B$47&lt;&gt;""))</f>
        <v/>
      </c>
      <c r="D11" s="13">
        <f>IF(COUNTIFS(Documentos!$G$8:$G$47,"Sí")=0,0,COUNTIFS(Documentos!$G$8:$G$47,"Sí",Documentos!$O$8:$O$47,"Sí")/COUNTIFS(Documentos!$G$8:$G$47,"Sí"))</f>
        <v/>
      </c>
      <c r="F11" s="12">
        <f>COUNTIFS(Documentos!$G$8:$G$47,"Sí")-COUNTIFS(Documentos!$G$8:$G$47,"Sí",Documentos!$O$8:$O$47,"Sí")</f>
        <v/>
      </c>
      <c r="H11" s="12">
        <f>COUNTIF(Documentos!$N$8:$N$47,"Caducado")+COUNTIF(Documentos!$N$8:$N$47,"Caduca antes del regreso")+COUNTIF(Documentos!$N$8:$N$47,"Validez insuficiente")</f>
        <v/>
      </c>
      <c r="J11" s="12">
        <f>COUNTIF(Documentos!$N$8:$N$47,"Caduca pronto")</f>
        <v/>
      </c>
      <c r="L11" s="12">
        <f>COUNTIFS(Documentos!$B$8:$B$47,"&lt;&gt;",Documentos!$I$8:$I$47,"&lt;&gt;Sí")</f>
        <v/>
      </c>
    </row>
    <row r="13">
      <c r="B13" s="14" t="inlineStr">
        <is>
          <t>RESUMEN POR VIAJERO (escribe aquí los nombres; alimentan el desplegable de «Documentos»)</t>
        </is>
      </c>
    </row>
    <row r="14" ht="44" customHeight="1">
      <c r="B14" s="15" t="inlineStr">
        <is>
          <t>Viajero</t>
        </is>
      </c>
      <c r="C14" s="15" t="inlineStr">
        <is>
          <t>Perfil</t>
        </is>
      </c>
      <c r="D14" s="15" t="inlineStr">
        <is>
          <t>Documentos</t>
        </is>
      </c>
      <c r="E14" s="15" t="inlineStr">
        <is>
          <t>Imprescindibles</t>
        </is>
      </c>
      <c r="F14" s="15" t="inlineStr">
        <is>
          <t>Aptos</t>
        </is>
      </c>
      <c r="G14" s="15" t="inlineStr">
        <is>
          <t>Por resolver</t>
        </is>
      </c>
      <c r="H14" s="15" t="inlineStr">
        <is>
          <t>Con problema de validez</t>
        </is>
      </c>
      <c r="I14" s="15" t="inlineStr">
        <is>
          <t>Caducan pronto</t>
        </is>
      </c>
      <c r="J14" s="15" t="inlineStr">
        <is>
          <t>Sin copia</t>
        </is>
      </c>
      <c r="K14" s="15" t="inlineStr">
        <is>
          <t>% listo</t>
        </is>
      </c>
      <c r="L14" s="15" t="inlineStr">
        <is>
          <t>Estado</t>
        </is>
      </c>
    </row>
    <row r="15">
      <c r="B15" s="6" t="inlineStr">
        <is>
          <t>Carmen</t>
        </is>
      </c>
      <c r="C15" s="16" t="inlineStr">
        <is>
          <t>Adulto</t>
        </is>
      </c>
      <c r="D15" s="17">
        <f>IF(B15="","",COUNTIF(Documentos!$B$8:$B$47,B15))</f>
        <v/>
      </c>
      <c r="E15" s="17">
        <f>IF(B15="","",COUNTIFS(Documentos!$B$8:$B$47,B15,Documentos!$G$8:$G$47,"Sí"))</f>
        <v/>
      </c>
      <c r="F15" s="8">
        <f>IF(B15="","",COUNTIFS(Documentos!$B$8:$B$47,B15,Documentos!$G$8:$G$47,"Sí",Documentos!$O$8:$O$47,"Sí"))</f>
        <v/>
      </c>
      <c r="G15" s="8">
        <f>IF(B15="","",E15-F15)</f>
        <v/>
      </c>
      <c r="H15" s="17">
        <f>IF(B15="","",COUNTIFS(Documentos!$B$8:$B$47,B15,Documentos!$N$8:$N$47,"Caducado")+COUNTIFS(Documentos!$B$8:$B$47,B15,Documentos!$N$8:$N$47,"Caduca antes del regreso")+COUNTIFS(Documentos!$B$8:$B$47,B15,Documentos!$N$8:$N$47,"Validez insuficiente"))</f>
        <v/>
      </c>
      <c r="I15" s="17">
        <f>IF(B15="","",COUNTIFS(Documentos!$B$8:$B$47,B15,Documentos!$N$8:$N$47,"Caduca pronto"))</f>
        <v/>
      </c>
      <c r="J15" s="17">
        <f>IF(B15="","",COUNTIFS(Documentos!$B$8:$B$47,B15,Documentos!$I$8:$I$47,"&lt;&gt;Sí"))</f>
        <v/>
      </c>
      <c r="K15" s="18">
        <f>IF(B15="","",IF(E15=0,0,ROUND(F15/E15,4)))</f>
        <v/>
      </c>
      <c r="L15" s="7">
        <f>IF(B15="","",IF(D15=0,"Sin documentos",IF(G15=0,"Listo","Por resolver")))</f>
        <v/>
      </c>
    </row>
    <row r="16">
      <c r="B16" s="6" t="inlineStr">
        <is>
          <t>Javier</t>
        </is>
      </c>
      <c r="C16" s="16" t="inlineStr">
        <is>
          <t>Adulto</t>
        </is>
      </c>
      <c r="D16" s="17">
        <f>IF(B16="","",COUNTIF(Documentos!$B$8:$B$47,B16))</f>
        <v/>
      </c>
      <c r="E16" s="17">
        <f>IF(B16="","",COUNTIFS(Documentos!$B$8:$B$47,B16,Documentos!$G$8:$G$47,"Sí"))</f>
        <v/>
      </c>
      <c r="F16" s="8">
        <f>IF(B16="","",COUNTIFS(Documentos!$B$8:$B$47,B16,Documentos!$G$8:$G$47,"Sí",Documentos!$O$8:$O$47,"Sí"))</f>
        <v/>
      </c>
      <c r="G16" s="8">
        <f>IF(B16="","",E16-F16)</f>
        <v/>
      </c>
      <c r="H16" s="17">
        <f>IF(B16="","",COUNTIFS(Documentos!$B$8:$B$47,B16,Documentos!$N$8:$N$47,"Caducado")+COUNTIFS(Documentos!$B$8:$B$47,B16,Documentos!$N$8:$N$47,"Caduca antes del regreso")+COUNTIFS(Documentos!$B$8:$B$47,B16,Documentos!$N$8:$N$47,"Validez insuficiente"))</f>
        <v/>
      </c>
      <c r="I16" s="17">
        <f>IF(B16="","",COUNTIFS(Documentos!$B$8:$B$47,B16,Documentos!$N$8:$N$47,"Caduca pronto"))</f>
        <v/>
      </c>
      <c r="J16" s="17">
        <f>IF(B16="","",COUNTIFS(Documentos!$B$8:$B$47,B16,Documentos!$I$8:$I$47,"&lt;&gt;Sí"))</f>
        <v/>
      </c>
      <c r="K16" s="18">
        <f>IF(B16="","",IF(E16=0,0,ROUND(F16/E16,4)))</f>
        <v/>
      </c>
      <c r="L16" s="7">
        <f>IF(B16="","",IF(D16=0,"Sin documentos",IF(G16=0,"Listo","Por resolver")))</f>
        <v/>
      </c>
    </row>
    <row r="17">
      <c r="B17" s="6" t="inlineStr">
        <is>
          <t>Lucía</t>
        </is>
      </c>
      <c r="C17" s="16" t="inlineStr">
        <is>
          <t>Menor</t>
        </is>
      </c>
      <c r="D17" s="17">
        <f>IF(B17="","",COUNTIF(Documentos!$B$8:$B$47,B17))</f>
        <v/>
      </c>
      <c r="E17" s="17">
        <f>IF(B17="","",COUNTIFS(Documentos!$B$8:$B$47,B17,Documentos!$G$8:$G$47,"Sí"))</f>
        <v/>
      </c>
      <c r="F17" s="8">
        <f>IF(B17="","",COUNTIFS(Documentos!$B$8:$B$47,B17,Documentos!$G$8:$G$47,"Sí",Documentos!$O$8:$O$47,"Sí"))</f>
        <v/>
      </c>
      <c r="G17" s="8">
        <f>IF(B17="","",E17-F17)</f>
        <v/>
      </c>
      <c r="H17" s="17">
        <f>IF(B17="","",COUNTIFS(Documentos!$B$8:$B$47,B17,Documentos!$N$8:$N$47,"Caducado")+COUNTIFS(Documentos!$B$8:$B$47,B17,Documentos!$N$8:$N$47,"Caduca antes del regreso")+COUNTIFS(Documentos!$B$8:$B$47,B17,Documentos!$N$8:$N$47,"Validez insuficiente"))</f>
        <v/>
      </c>
      <c r="I17" s="17">
        <f>IF(B17="","",COUNTIFS(Documentos!$B$8:$B$47,B17,Documentos!$N$8:$N$47,"Caduca pronto"))</f>
        <v/>
      </c>
      <c r="J17" s="17">
        <f>IF(B17="","",COUNTIFS(Documentos!$B$8:$B$47,B17,Documentos!$I$8:$I$47,"&lt;&gt;Sí"))</f>
        <v/>
      </c>
      <c r="K17" s="18">
        <f>IF(B17="","",IF(E17=0,0,ROUND(F17/E17,4)))</f>
        <v/>
      </c>
      <c r="L17" s="7">
        <f>IF(B17="","",IF(D17=0,"Sin documentos",IF(G17=0,"Listo","Por resolver")))</f>
        <v/>
      </c>
    </row>
    <row r="18">
      <c r="B18" s="6" t="inlineStr">
        <is>
          <t>Pablo</t>
        </is>
      </c>
      <c r="C18" s="16" t="inlineStr">
        <is>
          <t>Menor</t>
        </is>
      </c>
      <c r="D18" s="17">
        <f>IF(B18="","",COUNTIF(Documentos!$B$8:$B$47,B18))</f>
        <v/>
      </c>
      <c r="E18" s="17">
        <f>IF(B18="","",COUNTIFS(Documentos!$B$8:$B$47,B18,Documentos!$G$8:$G$47,"Sí"))</f>
        <v/>
      </c>
      <c r="F18" s="8">
        <f>IF(B18="","",COUNTIFS(Documentos!$B$8:$B$47,B18,Documentos!$G$8:$G$47,"Sí",Documentos!$O$8:$O$47,"Sí"))</f>
        <v/>
      </c>
      <c r="G18" s="8">
        <f>IF(B18="","",E18-F18)</f>
        <v/>
      </c>
      <c r="H18" s="17">
        <f>IF(B18="","",COUNTIFS(Documentos!$B$8:$B$47,B18,Documentos!$N$8:$N$47,"Caducado")+COUNTIFS(Documentos!$B$8:$B$47,B18,Documentos!$N$8:$N$47,"Caduca antes del regreso")+COUNTIFS(Documentos!$B$8:$B$47,B18,Documentos!$N$8:$N$47,"Validez insuficiente"))</f>
        <v/>
      </c>
      <c r="I18" s="17">
        <f>IF(B18="","",COUNTIFS(Documentos!$B$8:$B$47,B18,Documentos!$N$8:$N$47,"Caduca pronto"))</f>
        <v/>
      </c>
      <c r="J18" s="17">
        <f>IF(B18="","",COUNTIFS(Documentos!$B$8:$B$47,B18,Documentos!$I$8:$I$47,"&lt;&gt;Sí"))</f>
        <v/>
      </c>
      <c r="K18" s="18">
        <f>IF(B18="","",IF(E18=0,0,ROUND(F18/E18,4)))</f>
        <v/>
      </c>
      <c r="L18" s="7">
        <f>IF(B18="","",IF(D18=0,"Sin documentos",IF(G18=0,"Listo","Por resolver")))</f>
        <v/>
      </c>
    </row>
    <row r="19">
      <c r="B19" s="6" t="n"/>
      <c r="C19" s="16" t="n"/>
      <c r="D19" s="17">
        <f>IF(B19="","",COUNTIF(Documentos!$B$8:$B$47,B19))</f>
        <v/>
      </c>
      <c r="E19" s="17">
        <f>IF(B19="","",COUNTIFS(Documentos!$B$8:$B$47,B19,Documentos!$G$8:$G$47,"Sí"))</f>
        <v/>
      </c>
      <c r="F19" s="8">
        <f>IF(B19="","",COUNTIFS(Documentos!$B$8:$B$47,B19,Documentos!$G$8:$G$47,"Sí",Documentos!$O$8:$O$47,"Sí"))</f>
        <v/>
      </c>
      <c r="G19" s="8">
        <f>IF(B19="","",E19-F19)</f>
        <v/>
      </c>
      <c r="H19" s="17">
        <f>IF(B19="","",COUNTIFS(Documentos!$B$8:$B$47,B19,Documentos!$N$8:$N$47,"Caducado")+COUNTIFS(Documentos!$B$8:$B$47,B19,Documentos!$N$8:$N$47,"Caduca antes del regreso")+COUNTIFS(Documentos!$B$8:$B$47,B19,Documentos!$N$8:$N$47,"Validez insuficiente"))</f>
        <v/>
      </c>
      <c r="I19" s="17">
        <f>IF(B19="","",COUNTIFS(Documentos!$B$8:$B$47,B19,Documentos!$N$8:$N$47,"Caduca pronto"))</f>
        <v/>
      </c>
      <c r="J19" s="17">
        <f>IF(B19="","",COUNTIFS(Documentos!$B$8:$B$47,B19,Documentos!$I$8:$I$47,"&lt;&gt;Sí"))</f>
        <v/>
      </c>
      <c r="K19" s="18">
        <f>IF(B19="","",IF(E19=0,0,ROUND(F19/E19,4)))</f>
        <v/>
      </c>
      <c r="L19" s="7">
        <f>IF(B19="","",IF(D19=0,"Sin documentos",IF(G19=0,"Listo","Por resolver")))</f>
        <v/>
      </c>
    </row>
    <row r="20">
      <c r="B20" s="6" t="n"/>
      <c r="C20" s="16" t="n"/>
      <c r="D20" s="17">
        <f>IF(B20="","",COUNTIF(Documentos!$B$8:$B$47,B20))</f>
        <v/>
      </c>
      <c r="E20" s="17">
        <f>IF(B20="","",COUNTIFS(Documentos!$B$8:$B$47,B20,Documentos!$G$8:$G$47,"Sí"))</f>
        <v/>
      </c>
      <c r="F20" s="8">
        <f>IF(B20="","",COUNTIFS(Documentos!$B$8:$B$47,B20,Documentos!$G$8:$G$47,"Sí",Documentos!$O$8:$O$47,"Sí"))</f>
        <v/>
      </c>
      <c r="G20" s="8">
        <f>IF(B20="","",E20-F20)</f>
        <v/>
      </c>
      <c r="H20" s="17">
        <f>IF(B20="","",COUNTIFS(Documentos!$B$8:$B$47,B20,Documentos!$N$8:$N$47,"Caducado")+COUNTIFS(Documentos!$B$8:$B$47,B20,Documentos!$N$8:$N$47,"Caduca antes del regreso")+COUNTIFS(Documentos!$B$8:$B$47,B20,Documentos!$N$8:$N$47,"Validez insuficiente"))</f>
        <v/>
      </c>
      <c r="I20" s="17">
        <f>IF(B20="","",COUNTIFS(Documentos!$B$8:$B$47,B20,Documentos!$N$8:$N$47,"Caduca pronto"))</f>
        <v/>
      </c>
      <c r="J20" s="17">
        <f>IF(B20="","",COUNTIFS(Documentos!$B$8:$B$47,B20,Documentos!$I$8:$I$47,"&lt;&gt;Sí"))</f>
        <v/>
      </c>
      <c r="K20" s="18">
        <f>IF(B20="","",IF(E20=0,0,ROUND(F20/E20,4)))</f>
        <v/>
      </c>
      <c r="L20" s="7">
        <f>IF(B20="","",IF(D20=0,"Sin documentos",IF(G20=0,"Listo","Por resolver")))</f>
        <v/>
      </c>
    </row>
    <row r="21">
      <c r="B21" s="6" t="n"/>
      <c r="C21" s="16" t="n"/>
      <c r="D21" s="17">
        <f>IF(B21="","",COUNTIF(Documentos!$B$8:$B$47,B21))</f>
        <v/>
      </c>
      <c r="E21" s="17">
        <f>IF(B21="","",COUNTIFS(Documentos!$B$8:$B$47,B21,Documentos!$G$8:$G$47,"Sí"))</f>
        <v/>
      </c>
      <c r="F21" s="8">
        <f>IF(B21="","",COUNTIFS(Documentos!$B$8:$B$47,B21,Documentos!$G$8:$G$47,"Sí",Documentos!$O$8:$O$47,"Sí"))</f>
        <v/>
      </c>
      <c r="G21" s="8">
        <f>IF(B21="","",E21-F21)</f>
        <v/>
      </c>
      <c r="H21" s="17">
        <f>IF(B21="","",COUNTIFS(Documentos!$B$8:$B$47,B21,Documentos!$N$8:$N$47,"Caducado")+COUNTIFS(Documentos!$B$8:$B$47,B21,Documentos!$N$8:$N$47,"Caduca antes del regreso")+COUNTIFS(Documentos!$B$8:$B$47,B21,Documentos!$N$8:$N$47,"Validez insuficiente"))</f>
        <v/>
      </c>
      <c r="I21" s="17">
        <f>IF(B21="","",COUNTIFS(Documentos!$B$8:$B$47,B21,Documentos!$N$8:$N$47,"Caduca pronto"))</f>
        <v/>
      </c>
      <c r="J21" s="17">
        <f>IF(B21="","",COUNTIFS(Documentos!$B$8:$B$47,B21,Documentos!$I$8:$I$47,"&lt;&gt;Sí"))</f>
        <v/>
      </c>
      <c r="K21" s="18">
        <f>IF(B21="","",IF(E21=0,0,ROUND(F21/E21,4)))</f>
        <v/>
      </c>
      <c r="L21" s="7">
        <f>IF(B21="","",IF(D21=0,"Sin documentos",IF(G21=0,"Listo","Por resolver")))</f>
        <v/>
      </c>
    </row>
    <row r="22">
      <c r="B22" s="6" t="n"/>
      <c r="C22" s="16" t="n"/>
      <c r="D22" s="17">
        <f>IF(B22="","",COUNTIF(Documentos!$B$8:$B$47,B22))</f>
        <v/>
      </c>
      <c r="E22" s="17">
        <f>IF(B22="","",COUNTIFS(Documentos!$B$8:$B$47,B22,Documentos!$G$8:$G$47,"Sí"))</f>
        <v/>
      </c>
      <c r="F22" s="8">
        <f>IF(B22="","",COUNTIFS(Documentos!$B$8:$B$47,B22,Documentos!$G$8:$G$47,"Sí",Documentos!$O$8:$O$47,"Sí"))</f>
        <v/>
      </c>
      <c r="G22" s="8">
        <f>IF(B22="","",E22-F22)</f>
        <v/>
      </c>
      <c r="H22" s="17">
        <f>IF(B22="","",COUNTIFS(Documentos!$B$8:$B$47,B22,Documentos!$N$8:$N$47,"Caducado")+COUNTIFS(Documentos!$B$8:$B$47,B22,Documentos!$N$8:$N$47,"Caduca antes del regreso")+COUNTIFS(Documentos!$B$8:$B$47,B22,Documentos!$N$8:$N$47,"Validez insuficiente"))</f>
        <v/>
      </c>
      <c r="I22" s="17">
        <f>IF(B22="","",COUNTIFS(Documentos!$B$8:$B$47,B22,Documentos!$N$8:$N$47,"Caduca pronto"))</f>
        <v/>
      </c>
      <c r="J22" s="17">
        <f>IF(B22="","",COUNTIFS(Documentos!$B$8:$B$47,B22,Documentos!$I$8:$I$47,"&lt;&gt;Sí"))</f>
        <v/>
      </c>
      <c r="K22" s="18">
        <f>IF(B22="","",IF(E22=0,0,ROUND(F22/E22,4)))</f>
        <v/>
      </c>
      <c r="L22" s="7">
        <f>IF(B22="","",IF(D22=0,"Sin documentos",IF(G22=0,"Listo","Por resolver")))</f>
        <v/>
      </c>
    </row>
    <row r="23">
      <c r="B23" s="4" t="inlineStr">
        <is>
          <t>TOTAL</t>
        </is>
      </c>
      <c r="D23" s="19">
        <f>SUM(D15:D22)</f>
        <v/>
      </c>
      <c r="E23" s="19">
        <f>SUM(E15:E22)</f>
        <v/>
      </c>
      <c r="F23" s="19">
        <f>SUM(F15:F22)</f>
        <v/>
      </c>
      <c r="G23" s="19">
        <f>SUM(G15:G22)</f>
        <v/>
      </c>
      <c r="H23" s="19">
        <f>SUM(H15:H22)</f>
        <v/>
      </c>
      <c r="I23" s="19">
        <f>SUM(I15:I22)</f>
        <v/>
      </c>
      <c r="J23" s="19">
        <f>SUM(J15:J22)</f>
        <v/>
      </c>
      <c r="K23" s="20">
        <f>IF(E23=0,0,ROUND(F23/E23,4))</f>
        <v/>
      </c>
    </row>
    <row r="24">
      <c r="B24" s="9" t="inlineStr">
        <is>
          <t>Documentos sin viajero de la lista (debería ser 0)</t>
        </is>
      </c>
      <c r="D24" s="17">
        <f>B11-D23</f>
        <v/>
      </c>
    </row>
    <row r="26">
      <c r="B26" s="14" t="inlineStr">
        <is>
          <t>DOCUMENTOS POR TIPO</t>
        </is>
      </c>
    </row>
    <row r="27" ht="30" customHeight="1">
      <c r="B27" s="15" t="inlineStr">
        <is>
          <t>Tipo de documento</t>
        </is>
      </c>
      <c r="C27" s="15" t="inlineStr">
        <is>
          <t>Nº</t>
        </is>
      </c>
      <c r="D27" s="15" t="inlineStr">
        <is>
          <t>Aptos</t>
        </is>
      </c>
      <c r="E27" s="15" t="inlineStr">
        <is>
          <t>No aptos</t>
        </is>
      </c>
    </row>
    <row r="28">
      <c r="B28" s="21">
        <f>Listas!$A$2</f>
        <v/>
      </c>
      <c r="C28" s="17">
        <f>COUNTIF(Documentos!$C$8:$C$47,B28)</f>
        <v/>
      </c>
      <c r="D28" s="8">
        <f>COUNTIFS(Documentos!$C$8:$C$47,B28,Documentos!$O$8:$O$47,"Sí")</f>
        <v/>
      </c>
      <c r="E28" s="17">
        <f>C28-D28</f>
        <v/>
      </c>
    </row>
    <row r="29">
      <c r="B29" s="21">
        <f>Listas!$A$3</f>
        <v/>
      </c>
      <c r="C29" s="17">
        <f>COUNTIF(Documentos!$C$8:$C$47,B29)</f>
        <v/>
      </c>
      <c r="D29" s="8">
        <f>COUNTIFS(Documentos!$C$8:$C$47,B29,Documentos!$O$8:$O$47,"Sí")</f>
        <v/>
      </c>
      <c r="E29" s="17">
        <f>C29-D29</f>
        <v/>
      </c>
    </row>
    <row r="30">
      <c r="B30" s="21">
        <f>Listas!$A$4</f>
        <v/>
      </c>
      <c r="C30" s="17">
        <f>COUNTIF(Documentos!$C$8:$C$47,B30)</f>
        <v/>
      </c>
      <c r="D30" s="8">
        <f>COUNTIFS(Documentos!$C$8:$C$47,B30,Documentos!$O$8:$O$47,"Sí")</f>
        <v/>
      </c>
      <c r="E30" s="17">
        <f>C30-D30</f>
        <v/>
      </c>
    </row>
    <row r="31">
      <c r="B31" s="21">
        <f>Listas!$A$5</f>
        <v/>
      </c>
      <c r="C31" s="17">
        <f>COUNTIF(Documentos!$C$8:$C$47,B31)</f>
        <v/>
      </c>
      <c r="D31" s="8">
        <f>COUNTIFS(Documentos!$C$8:$C$47,B31,Documentos!$O$8:$O$47,"Sí")</f>
        <v/>
      </c>
      <c r="E31" s="17">
        <f>C31-D31</f>
        <v/>
      </c>
    </row>
    <row r="32">
      <c r="B32" s="21">
        <f>Listas!$A$6</f>
        <v/>
      </c>
      <c r="C32" s="17">
        <f>COUNTIF(Documentos!$C$8:$C$47,B32)</f>
        <v/>
      </c>
      <c r="D32" s="8">
        <f>COUNTIFS(Documentos!$C$8:$C$47,B32,Documentos!$O$8:$O$47,"Sí")</f>
        <v/>
      </c>
      <c r="E32" s="17">
        <f>C32-D32</f>
        <v/>
      </c>
    </row>
    <row r="33">
      <c r="B33" s="21">
        <f>Listas!$A$7</f>
        <v/>
      </c>
      <c r="C33" s="17">
        <f>COUNTIF(Documentos!$C$8:$C$47,B33)</f>
        <v/>
      </c>
      <c r="D33" s="8">
        <f>COUNTIFS(Documentos!$C$8:$C$47,B33,Documentos!$O$8:$O$47,"Sí")</f>
        <v/>
      </c>
      <c r="E33" s="17">
        <f>C33-D33</f>
        <v/>
      </c>
    </row>
    <row r="34">
      <c r="B34" s="21">
        <f>Listas!$A$8</f>
        <v/>
      </c>
      <c r="C34" s="17">
        <f>COUNTIF(Documentos!$C$8:$C$47,B34)</f>
        <v/>
      </c>
      <c r="D34" s="8">
        <f>COUNTIFS(Documentos!$C$8:$C$47,B34,Documentos!$O$8:$O$47,"Sí")</f>
        <v/>
      </c>
      <c r="E34" s="17">
        <f>C34-D34</f>
        <v/>
      </c>
    </row>
    <row r="35">
      <c r="B35" s="21">
        <f>Listas!$A$9</f>
        <v/>
      </c>
      <c r="C35" s="17">
        <f>COUNTIF(Documentos!$C$8:$C$47,B35)</f>
        <v/>
      </c>
      <c r="D35" s="8">
        <f>COUNTIFS(Documentos!$C$8:$C$47,B35,Documentos!$O$8:$O$47,"Sí")</f>
        <v/>
      </c>
      <c r="E35" s="17">
        <f>C35-D35</f>
        <v/>
      </c>
    </row>
    <row r="36">
      <c r="B36" s="21">
        <f>Listas!$A$10</f>
        <v/>
      </c>
      <c r="C36" s="17">
        <f>COUNTIF(Documentos!$C$8:$C$47,B36)</f>
        <v/>
      </c>
      <c r="D36" s="8">
        <f>COUNTIFS(Documentos!$C$8:$C$47,B36,Documentos!$O$8:$O$47,"Sí")</f>
        <v/>
      </c>
      <c r="E36" s="17">
        <f>C36-D36</f>
        <v/>
      </c>
    </row>
    <row r="37">
      <c r="B37" s="21">
        <f>Listas!$A$11</f>
        <v/>
      </c>
      <c r="C37" s="17">
        <f>COUNTIF(Documentos!$C$8:$C$47,B37)</f>
        <v/>
      </c>
      <c r="D37" s="8">
        <f>COUNTIFS(Documentos!$C$8:$C$47,B37,Documentos!$O$8:$O$47,"Sí")</f>
        <v/>
      </c>
      <c r="E37" s="17">
        <f>C37-D37</f>
        <v/>
      </c>
    </row>
    <row r="38">
      <c r="B38" s="4" t="inlineStr">
        <is>
          <t>TOTAL</t>
        </is>
      </c>
      <c r="C38" s="19">
        <f>SUM(C28:C37)</f>
        <v/>
      </c>
      <c r="D38" s="19">
        <f>SUM(D28:D37)</f>
        <v/>
      </c>
      <c r="E38" s="19">
        <f>SUM(E28:E37)</f>
        <v/>
      </c>
    </row>
  </sheetData>
  <sheetProtection selectLockedCells="0" selectUnlockedCells="0" sheet="1" objects="0" insertRows="0" insertHyperlinks="1" autoFilter="0" scenarios="0" formatColumns="0" deleteColumns="1" insertColumns="1" pivotTables="1" deleteRows="0" formatCells="0" formatRows="0" sort="0"/>
  <mergeCells count="16">
    <mergeCell ref="B2:M2"/>
    <mergeCell ref="F11:G11"/>
    <mergeCell ref="H11:I11"/>
    <mergeCell ref="J11:K11"/>
    <mergeCell ref="D10:E10"/>
    <mergeCell ref="B3:M3"/>
    <mergeCell ref="B11:C11"/>
    <mergeCell ref="H6:L6"/>
    <mergeCell ref="D11:E11"/>
    <mergeCell ref="F10:G10"/>
    <mergeCell ref="H10:I10"/>
    <mergeCell ref="B10:C10"/>
    <mergeCell ref="J10:K10"/>
    <mergeCell ref="L10:M10"/>
    <mergeCell ref="L11:M11"/>
    <mergeCell ref="H5:L5"/>
  </mergeCells>
  <conditionalFormatting sqref="H6:L6">
    <cfRule type="cellIs" priority="1" operator="equal" dxfId="0">
      <formula>"Listo para viajar"</formula>
    </cfRule>
    <cfRule type="cellIs" priority="2" operator="equal" dxfId="1">
      <formula>"Hay documentos por resolver"</formula>
    </cfRule>
  </conditionalFormatting>
  <conditionalFormatting sqref="B15:B22">
    <cfRule type="expression" priority="3" dxfId="2">
      <formula>MOD(ROW(),2)=0</formula>
    </cfRule>
  </conditionalFormatting>
  <conditionalFormatting sqref="K15:K22">
    <cfRule type="dataBar" priority="4">
      <dataBar>
        <cfvo type="num" val="0"/>
        <cfvo type="max"/>
        <color rgb="0034D399"/>
      </dataBar>
    </cfRule>
  </conditionalFormatting>
  <conditionalFormatting sqref="L15:L22">
    <cfRule type="cellIs" priority="5" operator="equal" dxfId="0">
      <formula>"Listo"</formula>
    </cfRule>
    <cfRule type="cellIs" priority="6" operator="equal" dxfId="1">
      <formula>"Por resolver"</formula>
    </cfRule>
  </conditionalFormatting>
  <conditionalFormatting sqref="H15:H22">
    <cfRule type="expression" priority="7" dxfId="1">
      <formula>AND(ISNUMBER(H15),H15&gt;0)</formula>
    </cfRule>
  </conditionalFormatting>
  <conditionalFormatting sqref="J15:J22">
    <cfRule type="expression" priority="8" dxfId="3">
      <formula>AND(ISNUMBER(J15),J15&gt;0)</formula>
    </cfRule>
  </conditionalFormatting>
  <conditionalFormatting sqref="D24">
    <cfRule type="expression" priority="9" dxfId="1">
      <formula>D24&lt;&gt;0</formula>
    </cfRule>
  </conditionalFormatting>
  <conditionalFormatting sqref="C28:C37">
    <cfRule type="dataBar" priority="10">
      <dataBar>
        <cfvo type="num" val="0"/>
        <cfvo type="max"/>
        <color rgb="0034D399"/>
      </dataBar>
    </cfRule>
  </conditionalFormatting>
  <conditionalFormatting sqref="E28:E37">
    <cfRule type="expression" priority="11" dxfId="3">
      <formula>E28&gt;0</formula>
    </cfRule>
  </conditionalFormatting>
  <dataValidations count="1">
    <dataValidation sqref="C15:C22" showDropDown="0" showInputMessage="0" showErrorMessage="0" allowBlank="1" type="list">
      <formula1>=Listas!$D$2:$D$3</formula1>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12744A"/>
    <outlinePr summaryBelow="1" summaryRight="1"/>
    <pageSetUpPr fitToPage="1"/>
  </sheetPr>
  <dimension ref="B2:Q48"/>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2" customWidth="1" min="1" max="1"/>
    <col width="14" customWidth="1" min="2" max="2"/>
    <col width="27" customWidth="1" min="3" max="3"/>
    <col width="13" customWidth="1" min="4" max="4"/>
    <col width="16" customWidth="1" min="5" max="5"/>
    <col width="12" customWidth="1" min="6" max="6"/>
    <col width="13" customWidth="1" min="7" max="7"/>
    <col width="13" customWidth="1" min="8" max="8"/>
    <col width="11" customWidth="1" min="9" max="9"/>
    <col width="22" customWidth="1" min="10" max="10"/>
    <col width="14" customWidth="1" min="11" max="11"/>
    <col width="11" customWidth="1" min="12" max="12"/>
    <col width="12" customWidth="1" min="13" max="13"/>
    <col width="23" customWidth="1" min="14" max="14"/>
    <col width="10" customWidth="1" min="15" max="15"/>
    <col width="24" customWidth="1" min="16" max="16"/>
    <col width="11" customWidth="1" min="17" max="17"/>
  </cols>
  <sheetData>
    <row r="2" ht="34" customHeight="1">
      <c r="B2" s="1" t="inlineStr">
        <is>
          <t>Documentos de viaje por persona</t>
        </is>
      </c>
      <c r="C2" s="2" t="n"/>
      <c r="D2" s="2" t="n"/>
      <c r="E2" s="2" t="n"/>
      <c r="F2" s="2" t="n"/>
      <c r="G2" s="2" t="n"/>
      <c r="H2" s="2" t="n"/>
      <c r="I2" s="2" t="n"/>
      <c r="J2" s="2" t="n"/>
      <c r="K2" s="2" t="n"/>
      <c r="L2" s="2" t="n"/>
      <c r="M2" s="2" t="n"/>
      <c r="N2" s="2" t="n"/>
      <c r="O2" s="2" t="n"/>
      <c r="P2" s="2" t="n"/>
      <c r="Q2" s="2" t="n"/>
    </row>
    <row r="3">
      <c r="B3" s="3" t="inlineStr">
        <is>
          <t>Una fila por documento y viajero. La caducidad se compara con el regreso del viaje y con la validez mínima que tú indiques.</t>
        </is>
      </c>
    </row>
    <row r="5">
      <c r="B5" s="4" t="inlineStr">
        <is>
          <t>Hoy:</t>
        </is>
      </c>
      <c r="C5" s="22">
        <f>Panel!$D$5</f>
        <v/>
      </c>
      <c r="D5" s="23" t="inlineStr">
        <is>
          <t>Regreso:</t>
        </is>
      </c>
      <c r="E5" s="22">
        <f>Panel!$D$7</f>
        <v/>
      </c>
      <c r="G5" s="9" t="inlineStr">
        <is>
          <t>Las fechas se cambian en la hoja «Panel». Deja «Caduca» vacío si el documento no caduca.</t>
        </is>
      </c>
    </row>
    <row r="7" ht="58" customHeight="1">
      <c r="B7" s="15" t="inlineStr">
        <is>
          <t>Viajero</t>
        </is>
      </c>
      <c r="C7" s="15" t="inlineStr">
        <is>
          <t>Documento</t>
        </is>
      </c>
      <c r="D7" s="15" t="inlineStr">
        <is>
          <t>Caduca</t>
        </is>
      </c>
      <c r="E7" s="15" t="inlineStr">
        <is>
          <t>Nº o referencia</t>
        </is>
      </c>
      <c r="F7" s="15" t="inlineStr">
        <is>
          <t>Meses de validez exigidos tras el regreso</t>
        </is>
      </c>
      <c r="G7" s="15" t="inlineStr">
        <is>
          <t>Imprescindible</t>
        </is>
      </c>
      <c r="H7" s="15" t="inlineStr">
        <is>
          <t>Estado del trámite</t>
        </is>
      </c>
      <c r="I7" s="15" t="inlineStr">
        <is>
          <t>Copia guardada</t>
        </is>
      </c>
      <c r="J7" s="15" t="inlineStr">
        <is>
          <t>Dónde está la copia</t>
        </is>
      </c>
      <c r="K7" s="15" t="inlineStr">
        <is>
          <t>Válido como mínimo hasta</t>
        </is>
      </c>
      <c r="L7" s="15" t="inlineStr">
        <is>
          <t>Margen (días)</t>
        </is>
      </c>
      <c r="M7" s="15" t="inlineStr">
        <is>
          <t>Días hasta caducar</t>
        </is>
      </c>
      <c r="N7" s="15" t="inlineStr">
        <is>
          <t>Aviso</t>
        </is>
      </c>
      <c r="O7" s="15" t="inlineStr">
        <is>
          <t>Apto para viajar</t>
        </is>
      </c>
      <c r="P7" s="15" t="inlineStr">
        <is>
          <t>Acción pendiente</t>
        </is>
      </c>
      <c r="Q7" s="15" t="inlineStr">
        <is>
          <t>Clave orden</t>
        </is>
      </c>
    </row>
    <row r="8">
      <c r="B8" s="6" t="inlineStr">
        <is>
          <t>Carmen</t>
        </is>
      </c>
      <c r="C8" s="6" t="inlineStr">
        <is>
          <t>DNI</t>
        </is>
      </c>
      <c r="D8" s="5" t="n">
        <v>47982</v>
      </c>
      <c r="E8" s="6" t="inlineStr">
        <is>
          <t>DNI-C-0412</t>
        </is>
      </c>
      <c r="F8" s="10" t="n">
        <v>0</v>
      </c>
      <c r="G8" s="16" t="inlineStr">
        <is>
          <t>Sí</t>
        </is>
      </c>
      <c r="H8" s="16" t="inlineStr">
        <is>
          <t>Listo</t>
        </is>
      </c>
      <c r="I8" s="16" t="inlineStr">
        <is>
          <t>Sí</t>
        </is>
      </c>
      <c r="J8" s="6" t="inlineStr">
        <is>
          <t>Nube familiar</t>
        </is>
      </c>
      <c r="K8" s="24">
        <f>IF(OR(B8="",D8=""),"",EDATE(Panel!$D$7,N(F8)))</f>
        <v/>
      </c>
      <c r="L8" s="17">
        <f>IF(K8="","",D8-K8)</f>
        <v/>
      </c>
      <c r="M8" s="17">
        <f>IF(OR(B8="",D8=""),"",D8-Panel!$D$5)</f>
        <v/>
      </c>
      <c r="N8" s="25">
        <f>IF(B8="","",IF(D8="",IF(H8="Listo","Sin caducidad","Pendiente"),IF(D8&lt;Panel!$D$5,"Caducado",IF(D8&lt;Panel!$D$7,"Caduca antes del regreso",IF(L8&lt;0,"Validez insuficiente",IF(M8&lt;=Panel!$D$8,"Caduca pronto","Vigente"))))))</f>
        <v/>
      </c>
      <c r="O8" s="7">
        <f>IF(B8="","",IF(AND(H8="Listo",OR(N8="Vigente",N8="Sin caducidad",N8="Caduca pronto")),"Sí","No"))</f>
        <v/>
      </c>
      <c r="P8" s="25">
        <f>IF(B8="","",IF(OR(N8="Caducado",N8="Caduca antes del regreso",N8="Validez insuficiente"),"Renovar o sustituir",IF(H8&lt;&gt;"Listo","Completar el trámite",IF(I8&lt;&gt;"Sí","Guardar una copia",IF(N8="Caduca pronto","Vigilar la caducidad","Nada pendiente")))))</f>
        <v/>
      </c>
      <c r="Q8" s="26">
        <f>IF(OR(B8="",D8=""),"",D8+ROW()/100000)</f>
        <v/>
      </c>
    </row>
    <row r="9">
      <c r="B9" s="6" t="inlineStr">
        <is>
          <t>Carmen</t>
        </is>
      </c>
      <c r="C9" s="6" t="inlineStr">
        <is>
          <t>Pasaporte</t>
        </is>
      </c>
      <c r="D9" s="5" t="n">
        <v>46429</v>
      </c>
      <c r="E9" s="6" t="inlineStr">
        <is>
          <t>PAS-C-7731</t>
        </is>
      </c>
      <c r="F9" s="10" t="n">
        <v>6</v>
      </c>
      <c r="G9" s="16" t="inlineStr">
        <is>
          <t>Sí</t>
        </is>
      </c>
      <c r="H9" s="16" t="inlineStr">
        <is>
          <t>Listo</t>
        </is>
      </c>
      <c r="I9" s="16" t="inlineStr">
        <is>
          <t>Sí</t>
        </is>
      </c>
      <c r="J9" s="6" t="inlineStr">
        <is>
          <t>Nube familiar</t>
        </is>
      </c>
      <c r="K9" s="24">
        <f>IF(OR(B9="",D9=""),"",EDATE(Panel!$D$7,N(F9)))</f>
        <v/>
      </c>
      <c r="L9" s="17">
        <f>IF(K9="","",D9-K9)</f>
        <v/>
      </c>
      <c r="M9" s="17">
        <f>IF(OR(B9="",D9=""),"",D9-Panel!$D$5)</f>
        <v/>
      </c>
      <c r="N9" s="25">
        <f>IF(B9="","",IF(D9="",IF(H9="Listo","Sin caducidad","Pendiente"),IF(D9&lt;Panel!$D$5,"Caducado",IF(D9&lt;Panel!$D$7,"Caduca antes del regreso",IF(L9&lt;0,"Validez insuficiente",IF(M9&lt;=Panel!$D$8,"Caduca pronto","Vigente"))))))</f>
        <v/>
      </c>
      <c r="O9" s="7">
        <f>IF(B9="","",IF(AND(H9="Listo",OR(N9="Vigente",N9="Sin caducidad",N9="Caduca pronto")),"Sí","No"))</f>
        <v/>
      </c>
      <c r="P9" s="25">
        <f>IF(B9="","",IF(OR(N9="Caducado",N9="Caduca antes del regreso",N9="Validez insuficiente"),"Renovar o sustituir",IF(H9&lt;&gt;"Listo","Completar el trámite",IF(I9&lt;&gt;"Sí","Guardar una copia",IF(N9="Caduca pronto","Vigilar la caducidad","Nada pendiente")))))</f>
        <v/>
      </c>
      <c r="Q9" s="26">
        <f>IF(OR(B9="",D9=""),"",D9+ROW()/100000)</f>
        <v/>
      </c>
    </row>
    <row r="10">
      <c r="B10" s="6" t="inlineStr">
        <is>
          <t>Carmen</t>
        </is>
      </c>
      <c r="C10" s="6" t="inlineStr">
        <is>
          <t>Visado o autorización</t>
        </is>
      </c>
      <c r="D10" s="5" t="n">
        <v>47026</v>
      </c>
      <c r="E10" s="6" t="inlineStr">
        <is>
          <t>ESTA-C-5521</t>
        </is>
      </c>
      <c r="F10" s="10" t="n">
        <v>0</v>
      </c>
      <c r="G10" s="16" t="inlineStr">
        <is>
          <t>Sí</t>
        </is>
      </c>
      <c r="H10" s="16" t="inlineStr">
        <is>
          <t>Listo</t>
        </is>
      </c>
      <c r="I10" s="16" t="inlineStr">
        <is>
          <t>Sí</t>
        </is>
      </c>
      <c r="J10" s="6" t="inlineStr">
        <is>
          <t>Correo electrónico</t>
        </is>
      </c>
      <c r="K10" s="24">
        <f>IF(OR(B10="",D10=""),"",EDATE(Panel!$D$7,N(F10)))</f>
        <v/>
      </c>
      <c r="L10" s="17">
        <f>IF(K10="","",D10-K10)</f>
        <v/>
      </c>
      <c r="M10" s="17">
        <f>IF(OR(B10="",D10=""),"",D10-Panel!$D$5)</f>
        <v/>
      </c>
      <c r="N10" s="25">
        <f>IF(B10="","",IF(D10="",IF(H10="Listo","Sin caducidad","Pendiente"),IF(D10&lt;Panel!$D$5,"Caducado",IF(D10&lt;Panel!$D$7,"Caduca antes del regreso",IF(L10&lt;0,"Validez insuficiente",IF(M10&lt;=Panel!$D$8,"Caduca pronto","Vigente"))))))</f>
        <v/>
      </c>
      <c r="O10" s="7">
        <f>IF(B10="","",IF(AND(H10="Listo",OR(N10="Vigente",N10="Sin caducidad",N10="Caduca pronto")),"Sí","No"))</f>
        <v/>
      </c>
      <c r="P10" s="25">
        <f>IF(B10="","",IF(OR(N10="Caducado",N10="Caduca antes del regreso",N10="Validez insuficiente"),"Renovar o sustituir",IF(H10&lt;&gt;"Listo","Completar el trámite",IF(I10&lt;&gt;"Sí","Guardar una copia",IF(N10="Caduca pronto","Vigilar la caducidad","Nada pendiente")))))</f>
        <v/>
      </c>
      <c r="Q10" s="26">
        <f>IF(OR(B10="",D10=""),"",D10+ROW()/100000)</f>
        <v/>
      </c>
    </row>
    <row r="11">
      <c r="B11" s="6" t="inlineStr">
        <is>
          <t>Carmen</t>
        </is>
      </c>
      <c r="C11" s="6" t="inlineStr">
        <is>
          <t>Seguro de viaje</t>
        </is>
      </c>
      <c r="D11" s="5" t="n">
        <v>46386</v>
      </c>
      <c r="E11" s="6" t="inlineStr">
        <is>
          <t>POL-883120</t>
        </is>
      </c>
      <c r="F11" s="10" t="n">
        <v>0</v>
      </c>
      <c r="G11" s="16" t="inlineStr">
        <is>
          <t>Sí</t>
        </is>
      </c>
      <c r="H11" s="16" t="inlineStr">
        <is>
          <t>Listo</t>
        </is>
      </c>
      <c r="I11" s="16" t="inlineStr">
        <is>
          <t>No</t>
        </is>
      </c>
      <c r="J11" s="6" t="inlineStr"/>
      <c r="K11" s="24">
        <f>IF(OR(B11="",D11=""),"",EDATE(Panel!$D$7,N(F11)))</f>
        <v/>
      </c>
      <c r="L11" s="17">
        <f>IF(K11="","",D11-K11)</f>
        <v/>
      </c>
      <c r="M11" s="17">
        <f>IF(OR(B11="",D11=""),"",D11-Panel!$D$5)</f>
        <v/>
      </c>
      <c r="N11" s="25">
        <f>IF(B11="","",IF(D11="",IF(H11="Listo","Sin caducidad","Pendiente"),IF(D11&lt;Panel!$D$5,"Caducado",IF(D11&lt;Panel!$D$7,"Caduca antes del regreso",IF(L11&lt;0,"Validez insuficiente",IF(M11&lt;=Panel!$D$8,"Caduca pronto","Vigente"))))))</f>
        <v/>
      </c>
      <c r="O11" s="7">
        <f>IF(B11="","",IF(AND(H11="Listo",OR(N11="Vigente",N11="Sin caducidad",N11="Caduca pronto")),"Sí","No"))</f>
        <v/>
      </c>
      <c r="P11" s="25">
        <f>IF(B11="","",IF(OR(N11="Caducado",N11="Caduca antes del regreso",N11="Validez insuficiente"),"Renovar o sustituir",IF(H11&lt;&gt;"Listo","Completar el trámite",IF(I11&lt;&gt;"Sí","Guardar una copia",IF(N11="Caduca pronto","Vigilar la caducidad","Nada pendiente")))))</f>
        <v/>
      </c>
      <c r="Q11" s="26">
        <f>IF(OR(B11="",D11=""),"",D11+ROW()/100000)</f>
        <v/>
      </c>
    </row>
    <row r="12">
      <c r="B12" s="6" t="inlineStr">
        <is>
          <t>Carmen</t>
        </is>
      </c>
      <c r="C12" s="6" t="inlineStr">
        <is>
          <t>Permiso de conducir</t>
        </is>
      </c>
      <c r="D12" s="5" t="n">
        <v>47307</v>
      </c>
      <c r="E12" s="6" t="inlineStr">
        <is>
          <t>PC-C-2290</t>
        </is>
      </c>
      <c r="F12" s="10" t="n">
        <v>0</v>
      </c>
      <c r="G12" s="16" t="inlineStr">
        <is>
          <t>No</t>
        </is>
      </c>
      <c r="H12" s="16" t="inlineStr">
        <is>
          <t>Listo</t>
        </is>
      </c>
      <c r="I12" s="16" t="inlineStr">
        <is>
          <t>Sí</t>
        </is>
      </c>
      <c r="J12" s="6" t="inlineStr">
        <is>
          <t>Cartera</t>
        </is>
      </c>
      <c r="K12" s="24">
        <f>IF(OR(B12="",D12=""),"",EDATE(Panel!$D$7,N(F12)))</f>
        <v/>
      </c>
      <c r="L12" s="17">
        <f>IF(K12="","",D12-K12)</f>
        <v/>
      </c>
      <c r="M12" s="17">
        <f>IF(OR(B12="",D12=""),"",D12-Panel!$D$5)</f>
        <v/>
      </c>
      <c r="N12" s="25">
        <f>IF(B12="","",IF(D12="",IF(H12="Listo","Sin caducidad","Pendiente"),IF(D12&lt;Panel!$D$5,"Caducado",IF(D12&lt;Panel!$D$7,"Caduca antes del regreso",IF(L12&lt;0,"Validez insuficiente",IF(M12&lt;=Panel!$D$8,"Caduca pronto","Vigente"))))))</f>
        <v/>
      </c>
      <c r="O12" s="7">
        <f>IF(B12="","",IF(AND(H12="Listo",OR(N12="Vigente",N12="Sin caducidad",N12="Caduca pronto")),"Sí","No"))</f>
        <v/>
      </c>
      <c r="P12" s="25">
        <f>IF(B12="","",IF(OR(N12="Caducado",N12="Caduca antes del regreso",N12="Validez insuficiente"),"Renovar o sustituir",IF(H12&lt;&gt;"Listo","Completar el trámite",IF(I12&lt;&gt;"Sí","Guardar una copia",IF(N12="Caduca pronto","Vigilar la caducidad","Nada pendiente")))))</f>
        <v/>
      </c>
      <c r="Q12" s="26">
        <f>IF(OR(B12="",D12=""),"",D12+ROW()/100000)</f>
        <v/>
      </c>
    </row>
    <row r="13">
      <c r="B13" s="6" t="inlineStr">
        <is>
          <t>Javier</t>
        </is>
      </c>
      <c r="C13" s="6" t="inlineStr">
        <is>
          <t>DNI</t>
        </is>
      </c>
      <c r="D13" s="5" t="n">
        <v>46464</v>
      </c>
      <c r="E13" s="6" t="inlineStr">
        <is>
          <t>DNI-J-1187</t>
        </is>
      </c>
      <c r="F13" s="10" t="n">
        <v>0</v>
      </c>
      <c r="G13" s="16" t="inlineStr">
        <is>
          <t>Sí</t>
        </is>
      </c>
      <c r="H13" s="16" t="inlineStr">
        <is>
          <t>Listo</t>
        </is>
      </c>
      <c r="I13" s="16" t="inlineStr">
        <is>
          <t>Sí</t>
        </is>
      </c>
      <c r="J13" s="6" t="inlineStr">
        <is>
          <t>Nube familiar</t>
        </is>
      </c>
      <c r="K13" s="24">
        <f>IF(OR(B13="",D13=""),"",EDATE(Panel!$D$7,N(F13)))</f>
        <v/>
      </c>
      <c r="L13" s="17">
        <f>IF(K13="","",D13-K13)</f>
        <v/>
      </c>
      <c r="M13" s="17">
        <f>IF(OR(B13="",D13=""),"",D13-Panel!$D$5)</f>
        <v/>
      </c>
      <c r="N13" s="25">
        <f>IF(B13="","",IF(D13="",IF(H13="Listo","Sin caducidad","Pendiente"),IF(D13&lt;Panel!$D$5,"Caducado",IF(D13&lt;Panel!$D$7,"Caduca antes del regreso",IF(L13&lt;0,"Validez insuficiente",IF(M13&lt;=Panel!$D$8,"Caduca pronto","Vigente"))))))</f>
        <v/>
      </c>
      <c r="O13" s="7">
        <f>IF(B13="","",IF(AND(H13="Listo",OR(N13="Vigente",N13="Sin caducidad",N13="Caduca pronto")),"Sí","No"))</f>
        <v/>
      </c>
      <c r="P13" s="25">
        <f>IF(B13="","",IF(OR(N13="Caducado",N13="Caduca antes del regreso",N13="Validez insuficiente"),"Renovar o sustituir",IF(H13&lt;&gt;"Listo","Completar el trámite",IF(I13&lt;&gt;"Sí","Guardar una copia",IF(N13="Caduca pronto","Vigilar la caducidad","Nada pendiente")))))</f>
        <v/>
      </c>
      <c r="Q13" s="26">
        <f>IF(OR(B13="",D13=""),"",D13+ROW()/100000)</f>
        <v/>
      </c>
    </row>
    <row r="14">
      <c r="B14" s="6" t="inlineStr">
        <is>
          <t>Javier</t>
        </is>
      </c>
      <c r="C14" s="6" t="inlineStr">
        <is>
          <t>Pasaporte</t>
        </is>
      </c>
      <c r="D14" s="5" t="n">
        <v>47551</v>
      </c>
      <c r="E14" s="6" t="inlineStr">
        <is>
          <t>PAS-J-4402</t>
        </is>
      </c>
      <c r="F14" s="10" t="n">
        <v>6</v>
      </c>
      <c r="G14" s="16" t="inlineStr">
        <is>
          <t>Sí</t>
        </is>
      </c>
      <c r="H14" s="16" t="inlineStr">
        <is>
          <t>Listo</t>
        </is>
      </c>
      <c r="I14" s="16" t="inlineStr">
        <is>
          <t>Sí</t>
        </is>
      </c>
      <c r="J14" s="6" t="inlineStr">
        <is>
          <t>Nube familiar</t>
        </is>
      </c>
      <c r="K14" s="24">
        <f>IF(OR(B14="",D14=""),"",EDATE(Panel!$D$7,N(F14)))</f>
        <v/>
      </c>
      <c r="L14" s="17">
        <f>IF(K14="","",D14-K14)</f>
        <v/>
      </c>
      <c r="M14" s="17">
        <f>IF(OR(B14="",D14=""),"",D14-Panel!$D$5)</f>
        <v/>
      </c>
      <c r="N14" s="25">
        <f>IF(B14="","",IF(D14="",IF(H14="Listo","Sin caducidad","Pendiente"),IF(D14&lt;Panel!$D$5,"Caducado",IF(D14&lt;Panel!$D$7,"Caduca antes del regreso",IF(L14&lt;0,"Validez insuficiente",IF(M14&lt;=Panel!$D$8,"Caduca pronto","Vigente"))))))</f>
        <v/>
      </c>
      <c r="O14" s="7">
        <f>IF(B14="","",IF(AND(H14="Listo",OR(N14="Vigente",N14="Sin caducidad",N14="Caduca pronto")),"Sí","No"))</f>
        <v/>
      </c>
      <c r="P14" s="25">
        <f>IF(B14="","",IF(OR(N14="Caducado",N14="Caduca antes del regreso",N14="Validez insuficiente"),"Renovar o sustituir",IF(H14&lt;&gt;"Listo","Completar el trámite",IF(I14&lt;&gt;"Sí","Guardar una copia",IF(N14="Caduca pronto","Vigilar la caducidad","Nada pendiente")))))</f>
        <v/>
      </c>
      <c r="Q14" s="26">
        <f>IF(OR(B14="",D14=""),"",D14+ROW()/100000)</f>
        <v/>
      </c>
    </row>
    <row r="15">
      <c r="B15" s="6" t="inlineStr">
        <is>
          <t>Javier</t>
        </is>
      </c>
      <c r="C15" s="6" t="inlineStr">
        <is>
          <t>Visado o autorización</t>
        </is>
      </c>
      <c r="D15" s="5" t="n"/>
      <c r="E15" s="6" t="inlineStr">
        <is>
          <t>ESTA-J-pendiente</t>
        </is>
      </c>
      <c r="F15" s="10" t="n">
        <v>0</v>
      </c>
      <c r="G15" s="16" t="inlineStr">
        <is>
          <t>Sí</t>
        </is>
      </c>
      <c r="H15" s="16" t="inlineStr">
        <is>
          <t>En trámite</t>
        </is>
      </c>
      <c r="I15" s="16" t="inlineStr">
        <is>
          <t>No</t>
        </is>
      </c>
      <c r="J15" s="6" t="inlineStr"/>
      <c r="K15" s="24">
        <f>IF(OR(B15="",D15=""),"",EDATE(Panel!$D$7,N(F15)))</f>
        <v/>
      </c>
      <c r="L15" s="17">
        <f>IF(K15="","",D15-K15)</f>
        <v/>
      </c>
      <c r="M15" s="17">
        <f>IF(OR(B15="",D15=""),"",D15-Panel!$D$5)</f>
        <v/>
      </c>
      <c r="N15" s="25">
        <f>IF(B15="","",IF(D15="",IF(H15="Listo","Sin caducidad","Pendiente"),IF(D15&lt;Panel!$D$5,"Caducado",IF(D15&lt;Panel!$D$7,"Caduca antes del regreso",IF(L15&lt;0,"Validez insuficiente",IF(M15&lt;=Panel!$D$8,"Caduca pronto","Vigente"))))))</f>
        <v/>
      </c>
      <c r="O15" s="7">
        <f>IF(B15="","",IF(AND(H15="Listo",OR(N15="Vigente",N15="Sin caducidad",N15="Caduca pronto")),"Sí","No"))</f>
        <v/>
      </c>
      <c r="P15" s="25">
        <f>IF(B15="","",IF(OR(N15="Caducado",N15="Caduca antes del regreso",N15="Validez insuficiente"),"Renovar o sustituir",IF(H15&lt;&gt;"Listo","Completar el trámite",IF(I15&lt;&gt;"Sí","Guardar una copia",IF(N15="Caduca pronto","Vigilar la caducidad","Nada pendiente")))))</f>
        <v/>
      </c>
      <c r="Q15" s="26">
        <f>IF(OR(B15="",D15=""),"",D15+ROW()/100000)</f>
        <v/>
      </c>
    </row>
    <row r="16">
      <c r="B16" s="6" t="inlineStr">
        <is>
          <t>Lucía</t>
        </is>
      </c>
      <c r="C16" s="6" t="inlineStr">
        <is>
          <t>DNI</t>
        </is>
      </c>
      <c r="D16" s="5" t="n">
        <v>47352</v>
      </c>
      <c r="E16" s="6" t="inlineStr">
        <is>
          <t>DNI-L-3350</t>
        </is>
      </c>
      <c r="F16" s="10" t="n">
        <v>0</v>
      </c>
      <c r="G16" s="16" t="inlineStr">
        <is>
          <t>Sí</t>
        </is>
      </c>
      <c r="H16" s="16" t="inlineStr">
        <is>
          <t>Listo</t>
        </is>
      </c>
      <c r="I16" s="16" t="inlineStr">
        <is>
          <t>Sí</t>
        </is>
      </c>
      <c r="J16" s="6" t="inlineStr">
        <is>
          <t>Carpeta del viaje</t>
        </is>
      </c>
      <c r="K16" s="24">
        <f>IF(OR(B16="",D16=""),"",EDATE(Panel!$D$7,N(F16)))</f>
        <v/>
      </c>
      <c r="L16" s="17">
        <f>IF(K16="","",D16-K16)</f>
        <v/>
      </c>
      <c r="M16" s="17">
        <f>IF(OR(B16="",D16=""),"",D16-Panel!$D$5)</f>
        <v/>
      </c>
      <c r="N16" s="25">
        <f>IF(B16="","",IF(D16="",IF(H16="Listo","Sin caducidad","Pendiente"),IF(D16&lt;Panel!$D$5,"Caducado",IF(D16&lt;Panel!$D$7,"Caduca antes del regreso",IF(L16&lt;0,"Validez insuficiente",IF(M16&lt;=Panel!$D$8,"Caduca pronto","Vigente"))))))</f>
        <v/>
      </c>
      <c r="O16" s="7">
        <f>IF(B16="","",IF(AND(H16="Listo",OR(N16="Vigente",N16="Sin caducidad",N16="Caduca pronto")),"Sí","No"))</f>
        <v/>
      </c>
      <c r="P16" s="25">
        <f>IF(B16="","",IF(OR(N16="Caducado",N16="Caduca antes del regreso",N16="Validez insuficiente"),"Renovar o sustituir",IF(H16&lt;&gt;"Listo","Completar el trámite",IF(I16&lt;&gt;"Sí","Guardar una copia",IF(N16="Caduca pronto","Vigilar la caducidad","Nada pendiente")))))</f>
        <v/>
      </c>
      <c r="Q16" s="26">
        <f>IF(OR(B16="",D16=""),"",D16+ROW()/100000)</f>
        <v/>
      </c>
    </row>
    <row r="17">
      <c r="B17" s="6" t="inlineStr">
        <is>
          <t>Lucía</t>
        </is>
      </c>
      <c r="C17" s="6" t="inlineStr">
        <is>
          <t>Pasaporte</t>
        </is>
      </c>
      <c r="D17" s="5" t="n">
        <v>46793</v>
      </c>
      <c r="E17" s="6" t="inlineStr">
        <is>
          <t>PAS-L-9013</t>
        </is>
      </c>
      <c r="F17" s="10" t="n">
        <v>6</v>
      </c>
      <c r="G17" s="16" t="inlineStr">
        <is>
          <t>Sí</t>
        </is>
      </c>
      <c r="H17" s="16" t="inlineStr">
        <is>
          <t>Listo</t>
        </is>
      </c>
      <c r="I17" s="16" t="inlineStr">
        <is>
          <t>Sí</t>
        </is>
      </c>
      <c r="J17" s="6" t="inlineStr">
        <is>
          <t>Carpeta del viaje</t>
        </is>
      </c>
      <c r="K17" s="24">
        <f>IF(OR(B17="",D17=""),"",EDATE(Panel!$D$7,N(F17)))</f>
        <v/>
      </c>
      <c r="L17" s="17">
        <f>IF(K17="","",D17-K17)</f>
        <v/>
      </c>
      <c r="M17" s="17">
        <f>IF(OR(B17="",D17=""),"",D17-Panel!$D$5)</f>
        <v/>
      </c>
      <c r="N17" s="25">
        <f>IF(B17="","",IF(D17="",IF(H17="Listo","Sin caducidad","Pendiente"),IF(D17&lt;Panel!$D$5,"Caducado",IF(D17&lt;Panel!$D$7,"Caduca antes del regreso",IF(L17&lt;0,"Validez insuficiente",IF(M17&lt;=Panel!$D$8,"Caduca pronto","Vigente"))))))</f>
        <v/>
      </c>
      <c r="O17" s="7">
        <f>IF(B17="","",IF(AND(H17="Listo",OR(N17="Vigente",N17="Sin caducidad",N17="Caduca pronto")),"Sí","No"))</f>
        <v/>
      </c>
      <c r="P17" s="25">
        <f>IF(B17="","",IF(OR(N17="Caducado",N17="Caduca antes del regreso",N17="Validez insuficiente"),"Renovar o sustituir",IF(H17&lt;&gt;"Listo","Completar el trámite",IF(I17&lt;&gt;"Sí","Guardar una copia",IF(N17="Caduca pronto","Vigilar la caducidad","Nada pendiente")))))</f>
        <v/>
      </c>
      <c r="Q17" s="26">
        <f>IF(OR(B17="",D17=""),"",D17+ROW()/100000)</f>
        <v/>
      </c>
    </row>
    <row r="18">
      <c r="B18" s="6" t="inlineStr">
        <is>
          <t>Lucía</t>
        </is>
      </c>
      <c r="C18" s="6" t="inlineStr">
        <is>
          <t>Visado o autorización</t>
        </is>
      </c>
      <c r="D18" s="5" t="n">
        <v>47026</v>
      </c>
      <c r="E18" s="6" t="inlineStr">
        <is>
          <t>ESTA-L-5523</t>
        </is>
      </c>
      <c r="F18" s="10" t="n">
        <v>0</v>
      </c>
      <c r="G18" s="16" t="inlineStr">
        <is>
          <t>Sí</t>
        </is>
      </c>
      <c r="H18" s="16" t="inlineStr">
        <is>
          <t>Listo</t>
        </is>
      </c>
      <c r="I18" s="16" t="inlineStr">
        <is>
          <t>No</t>
        </is>
      </c>
      <c r="J18" s="6" t="inlineStr"/>
      <c r="K18" s="24">
        <f>IF(OR(B18="",D18=""),"",EDATE(Panel!$D$7,N(F18)))</f>
        <v/>
      </c>
      <c r="L18" s="17">
        <f>IF(K18="","",D18-K18)</f>
        <v/>
      </c>
      <c r="M18" s="17">
        <f>IF(OR(B18="",D18=""),"",D18-Panel!$D$5)</f>
        <v/>
      </c>
      <c r="N18" s="25">
        <f>IF(B18="","",IF(D18="",IF(H18="Listo","Sin caducidad","Pendiente"),IF(D18&lt;Panel!$D$5,"Caducado",IF(D18&lt;Panel!$D$7,"Caduca antes del regreso",IF(L18&lt;0,"Validez insuficiente",IF(M18&lt;=Panel!$D$8,"Caduca pronto","Vigente"))))))</f>
        <v/>
      </c>
      <c r="O18" s="7">
        <f>IF(B18="","",IF(AND(H18="Listo",OR(N18="Vigente",N18="Sin caducidad",N18="Caduca pronto")),"Sí","No"))</f>
        <v/>
      </c>
      <c r="P18" s="25">
        <f>IF(B18="","",IF(OR(N18="Caducado",N18="Caduca antes del regreso",N18="Validez insuficiente"),"Renovar o sustituir",IF(H18&lt;&gt;"Listo","Completar el trámite",IF(I18&lt;&gt;"Sí","Guardar una copia",IF(N18="Caduca pronto","Vigilar la caducidad","Nada pendiente")))))</f>
        <v/>
      </c>
      <c r="Q18" s="26">
        <f>IF(OR(B18="",D18=""),"",D18+ROW()/100000)</f>
        <v/>
      </c>
    </row>
    <row r="19">
      <c r="B19" s="6" t="inlineStr">
        <is>
          <t>Lucía</t>
        </is>
      </c>
      <c r="C19" s="6" t="inlineStr">
        <is>
          <t>Autorización de menores</t>
        </is>
      </c>
      <c r="D19" s="5" t="n"/>
      <c r="E19" s="6" t="inlineStr">
        <is>
          <t>Pendiente de firmar</t>
        </is>
      </c>
      <c r="F19" s="10" t="n">
        <v>0</v>
      </c>
      <c r="G19" s="16" t="inlineStr">
        <is>
          <t>No</t>
        </is>
      </c>
      <c r="H19" s="16" t="inlineStr">
        <is>
          <t>Por solicitar</t>
        </is>
      </c>
      <c r="I19" s="16" t="inlineStr">
        <is>
          <t>No</t>
        </is>
      </c>
      <c r="J19" s="6" t="inlineStr"/>
      <c r="K19" s="24">
        <f>IF(OR(B19="",D19=""),"",EDATE(Panel!$D$7,N(F19)))</f>
        <v/>
      </c>
      <c r="L19" s="17">
        <f>IF(K19="","",D19-K19)</f>
        <v/>
      </c>
      <c r="M19" s="17">
        <f>IF(OR(B19="",D19=""),"",D19-Panel!$D$5)</f>
        <v/>
      </c>
      <c r="N19" s="25">
        <f>IF(B19="","",IF(D19="",IF(H19="Listo","Sin caducidad","Pendiente"),IF(D19&lt;Panel!$D$5,"Caducado",IF(D19&lt;Panel!$D$7,"Caduca antes del regreso",IF(L19&lt;0,"Validez insuficiente",IF(M19&lt;=Panel!$D$8,"Caduca pronto","Vigente"))))))</f>
        <v/>
      </c>
      <c r="O19" s="7">
        <f>IF(B19="","",IF(AND(H19="Listo",OR(N19="Vigente",N19="Sin caducidad",N19="Caduca pronto")),"Sí","No"))</f>
        <v/>
      </c>
      <c r="P19" s="25">
        <f>IF(B19="","",IF(OR(N19="Caducado",N19="Caduca antes del regreso",N19="Validez insuficiente"),"Renovar o sustituir",IF(H19&lt;&gt;"Listo","Completar el trámite",IF(I19&lt;&gt;"Sí","Guardar una copia",IF(N19="Caduca pronto","Vigilar la caducidad","Nada pendiente")))))</f>
        <v/>
      </c>
      <c r="Q19" s="26">
        <f>IF(OR(B19="",D19=""),"",D19+ROW()/100000)</f>
        <v/>
      </c>
    </row>
    <row r="20">
      <c r="B20" s="6" t="inlineStr">
        <is>
          <t>Pablo</t>
        </is>
      </c>
      <c r="C20" s="6" t="inlineStr">
        <is>
          <t>DNI</t>
        </is>
      </c>
      <c r="D20" s="5" t="n">
        <v>47513</v>
      </c>
      <c r="E20" s="6" t="inlineStr">
        <is>
          <t>DNI-P-6641</t>
        </is>
      </c>
      <c r="F20" s="10" t="n">
        <v>0</v>
      </c>
      <c r="G20" s="16" t="inlineStr">
        <is>
          <t>Sí</t>
        </is>
      </c>
      <c r="H20" s="16" t="inlineStr">
        <is>
          <t>Listo</t>
        </is>
      </c>
      <c r="I20" s="16" t="inlineStr">
        <is>
          <t>Sí</t>
        </is>
      </c>
      <c r="J20" s="6" t="inlineStr">
        <is>
          <t>Carpeta del viaje</t>
        </is>
      </c>
      <c r="K20" s="24">
        <f>IF(OR(B20="",D20=""),"",EDATE(Panel!$D$7,N(F20)))</f>
        <v/>
      </c>
      <c r="L20" s="17">
        <f>IF(K20="","",D20-K20)</f>
        <v/>
      </c>
      <c r="M20" s="17">
        <f>IF(OR(B20="",D20=""),"",D20-Panel!$D$5)</f>
        <v/>
      </c>
      <c r="N20" s="25">
        <f>IF(B20="","",IF(D20="",IF(H20="Listo","Sin caducidad","Pendiente"),IF(D20&lt;Panel!$D$5,"Caducado",IF(D20&lt;Panel!$D$7,"Caduca antes del regreso",IF(L20&lt;0,"Validez insuficiente",IF(M20&lt;=Panel!$D$8,"Caduca pronto","Vigente"))))))</f>
        <v/>
      </c>
      <c r="O20" s="7">
        <f>IF(B20="","",IF(AND(H20="Listo",OR(N20="Vigente",N20="Sin caducidad",N20="Caduca pronto")),"Sí","No"))</f>
        <v/>
      </c>
      <c r="P20" s="25">
        <f>IF(B20="","",IF(OR(N20="Caducado",N20="Caduca antes del regreso",N20="Validez insuficiente"),"Renovar o sustituir",IF(H20&lt;&gt;"Listo","Completar el trámite",IF(I20&lt;&gt;"Sí","Guardar una copia",IF(N20="Caduca pronto","Vigilar la caducidad","Nada pendiente")))))</f>
        <v/>
      </c>
      <c r="Q20" s="26">
        <f>IF(OR(B20="",D20=""),"",D20+ROW()/100000)</f>
        <v/>
      </c>
    </row>
    <row r="21">
      <c r="B21" s="6" t="inlineStr">
        <is>
          <t>Pablo</t>
        </is>
      </c>
      <c r="C21" s="6" t="inlineStr">
        <is>
          <t>Pasaporte</t>
        </is>
      </c>
      <c r="D21" s="5" t="n">
        <v>46341</v>
      </c>
      <c r="E21" s="6" t="inlineStr">
        <is>
          <t>PAS-P-1208</t>
        </is>
      </c>
      <c r="F21" s="10" t="n">
        <v>6</v>
      </c>
      <c r="G21" s="16" t="inlineStr">
        <is>
          <t>Sí</t>
        </is>
      </c>
      <c r="H21" s="16" t="inlineStr">
        <is>
          <t>Listo</t>
        </is>
      </c>
      <c r="I21" s="16" t="inlineStr">
        <is>
          <t>Sí</t>
        </is>
      </c>
      <c r="J21" s="6" t="inlineStr">
        <is>
          <t>Carpeta del viaje</t>
        </is>
      </c>
      <c r="K21" s="24">
        <f>IF(OR(B21="",D21=""),"",EDATE(Panel!$D$7,N(F21)))</f>
        <v/>
      </c>
      <c r="L21" s="17">
        <f>IF(K21="","",D21-K21)</f>
        <v/>
      </c>
      <c r="M21" s="17">
        <f>IF(OR(B21="",D21=""),"",D21-Panel!$D$5)</f>
        <v/>
      </c>
      <c r="N21" s="25">
        <f>IF(B21="","",IF(D21="",IF(H21="Listo","Sin caducidad","Pendiente"),IF(D21&lt;Panel!$D$5,"Caducado",IF(D21&lt;Panel!$D$7,"Caduca antes del regreso",IF(L21&lt;0,"Validez insuficiente",IF(M21&lt;=Panel!$D$8,"Caduca pronto","Vigente"))))))</f>
        <v/>
      </c>
      <c r="O21" s="7">
        <f>IF(B21="","",IF(AND(H21="Listo",OR(N21="Vigente",N21="Sin caducidad",N21="Caduca pronto")),"Sí","No"))</f>
        <v/>
      </c>
      <c r="P21" s="25">
        <f>IF(B21="","",IF(OR(N21="Caducado",N21="Caduca antes del regreso",N21="Validez insuficiente"),"Renovar o sustituir",IF(H21&lt;&gt;"Listo","Completar el trámite",IF(I21&lt;&gt;"Sí","Guardar una copia",IF(N21="Caduca pronto","Vigilar la caducidad","Nada pendiente")))))</f>
        <v/>
      </c>
      <c r="Q21" s="26">
        <f>IF(OR(B21="",D21=""),"",D21+ROW()/100000)</f>
        <v/>
      </c>
    </row>
    <row r="22">
      <c r="B22" s="6" t="inlineStr">
        <is>
          <t>Pablo</t>
        </is>
      </c>
      <c r="C22" s="6" t="inlineStr">
        <is>
          <t>Visado o autorización</t>
        </is>
      </c>
      <c r="D22" s="5" t="n">
        <v>47026</v>
      </c>
      <c r="E22" s="6" t="inlineStr">
        <is>
          <t>ESTA-P-5524</t>
        </is>
      </c>
      <c r="F22" s="10" t="n">
        <v>0</v>
      </c>
      <c r="G22" s="16" t="inlineStr">
        <is>
          <t>Sí</t>
        </is>
      </c>
      <c r="H22" s="16" t="inlineStr">
        <is>
          <t>Listo</t>
        </is>
      </c>
      <c r="I22" s="16" t="inlineStr">
        <is>
          <t>Sí</t>
        </is>
      </c>
      <c r="J22" s="6" t="inlineStr">
        <is>
          <t>Correo electrónico</t>
        </is>
      </c>
      <c r="K22" s="24">
        <f>IF(OR(B22="",D22=""),"",EDATE(Panel!$D$7,N(F22)))</f>
        <v/>
      </c>
      <c r="L22" s="17">
        <f>IF(K22="","",D22-K22)</f>
        <v/>
      </c>
      <c r="M22" s="17">
        <f>IF(OR(B22="",D22=""),"",D22-Panel!$D$5)</f>
        <v/>
      </c>
      <c r="N22" s="25">
        <f>IF(B22="","",IF(D22="",IF(H22="Listo","Sin caducidad","Pendiente"),IF(D22&lt;Panel!$D$5,"Caducado",IF(D22&lt;Panel!$D$7,"Caduca antes del regreso",IF(L22&lt;0,"Validez insuficiente",IF(M22&lt;=Panel!$D$8,"Caduca pronto","Vigente"))))))</f>
        <v/>
      </c>
      <c r="O22" s="7">
        <f>IF(B22="","",IF(AND(H22="Listo",OR(N22="Vigente",N22="Sin caducidad",N22="Caduca pronto")),"Sí","No"))</f>
        <v/>
      </c>
      <c r="P22" s="25">
        <f>IF(B22="","",IF(OR(N22="Caducado",N22="Caduca antes del regreso",N22="Validez insuficiente"),"Renovar o sustituir",IF(H22&lt;&gt;"Listo","Completar el trámite",IF(I22&lt;&gt;"Sí","Guardar una copia",IF(N22="Caduca pronto","Vigilar la caducidad","Nada pendiente")))))</f>
        <v/>
      </c>
      <c r="Q22" s="26">
        <f>IF(OR(B22="",D22=""),"",D22+ROW()/100000)</f>
        <v/>
      </c>
    </row>
    <row r="23">
      <c r="B23" s="6" t="n"/>
      <c r="C23" s="6" t="n"/>
      <c r="D23" s="5" t="n"/>
      <c r="E23" s="6" t="n"/>
      <c r="F23" s="10" t="n"/>
      <c r="G23" s="16" t="n"/>
      <c r="H23" s="16" t="n"/>
      <c r="I23" s="16" t="n"/>
      <c r="J23" s="6" t="n"/>
      <c r="K23" s="24">
        <f>IF(OR(B23="",D23=""),"",EDATE(Panel!$D$7,N(F23)))</f>
        <v/>
      </c>
      <c r="L23" s="17">
        <f>IF(K23="","",D23-K23)</f>
        <v/>
      </c>
      <c r="M23" s="17">
        <f>IF(OR(B23="",D23=""),"",D23-Panel!$D$5)</f>
        <v/>
      </c>
      <c r="N23" s="25">
        <f>IF(B23="","",IF(D23="",IF(H23="Listo","Sin caducidad","Pendiente"),IF(D23&lt;Panel!$D$5,"Caducado",IF(D23&lt;Panel!$D$7,"Caduca antes del regreso",IF(L23&lt;0,"Validez insuficiente",IF(M23&lt;=Panel!$D$8,"Caduca pronto","Vigente"))))))</f>
        <v/>
      </c>
      <c r="O23" s="7">
        <f>IF(B23="","",IF(AND(H23="Listo",OR(N23="Vigente",N23="Sin caducidad",N23="Caduca pronto")),"Sí","No"))</f>
        <v/>
      </c>
      <c r="P23" s="25">
        <f>IF(B23="","",IF(OR(N23="Caducado",N23="Caduca antes del regreso",N23="Validez insuficiente"),"Renovar o sustituir",IF(H23&lt;&gt;"Listo","Completar el trámite",IF(I23&lt;&gt;"Sí","Guardar una copia",IF(N23="Caduca pronto","Vigilar la caducidad","Nada pendiente")))))</f>
        <v/>
      </c>
      <c r="Q23" s="26">
        <f>IF(OR(B23="",D23=""),"",D23+ROW()/100000)</f>
        <v/>
      </c>
    </row>
    <row r="24">
      <c r="B24" s="6" t="n"/>
      <c r="C24" s="6" t="n"/>
      <c r="D24" s="5" t="n"/>
      <c r="E24" s="6" t="n"/>
      <c r="F24" s="10" t="n"/>
      <c r="G24" s="16" t="n"/>
      <c r="H24" s="16" t="n"/>
      <c r="I24" s="16" t="n"/>
      <c r="J24" s="6" t="n"/>
      <c r="K24" s="24">
        <f>IF(OR(B24="",D24=""),"",EDATE(Panel!$D$7,N(F24)))</f>
        <v/>
      </c>
      <c r="L24" s="17">
        <f>IF(K24="","",D24-K24)</f>
        <v/>
      </c>
      <c r="M24" s="17">
        <f>IF(OR(B24="",D24=""),"",D24-Panel!$D$5)</f>
        <v/>
      </c>
      <c r="N24" s="25">
        <f>IF(B24="","",IF(D24="",IF(H24="Listo","Sin caducidad","Pendiente"),IF(D24&lt;Panel!$D$5,"Caducado",IF(D24&lt;Panel!$D$7,"Caduca antes del regreso",IF(L24&lt;0,"Validez insuficiente",IF(M24&lt;=Panel!$D$8,"Caduca pronto","Vigente"))))))</f>
        <v/>
      </c>
      <c r="O24" s="7">
        <f>IF(B24="","",IF(AND(H24="Listo",OR(N24="Vigente",N24="Sin caducidad",N24="Caduca pronto")),"Sí","No"))</f>
        <v/>
      </c>
      <c r="P24" s="25">
        <f>IF(B24="","",IF(OR(N24="Caducado",N24="Caduca antes del regreso",N24="Validez insuficiente"),"Renovar o sustituir",IF(H24&lt;&gt;"Listo","Completar el trámite",IF(I24&lt;&gt;"Sí","Guardar una copia",IF(N24="Caduca pronto","Vigilar la caducidad","Nada pendiente")))))</f>
        <v/>
      </c>
      <c r="Q24" s="26">
        <f>IF(OR(B24="",D24=""),"",D24+ROW()/100000)</f>
        <v/>
      </c>
    </row>
    <row r="25">
      <c r="B25" s="6" t="n"/>
      <c r="C25" s="6" t="n"/>
      <c r="D25" s="5" t="n"/>
      <c r="E25" s="6" t="n"/>
      <c r="F25" s="10" t="n"/>
      <c r="G25" s="16" t="n"/>
      <c r="H25" s="16" t="n"/>
      <c r="I25" s="16" t="n"/>
      <c r="J25" s="6" t="n"/>
      <c r="K25" s="24">
        <f>IF(OR(B25="",D25=""),"",EDATE(Panel!$D$7,N(F25)))</f>
        <v/>
      </c>
      <c r="L25" s="17">
        <f>IF(K25="","",D25-K25)</f>
        <v/>
      </c>
      <c r="M25" s="17">
        <f>IF(OR(B25="",D25=""),"",D25-Panel!$D$5)</f>
        <v/>
      </c>
      <c r="N25" s="25">
        <f>IF(B25="","",IF(D25="",IF(H25="Listo","Sin caducidad","Pendiente"),IF(D25&lt;Panel!$D$5,"Caducado",IF(D25&lt;Panel!$D$7,"Caduca antes del regreso",IF(L25&lt;0,"Validez insuficiente",IF(M25&lt;=Panel!$D$8,"Caduca pronto","Vigente"))))))</f>
        <v/>
      </c>
      <c r="O25" s="7">
        <f>IF(B25="","",IF(AND(H25="Listo",OR(N25="Vigente",N25="Sin caducidad",N25="Caduca pronto")),"Sí","No"))</f>
        <v/>
      </c>
      <c r="P25" s="25">
        <f>IF(B25="","",IF(OR(N25="Caducado",N25="Caduca antes del regreso",N25="Validez insuficiente"),"Renovar o sustituir",IF(H25&lt;&gt;"Listo","Completar el trámite",IF(I25&lt;&gt;"Sí","Guardar una copia",IF(N25="Caduca pronto","Vigilar la caducidad","Nada pendiente")))))</f>
        <v/>
      </c>
      <c r="Q25" s="26">
        <f>IF(OR(B25="",D25=""),"",D25+ROW()/100000)</f>
        <v/>
      </c>
    </row>
    <row r="26">
      <c r="B26" s="6" t="n"/>
      <c r="C26" s="6" t="n"/>
      <c r="D26" s="5" t="n"/>
      <c r="E26" s="6" t="n"/>
      <c r="F26" s="10" t="n"/>
      <c r="G26" s="16" t="n"/>
      <c r="H26" s="16" t="n"/>
      <c r="I26" s="16" t="n"/>
      <c r="J26" s="6" t="n"/>
      <c r="K26" s="24">
        <f>IF(OR(B26="",D26=""),"",EDATE(Panel!$D$7,N(F26)))</f>
        <v/>
      </c>
      <c r="L26" s="17">
        <f>IF(K26="","",D26-K26)</f>
        <v/>
      </c>
      <c r="M26" s="17">
        <f>IF(OR(B26="",D26=""),"",D26-Panel!$D$5)</f>
        <v/>
      </c>
      <c r="N26" s="25">
        <f>IF(B26="","",IF(D26="",IF(H26="Listo","Sin caducidad","Pendiente"),IF(D26&lt;Panel!$D$5,"Caducado",IF(D26&lt;Panel!$D$7,"Caduca antes del regreso",IF(L26&lt;0,"Validez insuficiente",IF(M26&lt;=Panel!$D$8,"Caduca pronto","Vigente"))))))</f>
        <v/>
      </c>
      <c r="O26" s="7">
        <f>IF(B26="","",IF(AND(H26="Listo",OR(N26="Vigente",N26="Sin caducidad",N26="Caduca pronto")),"Sí","No"))</f>
        <v/>
      </c>
      <c r="P26" s="25">
        <f>IF(B26="","",IF(OR(N26="Caducado",N26="Caduca antes del regreso",N26="Validez insuficiente"),"Renovar o sustituir",IF(H26&lt;&gt;"Listo","Completar el trámite",IF(I26&lt;&gt;"Sí","Guardar una copia",IF(N26="Caduca pronto","Vigilar la caducidad","Nada pendiente")))))</f>
        <v/>
      </c>
      <c r="Q26" s="26">
        <f>IF(OR(B26="",D26=""),"",D26+ROW()/100000)</f>
        <v/>
      </c>
    </row>
    <row r="27">
      <c r="B27" s="6" t="n"/>
      <c r="C27" s="6" t="n"/>
      <c r="D27" s="5" t="n"/>
      <c r="E27" s="6" t="n"/>
      <c r="F27" s="10" t="n"/>
      <c r="G27" s="16" t="n"/>
      <c r="H27" s="16" t="n"/>
      <c r="I27" s="16" t="n"/>
      <c r="J27" s="6" t="n"/>
      <c r="K27" s="24">
        <f>IF(OR(B27="",D27=""),"",EDATE(Panel!$D$7,N(F27)))</f>
        <v/>
      </c>
      <c r="L27" s="17">
        <f>IF(K27="","",D27-K27)</f>
        <v/>
      </c>
      <c r="M27" s="17">
        <f>IF(OR(B27="",D27=""),"",D27-Panel!$D$5)</f>
        <v/>
      </c>
      <c r="N27" s="25">
        <f>IF(B27="","",IF(D27="",IF(H27="Listo","Sin caducidad","Pendiente"),IF(D27&lt;Panel!$D$5,"Caducado",IF(D27&lt;Panel!$D$7,"Caduca antes del regreso",IF(L27&lt;0,"Validez insuficiente",IF(M27&lt;=Panel!$D$8,"Caduca pronto","Vigente"))))))</f>
        <v/>
      </c>
      <c r="O27" s="7">
        <f>IF(B27="","",IF(AND(H27="Listo",OR(N27="Vigente",N27="Sin caducidad",N27="Caduca pronto")),"Sí","No"))</f>
        <v/>
      </c>
      <c r="P27" s="25">
        <f>IF(B27="","",IF(OR(N27="Caducado",N27="Caduca antes del regreso",N27="Validez insuficiente"),"Renovar o sustituir",IF(H27&lt;&gt;"Listo","Completar el trámite",IF(I27&lt;&gt;"Sí","Guardar una copia",IF(N27="Caduca pronto","Vigilar la caducidad","Nada pendiente")))))</f>
        <v/>
      </c>
      <c r="Q27" s="26">
        <f>IF(OR(B27="",D27=""),"",D27+ROW()/100000)</f>
        <v/>
      </c>
    </row>
    <row r="28">
      <c r="B28" s="6" t="n"/>
      <c r="C28" s="6" t="n"/>
      <c r="D28" s="5" t="n"/>
      <c r="E28" s="6" t="n"/>
      <c r="F28" s="10" t="n"/>
      <c r="G28" s="16" t="n"/>
      <c r="H28" s="16" t="n"/>
      <c r="I28" s="16" t="n"/>
      <c r="J28" s="6" t="n"/>
      <c r="K28" s="24">
        <f>IF(OR(B28="",D28=""),"",EDATE(Panel!$D$7,N(F28)))</f>
        <v/>
      </c>
      <c r="L28" s="17">
        <f>IF(K28="","",D28-K28)</f>
        <v/>
      </c>
      <c r="M28" s="17">
        <f>IF(OR(B28="",D28=""),"",D28-Panel!$D$5)</f>
        <v/>
      </c>
      <c r="N28" s="25">
        <f>IF(B28="","",IF(D28="",IF(H28="Listo","Sin caducidad","Pendiente"),IF(D28&lt;Panel!$D$5,"Caducado",IF(D28&lt;Panel!$D$7,"Caduca antes del regreso",IF(L28&lt;0,"Validez insuficiente",IF(M28&lt;=Panel!$D$8,"Caduca pronto","Vigente"))))))</f>
        <v/>
      </c>
      <c r="O28" s="7">
        <f>IF(B28="","",IF(AND(H28="Listo",OR(N28="Vigente",N28="Sin caducidad",N28="Caduca pronto")),"Sí","No"))</f>
        <v/>
      </c>
      <c r="P28" s="25">
        <f>IF(B28="","",IF(OR(N28="Caducado",N28="Caduca antes del regreso",N28="Validez insuficiente"),"Renovar o sustituir",IF(H28&lt;&gt;"Listo","Completar el trámite",IF(I28&lt;&gt;"Sí","Guardar una copia",IF(N28="Caduca pronto","Vigilar la caducidad","Nada pendiente")))))</f>
        <v/>
      </c>
      <c r="Q28" s="26">
        <f>IF(OR(B28="",D28=""),"",D28+ROW()/100000)</f>
        <v/>
      </c>
    </row>
    <row r="29">
      <c r="B29" s="6" t="n"/>
      <c r="C29" s="6" t="n"/>
      <c r="D29" s="5" t="n"/>
      <c r="E29" s="6" t="n"/>
      <c r="F29" s="10" t="n"/>
      <c r="G29" s="16" t="n"/>
      <c r="H29" s="16" t="n"/>
      <c r="I29" s="16" t="n"/>
      <c r="J29" s="6" t="n"/>
      <c r="K29" s="24">
        <f>IF(OR(B29="",D29=""),"",EDATE(Panel!$D$7,N(F29)))</f>
        <v/>
      </c>
      <c r="L29" s="17">
        <f>IF(K29="","",D29-K29)</f>
        <v/>
      </c>
      <c r="M29" s="17">
        <f>IF(OR(B29="",D29=""),"",D29-Panel!$D$5)</f>
        <v/>
      </c>
      <c r="N29" s="25">
        <f>IF(B29="","",IF(D29="",IF(H29="Listo","Sin caducidad","Pendiente"),IF(D29&lt;Panel!$D$5,"Caducado",IF(D29&lt;Panel!$D$7,"Caduca antes del regreso",IF(L29&lt;0,"Validez insuficiente",IF(M29&lt;=Panel!$D$8,"Caduca pronto","Vigente"))))))</f>
        <v/>
      </c>
      <c r="O29" s="7">
        <f>IF(B29="","",IF(AND(H29="Listo",OR(N29="Vigente",N29="Sin caducidad",N29="Caduca pronto")),"Sí","No"))</f>
        <v/>
      </c>
      <c r="P29" s="25">
        <f>IF(B29="","",IF(OR(N29="Caducado",N29="Caduca antes del regreso",N29="Validez insuficiente"),"Renovar o sustituir",IF(H29&lt;&gt;"Listo","Completar el trámite",IF(I29&lt;&gt;"Sí","Guardar una copia",IF(N29="Caduca pronto","Vigilar la caducidad","Nada pendiente")))))</f>
        <v/>
      </c>
      <c r="Q29" s="26">
        <f>IF(OR(B29="",D29=""),"",D29+ROW()/100000)</f>
        <v/>
      </c>
    </row>
    <row r="30">
      <c r="B30" s="6" t="n"/>
      <c r="C30" s="6" t="n"/>
      <c r="D30" s="5" t="n"/>
      <c r="E30" s="6" t="n"/>
      <c r="F30" s="10" t="n"/>
      <c r="G30" s="16" t="n"/>
      <c r="H30" s="16" t="n"/>
      <c r="I30" s="16" t="n"/>
      <c r="J30" s="6" t="n"/>
      <c r="K30" s="24">
        <f>IF(OR(B30="",D30=""),"",EDATE(Panel!$D$7,N(F30)))</f>
        <v/>
      </c>
      <c r="L30" s="17">
        <f>IF(K30="","",D30-K30)</f>
        <v/>
      </c>
      <c r="M30" s="17">
        <f>IF(OR(B30="",D30=""),"",D30-Panel!$D$5)</f>
        <v/>
      </c>
      <c r="N30" s="25">
        <f>IF(B30="","",IF(D30="",IF(H30="Listo","Sin caducidad","Pendiente"),IF(D30&lt;Panel!$D$5,"Caducado",IF(D30&lt;Panel!$D$7,"Caduca antes del regreso",IF(L30&lt;0,"Validez insuficiente",IF(M30&lt;=Panel!$D$8,"Caduca pronto","Vigente"))))))</f>
        <v/>
      </c>
      <c r="O30" s="7">
        <f>IF(B30="","",IF(AND(H30="Listo",OR(N30="Vigente",N30="Sin caducidad",N30="Caduca pronto")),"Sí","No"))</f>
        <v/>
      </c>
      <c r="P30" s="25">
        <f>IF(B30="","",IF(OR(N30="Caducado",N30="Caduca antes del regreso",N30="Validez insuficiente"),"Renovar o sustituir",IF(H30&lt;&gt;"Listo","Completar el trámite",IF(I30&lt;&gt;"Sí","Guardar una copia",IF(N30="Caduca pronto","Vigilar la caducidad","Nada pendiente")))))</f>
        <v/>
      </c>
      <c r="Q30" s="26">
        <f>IF(OR(B30="",D30=""),"",D30+ROW()/100000)</f>
        <v/>
      </c>
    </row>
    <row r="31">
      <c r="B31" s="6" t="n"/>
      <c r="C31" s="6" t="n"/>
      <c r="D31" s="5" t="n"/>
      <c r="E31" s="6" t="n"/>
      <c r="F31" s="10" t="n"/>
      <c r="G31" s="16" t="n"/>
      <c r="H31" s="16" t="n"/>
      <c r="I31" s="16" t="n"/>
      <c r="J31" s="6" t="n"/>
      <c r="K31" s="24">
        <f>IF(OR(B31="",D31=""),"",EDATE(Panel!$D$7,N(F31)))</f>
        <v/>
      </c>
      <c r="L31" s="17">
        <f>IF(K31="","",D31-K31)</f>
        <v/>
      </c>
      <c r="M31" s="17">
        <f>IF(OR(B31="",D31=""),"",D31-Panel!$D$5)</f>
        <v/>
      </c>
      <c r="N31" s="25">
        <f>IF(B31="","",IF(D31="",IF(H31="Listo","Sin caducidad","Pendiente"),IF(D31&lt;Panel!$D$5,"Caducado",IF(D31&lt;Panel!$D$7,"Caduca antes del regreso",IF(L31&lt;0,"Validez insuficiente",IF(M31&lt;=Panel!$D$8,"Caduca pronto","Vigente"))))))</f>
        <v/>
      </c>
      <c r="O31" s="7">
        <f>IF(B31="","",IF(AND(H31="Listo",OR(N31="Vigente",N31="Sin caducidad",N31="Caduca pronto")),"Sí","No"))</f>
        <v/>
      </c>
      <c r="P31" s="25">
        <f>IF(B31="","",IF(OR(N31="Caducado",N31="Caduca antes del regreso",N31="Validez insuficiente"),"Renovar o sustituir",IF(H31&lt;&gt;"Listo","Completar el trámite",IF(I31&lt;&gt;"Sí","Guardar una copia",IF(N31="Caduca pronto","Vigilar la caducidad","Nada pendiente")))))</f>
        <v/>
      </c>
      <c r="Q31" s="26">
        <f>IF(OR(B31="",D31=""),"",D31+ROW()/100000)</f>
        <v/>
      </c>
    </row>
    <row r="32">
      <c r="B32" s="6" t="n"/>
      <c r="C32" s="6" t="n"/>
      <c r="D32" s="5" t="n"/>
      <c r="E32" s="6" t="n"/>
      <c r="F32" s="10" t="n"/>
      <c r="G32" s="16" t="n"/>
      <c r="H32" s="16" t="n"/>
      <c r="I32" s="16" t="n"/>
      <c r="J32" s="6" t="n"/>
      <c r="K32" s="24">
        <f>IF(OR(B32="",D32=""),"",EDATE(Panel!$D$7,N(F32)))</f>
        <v/>
      </c>
      <c r="L32" s="17">
        <f>IF(K32="","",D32-K32)</f>
        <v/>
      </c>
      <c r="M32" s="17">
        <f>IF(OR(B32="",D32=""),"",D32-Panel!$D$5)</f>
        <v/>
      </c>
      <c r="N32" s="25">
        <f>IF(B32="","",IF(D32="",IF(H32="Listo","Sin caducidad","Pendiente"),IF(D32&lt;Panel!$D$5,"Caducado",IF(D32&lt;Panel!$D$7,"Caduca antes del regreso",IF(L32&lt;0,"Validez insuficiente",IF(M32&lt;=Panel!$D$8,"Caduca pronto","Vigente"))))))</f>
        <v/>
      </c>
      <c r="O32" s="7">
        <f>IF(B32="","",IF(AND(H32="Listo",OR(N32="Vigente",N32="Sin caducidad",N32="Caduca pronto")),"Sí","No"))</f>
        <v/>
      </c>
      <c r="P32" s="25">
        <f>IF(B32="","",IF(OR(N32="Caducado",N32="Caduca antes del regreso",N32="Validez insuficiente"),"Renovar o sustituir",IF(H32&lt;&gt;"Listo","Completar el trámite",IF(I32&lt;&gt;"Sí","Guardar una copia",IF(N32="Caduca pronto","Vigilar la caducidad","Nada pendiente")))))</f>
        <v/>
      </c>
      <c r="Q32" s="26">
        <f>IF(OR(B32="",D32=""),"",D32+ROW()/100000)</f>
        <v/>
      </c>
    </row>
    <row r="33">
      <c r="B33" s="6" t="n"/>
      <c r="C33" s="6" t="n"/>
      <c r="D33" s="5" t="n"/>
      <c r="E33" s="6" t="n"/>
      <c r="F33" s="10" t="n"/>
      <c r="G33" s="16" t="n"/>
      <c r="H33" s="16" t="n"/>
      <c r="I33" s="16" t="n"/>
      <c r="J33" s="6" t="n"/>
      <c r="K33" s="24">
        <f>IF(OR(B33="",D33=""),"",EDATE(Panel!$D$7,N(F33)))</f>
        <v/>
      </c>
      <c r="L33" s="17">
        <f>IF(K33="","",D33-K33)</f>
        <v/>
      </c>
      <c r="M33" s="17">
        <f>IF(OR(B33="",D33=""),"",D33-Panel!$D$5)</f>
        <v/>
      </c>
      <c r="N33" s="25">
        <f>IF(B33="","",IF(D33="",IF(H33="Listo","Sin caducidad","Pendiente"),IF(D33&lt;Panel!$D$5,"Caducado",IF(D33&lt;Panel!$D$7,"Caduca antes del regreso",IF(L33&lt;0,"Validez insuficiente",IF(M33&lt;=Panel!$D$8,"Caduca pronto","Vigente"))))))</f>
        <v/>
      </c>
      <c r="O33" s="7">
        <f>IF(B33="","",IF(AND(H33="Listo",OR(N33="Vigente",N33="Sin caducidad",N33="Caduca pronto")),"Sí","No"))</f>
        <v/>
      </c>
      <c r="P33" s="25">
        <f>IF(B33="","",IF(OR(N33="Caducado",N33="Caduca antes del regreso",N33="Validez insuficiente"),"Renovar o sustituir",IF(H33&lt;&gt;"Listo","Completar el trámite",IF(I33&lt;&gt;"Sí","Guardar una copia",IF(N33="Caduca pronto","Vigilar la caducidad","Nada pendiente")))))</f>
        <v/>
      </c>
      <c r="Q33" s="26">
        <f>IF(OR(B33="",D33=""),"",D33+ROW()/100000)</f>
        <v/>
      </c>
    </row>
    <row r="34">
      <c r="B34" s="6" t="n"/>
      <c r="C34" s="6" t="n"/>
      <c r="D34" s="5" t="n"/>
      <c r="E34" s="6" t="n"/>
      <c r="F34" s="10" t="n"/>
      <c r="G34" s="16" t="n"/>
      <c r="H34" s="16" t="n"/>
      <c r="I34" s="16" t="n"/>
      <c r="J34" s="6" t="n"/>
      <c r="K34" s="24">
        <f>IF(OR(B34="",D34=""),"",EDATE(Panel!$D$7,N(F34)))</f>
        <v/>
      </c>
      <c r="L34" s="17">
        <f>IF(K34="","",D34-K34)</f>
        <v/>
      </c>
      <c r="M34" s="17">
        <f>IF(OR(B34="",D34=""),"",D34-Panel!$D$5)</f>
        <v/>
      </c>
      <c r="N34" s="25">
        <f>IF(B34="","",IF(D34="",IF(H34="Listo","Sin caducidad","Pendiente"),IF(D34&lt;Panel!$D$5,"Caducado",IF(D34&lt;Panel!$D$7,"Caduca antes del regreso",IF(L34&lt;0,"Validez insuficiente",IF(M34&lt;=Panel!$D$8,"Caduca pronto","Vigente"))))))</f>
        <v/>
      </c>
      <c r="O34" s="7">
        <f>IF(B34="","",IF(AND(H34="Listo",OR(N34="Vigente",N34="Sin caducidad",N34="Caduca pronto")),"Sí","No"))</f>
        <v/>
      </c>
      <c r="P34" s="25">
        <f>IF(B34="","",IF(OR(N34="Caducado",N34="Caduca antes del regreso",N34="Validez insuficiente"),"Renovar o sustituir",IF(H34&lt;&gt;"Listo","Completar el trámite",IF(I34&lt;&gt;"Sí","Guardar una copia",IF(N34="Caduca pronto","Vigilar la caducidad","Nada pendiente")))))</f>
        <v/>
      </c>
      <c r="Q34" s="26">
        <f>IF(OR(B34="",D34=""),"",D34+ROW()/100000)</f>
        <v/>
      </c>
    </row>
    <row r="35">
      <c r="B35" s="6" t="n"/>
      <c r="C35" s="6" t="n"/>
      <c r="D35" s="5" t="n"/>
      <c r="E35" s="6" t="n"/>
      <c r="F35" s="10" t="n"/>
      <c r="G35" s="16" t="n"/>
      <c r="H35" s="16" t="n"/>
      <c r="I35" s="16" t="n"/>
      <c r="J35" s="6" t="n"/>
      <c r="K35" s="24">
        <f>IF(OR(B35="",D35=""),"",EDATE(Panel!$D$7,N(F35)))</f>
        <v/>
      </c>
      <c r="L35" s="17">
        <f>IF(K35="","",D35-K35)</f>
        <v/>
      </c>
      <c r="M35" s="17">
        <f>IF(OR(B35="",D35=""),"",D35-Panel!$D$5)</f>
        <v/>
      </c>
      <c r="N35" s="25">
        <f>IF(B35="","",IF(D35="",IF(H35="Listo","Sin caducidad","Pendiente"),IF(D35&lt;Panel!$D$5,"Caducado",IF(D35&lt;Panel!$D$7,"Caduca antes del regreso",IF(L35&lt;0,"Validez insuficiente",IF(M35&lt;=Panel!$D$8,"Caduca pronto","Vigente"))))))</f>
        <v/>
      </c>
      <c r="O35" s="7">
        <f>IF(B35="","",IF(AND(H35="Listo",OR(N35="Vigente",N35="Sin caducidad",N35="Caduca pronto")),"Sí","No"))</f>
        <v/>
      </c>
      <c r="P35" s="25">
        <f>IF(B35="","",IF(OR(N35="Caducado",N35="Caduca antes del regreso",N35="Validez insuficiente"),"Renovar o sustituir",IF(H35&lt;&gt;"Listo","Completar el trámite",IF(I35&lt;&gt;"Sí","Guardar una copia",IF(N35="Caduca pronto","Vigilar la caducidad","Nada pendiente")))))</f>
        <v/>
      </c>
      <c r="Q35" s="26">
        <f>IF(OR(B35="",D35=""),"",D35+ROW()/100000)</f>
        <v/>
      </c>
    </row>
    <row r="36">
      <c r="B36" s="6" t="n"/>
      <c r="C36" s="6" t="n"/>
      <c r="D36" s="5" t="n"/>
      <c r="E36" s="6" t="n"/>
      <c r="F36" s="10" t="n"/>
      <c r="G36" s="16" t="n"/>
      <c r="H36" s="16" t="n"/>
      <c r="I36" s="16" t="n"/>
      <c r="J36" s="6" t="n"/>
      <c r="K36" s="24">
        <f>IF(OR(B36="",D36=""),"",EDATE(Panel!$D$7,N(F36)))</f>
        <v/>
      </c>
      <c r="L36" s="17">
        <f>IF(K36="","",D36-K36)</f>
        <v/>
      </c>
      <c r="M36" s="17">
        <f>IF(OR(B36="",D36=""),"",D36-Panel!$D$5)</f>
        <v/>
      </c>
      <c r="N36" s="25">
        <f>IF(B36="","",IF(D36="",IF(H36="Listo","Sin caducidad","Pendiente"),IF(D36&lt;Panel!$D$5,"Caducado",IF(D36&lt;Panel!$D$7,"Caduca antes del regreso",IF(L36&lt;0,"Validez insuficiente",IF(M36&lt;=Panel!$D$8,"Caduca pronto","Vigente"))))))</f>
        <v/>
      </c>
      <c r="O36" s="7">
        <f>IF(B36="","",IF(AND(H36="Listo",OR(N36="Vigente",N36="Sin caducidad",N36="Caduca pronto")),"Sí","No"))</f>
        <v/>
      </c>
      <c r="P36" s="25">
        <f>IF(B36="","",IF(OR(N36="Caducado",N36="Caduca antes del regreso",N36="Validez insuficiente"),"Renovar o sustituir",IF(H36&lt;&gt;"Listo","Completar el trámite",IF(I36&lt;&gt;"Sí","Guardar una copia",IF(N36="Caduca pronto","Vigilar la caducidad","Nada pendiente")))))</f>
        <v/>
      </c>
      <c r="Q36" s="26">
        <f>IF(OR(B36="",D36=""),"",D36+ROW()/100000)</f>
        <v/>
      </c>
    </row>
    <row r="37">
      <c r="B37" s="6" t="n"/>
      <c r="C37" s="6" t="n"/>
      <c r="D37" s="5" t="n"/>
      <c r="E37" s="6" t="n"/>
      <c r="F37" s="10" t="n"/>
      <c r="G37" s="16" t="n"/>
      <c r="H37" s="16" t="n"/>
      <c r="I37" s="16" t="n"/>
      <c r="J37" s="6" t="n"/>
      <c r="K37" s="24">
        <f>IF(OR(B37="",D37=""),"",EDATE(Panel!$D$7,N(F37)))</f>
        <v/>
      </c>
      <c r="L37" s="17">
        <f>IF(K37="","",D37-K37)</f>
        <v/>
      </c>
      <c r="M37" s="17">
        <f>IF(OR(B37="",D37=""),"",D37-Panel!$D$5)</f>
        <v/>
      </c>
      <c r="N37" s="25">
        <f>IF(B37="","",IF(D37="",IF(H37="Listo","Sin caducidad","Pendiente"),IF(D37&lt;Panel!$D$5,"Caducado",IF(D37&lt;Panel!$D$7,"Caduca antes del regreso",IF(L37&lt;0,"Validez insuficiente",IF(M37&lt;=Panel!$D$8,"Caduca pronto","Vigente"))))))</f>
        <v/>
      </c>
      <c r="O37" s="7">
        <f>IF(B37="","",IF(AND(H37="Listo",OR(N37="Vigente",N37="Sin caducidad",N37="Caduca pronto")),"Sí","No"))</f>
        <v/>
      </c>
      <c r="P37" s="25">
        <f>IF(B37="","",IF(OR(N37="Caducado",N37="Caduca antes del regreso",N37="Validez insuficiente"),"Renovar o sustituir",IF(H37&lt;&gt;"Listo","Completar el trámite",IF(I37&lt;&gt;"Sí","Guardar una copia",IF(N37="Caduca pronto","Vigilar la caducidad","Nada pendiente")))))</f>
        <v/>
      </c>
      <c r="Q37" s="26">
        <f>IF(OR(B37="",D37=""),"",D37+ROW()/100000)</f>
        <v/>
      </c>
    </row>
    <row r="38">
      <c r="B38" s="6" t="n"/>
      <c r="C38" s="6" t="n"/>
      <c r="D38" s="5" t="n"/>
      <c r="E38" s="6" t="n"/>
      <c r="F38" s="10" t="n"/>
      <c r="G38" s="16" t="n"/>
      <c r="H38" s="16" t="n"/>
      <c r="I38" s="16" t="n"/>
      <c r="J38" s="6" t="n"/>
      <c r="K38" s="24">
        <f>IF(OR(B38="",D38=""),"",EDATE(Panel!$D$7,N(F38)))</f>
        <v/>
      </c>
      <c r="L38" s="17">
        <f>IF(K38="","",D38-K38)</f>
        <v/>
      </c>
      <c r="M38" s="17">
        <f>IF(OR(B38="",D38=""),"",D38-Panel!$D$5)</f>
        <v/>
      </c>
      <c r="N38" s="25">
        <f>IF(B38="","",IF(D38="",IF(H38="Listo","Sin caducidad","Pendiente"),IF(D38&lt;Panel!$D$5,"Caducado",IF(D38&lt;Panel!$D$7,"Caduca antes del regreso",IF(L38&lt;0,"Validez insuficiente",IF(M38&lt;=Panel!$D$8,"Caduca pronto","Vigente"))))))</f>
        <v/>
      </c>
      <c r="O38" s="7">
        <f>IF(B38="","",IF(AND(H38="Listo",OR(N38="Vigente",N38="Sin caducidad",N38="Caduca pronto")),"Sí","No"))</f>
        <v/>
      </c>
      <c r="P38" s="25">
        <f>IF(B38="","",IF(OR(N38="Caducado",N38="Caduca antes del regreso",N38="Validez insuficiente"),"Renovar o sustituir",IF(H38&lt;&gt;"Listo","Completar el trámite",IF(I38&lt;&gt;"Sí","Guardar una copia",IF(N38="Caduca pronto","Vigilar la caducidad","Nada pendiente")))))</f>
        <v/>
      </c>
      <c r="Q38" s="26">
        <f>IF(OR(B38="",D38=""),"",D38+ROW()/100000)</f>
        <v/>
      </c>
    </row>
    <row r="39">
      <c r="B39" s="6" t="n"/>
      <c r="C39" s="6" t="n"/>
      <c r="D39" s="5" t="n"/>
      <c r="E39" s="6" t="n"/>
      <c r="F39" s="10" t="n"/>
      <c r="G39" s="16" t="n"/>
      <c r="H39" s="16" t="n"/>
      <c r="I39" s="16" t="n"/>
      <c r="J39" s="6" t="n"/>
      <c r="K39" s="24">
        <f>IF(OR(B39="",D39=""),"",EDATE(Panel!$D$7,N(F39)))</f>
        <v/>
      </c>
      <c r="L39" s="17">
        <f>IF(K39="","",D39-K39)</f>
        <v/>
      </c>
      <c r="M39" s="17">
        <f>IF(OR(B39="",D39=""),"",D39-Panel!$D$5)</f>
        <v/>
      </c>
      <c r="N39" s="25">
        <f>IF(B39="","",IF(D39="",IF(H39="Listo","Sin caducidad","Pendiente"),IF(D39&lt;Panel!$D$5,"Caducado",IF(D39&lt;Panel!$D$7,"Caduca antes del regreso",IF(L39&lt;0,"Validez insuficiente",IF(M39&lt;=Panel!$D$8,"Caduca pronto","Vigente"))))))</f>
        <v/>
      </c>
      <c r="O39" s="7">
        <f>IF(B39="","",IF(AND(H39="Listo",OR(N39="Vigente",N39="Sin caducidad",N39="Caduca pronto")),"Sí","No"))</f>
        <v/>
      </c>
      <c r="P39" s="25">
        <f>IF(B39="","",IF(OR(N39="Caducado",N39="Caduca antes del regreso",N39="Validez insuficiente"),"Renovar o sustituir",IF(H39&lt;&gt;"Listo","Completar el trámite",IF(I39&lt;&gt;"Sí","Guardar una copia",IF(N39="Caduca pronto","Vigilar la caducidad","Nada pendiente")))))</f>
        <v/>
      </c>
      <c r="Q39" s="26">
        <f>IF(OR(B39="",D39=""),"",D39+ROW()/100000)</f>
        <v/>
      </c>
    </row>
    <row r="40">
      <c r="B40" s="6" t="n"/>
      <c r="C40" s="6" t="n"/>
      <c r="D40" s="5" t="n"/>
      <c r="E40" s="6" t="n"/>
      <c r="F40" s="10" t="n"/>
      <c r="G40" s="16" t="n"/>
      <c r="H40" s="16" t="n"/>
      <c r="I40" s="16" t="n"/>
      <c r="J40" s="6" t="n"/>
      <c r="K40" s="24">
        <f>IF(OR(B40="",D40=""),"",EDATE(Panel!$D$7,N(F40)))</f>
        <v/>
      </c>
      <c r="L40" s="17">
        <f>IF(K40="","",D40-K40)</f>
        <v/>
      </c>
      <c r="M40" s="17">
        <f>IF(OR(B40="",D40=""),"",D40-Panel!$D$5)</f>
        <v/>
      </c>
      <c r="N40" s="25">
        <f>IF(B40="","",IF(D40="",IF(H40="Listo","Sin caducidad","Pendiente"),IF(D40&lt;Panel!$D$5,"Caducado",IF(D40&lt;Panel!$D$7,"Caduca antes del regreso",IF(L40&lt;0,"Validez insuficiente",IF(M40&lt;=Panel!$D$8,"Caduca pronto","Vigente"))))))</f>
        <v/>
      </c>
      <c r="O40" s="7">
        <f>IF(B40="","",IF(AND(H40="Listo",OR(N40="Vigente",N40="Sin caducidad",N40="Caduca pronto")),"Sí","No"))</f>
        <v/>
      </c>
      <c r="P40" s="25">
        <f>IF(B40="","",IF(OR(N40="Caducado",N40="Caduca antes del regreso",N40="Validez insuficiente"),"Renovar o sustituir",IF(H40&lt;&gt;"Listo","Completar el trámite",IF(I40&lt;&gt;"Sí","Guardar una copia",IF(N40="Caduca pronto","Vigilar la caducidad","Nada pendiente")))))</f>
        <v/>
      </c>
      <c r="Q40" s="26">
        <f>IF(OR(B40="",D40=""),"",D40+ROW()/100000)</f>
        <v/>
      </c>
    </row>
    <row r="41">
      <c r="B41" s="6" t="n"/>
      <c r="C41" s="6" t="n"/>
      <c r="D41" s="5" t="n"/>
      <c r="E41" s="6" t="n"/>
      <c r="F41" s="10" t="n"/>
      <c r="G41" s="16" t="n"/>
      <c r="H41" s="16" t="n"/>
      <c r="I41" s="16" t="n"/>
      <c r="J41" s="6" t="n"/>
      <c r="K41" s="24">
        <f>IF(OR(B41="",D41=""),"",EDATE(Panel!$D$7,N(F41)))</f>
        <v/>
      </c>
      <c r="L41" s="17">
        <f>IF(K41="","",D41-K41)</f>
        <v/>
      </c>
      <c r="M41" s="17">
        <f>IF(OR(B41="",D41=""),"",D41-Panel!$D$5)</f>
        <v/>
      </c>
      <c r="N41" s="25">
        <f>IF(B41="","",IF(D41="",IF(H41="Listo","Sin caducidad","Pendiente"),IF(D41&lt;Panel!$D$5,"Caducado",IF(D41&lt;Panel!$D$7,"Caduca antes del regreso",IF(L41&lt;0,"Validez insuficiente",IF(M41&lt;=Panel!$D$8,"Caduca pronto","Vigente"))))))</f>
        <v/>
      </c>
      <c r="O41" s="7">
        <f>IF(B41="","",IF(AND(H41="Listo",OR(N41="Vigente",N41="Sin caducidad",N41="Caduca pronto")),"Sí","No"))</f>
        <v/>
      </c>
      <c r="P41" s="25">
        <f>IF(B41="","",IF(OR(N41="Caducado",N41="Caduca antes del regreso",N41="Validez insuficiente"),"Renovar o sustituir",IF(H41&lt;&gt;"Listo","Completar el trámite",IF(I41&lt;&gt;"Sí","Guardar una copia",IF(N41="Caduca pronto","Vigilar la caducidad","Nada pendiente")))))</f>
        <v/>
      </c>
      <c r="Q41" s="26">
        <f>IF(OR(B41="",D41=""),"",D41+ROW()/100000)</f>
        <v/>
      </c>
    </row>
    <row r="42">
      <c r="B42" s="6" t="n"/>
      <c r="C42" s="6" t="n"/>
      <c r="D42" s="5" t="n"/>
      <c r="E42" s="6" t="n"/>
      <c r="F42" s="10" t="n"/>
      <c r="G42" s="16" t="n"/>
      <c r="H42" s="16" t="n"/>
      <c r="I42" s="16" t="n"/>
      <c r="J42" s="6" t="n"/>
      <c r="K42" s="24">
        <f>IF(OR(B42="",D42=""),"",EDATE(Panel!$D$7,N(F42)))</f>
        <v/>
      </c>
      <c r="L42" s="17">
        <f>IF(K42="","",D42-K42)</f>
        <v/>
      </c>
      <c r="M42" s="17">
        <f>IF(OR(B42="",D42=""),"",D42-Panel!$D$5)</f>
        <v/>
      </c>
      <c r="N42" s="25">
        <f>IF(B42="","",IF(D42="",IF(H42="Listo","Sin caducidad","Pendiente"),IF(D42&lt;Panel!$D$5,"Caducado",IF(D42&lt;Panel!$D$7,"Caduca antes del regreso",IF(L42&lt;0,"Validez insuficiente",IF(M42&lt;=Panel!$D$8,"Caduca pronto","Vigente"))))))</f>
        <v/>
      </c>
      <c r="O42" s="7">
        <f>IF(B42="","",IF(AND(H42="Listo",OR(N42="Vigente",N42="Sin caducidad",N42="Caduca pronto")),"Sí","No"))</f>
        <v/>
      </c>
      <c r="P42" s="25">
        <f>IF(B42="","",IF(OR(N42="Caducado",N42="Caduca antes del regreso",N42="Validez insuficiente"),"Renovar o sustituir",IF(H42&lt;&gt;"Listo","Completar el trámite",IF(I42&lt;&gt;"Sí","Guardar una copia",IF(N42="Caduca pronto","Vigilar la caducidad","Nada pendiente")))))</f>
        <v/>
      </c>
      <c r="Q42" s="26">
        <f>IF(OR(B42="",D42=""),"",D42+ROW()/100000)</f>
        <v/>
      </c>
    </row>
    <row r="43">
      <c r="B43" s="6" t="n"/>
      <c r="C43" s="6" t="n"/>
      <c r="D43" s="5" t="n"/>
      <c r="E43" s="6" t="n"/>
      <c r="F43" s="10" t="n"/>
      <c r="G43" s="16" t="n"/>
      <c r="H43" s="16" t="n"/>
      <c r="I43" s="16" t="n"/>
      <c r="J43" s="6" t="n"/>
      <c r="K43" s="24">
        <f>IF(OR(B43="",D43=""),"",EDATE(Panel!$D$7,N(F43)))</f>
        <v/>
      </c>
      <c r="L43" s="17">
        <f>IF(K43="","",D43-K43)</f>
        <v/>
      </c>
      <c r="M43" s="17">
        <f>IF(OR(B43="",D43=""),"",D43-Panel!$D$5)</f>
        <v/>
      </c>
      <c r="N43" s="25">
        <f>IF(B43="","",IF(D43="",IF(H43="Listo","Sin caducidad","Pendiente"),IF(D43&lt;Panel!$D$5,"Caducado",IF(D43&lt;Panel!$D$7,"Caduca antes del regreso",IF(L43&lt;0,"Validez insuficiente",IF(M43&lt;=Panel!$D$8,"Caduca pronto","Vigente"))))))</f>
        <v/>
      </c>
      <c r="O43" s="7">
        <f>IF(B43="","",IF(AND(H43="Listo",OR(N43="Vigente",N43="Sin caducidad",N43="Caduca pronto")),"Sí","No"))</f>
        <v/>
      </c>
      <c r="P43" s="25">
        <f>IF(B43="","",IF(OR(N43="Caducado",N43="Caduca antes del regreso",N43="Validez insuficiente"),"Renovar o sustituir",IF(H43&lt;&gt;"Listo","Completar el trámite",IF(I43&lt;&gt;"Sí","Guardar una copia",IF(N43="Caduca pronto","Vigilar la caducidad","Nada pendiente")))))</f>
        <v/>
      </c>
      <c r="Q43" s="26">
        <f>IF(OR(B43="",D43=""),"",D43+ROW()/100000)</f>
        <v/>
      </c>
    </row>
    <row r="44">
      <c r="B44" s="6" t="n"/>
      <c r="C44" s="6" t="n"/>
      <c r="D44" s="5" t="n"/>
      <c r="E44" s="6" t="n"/>
      <c r="F44" s="10" t="n"/>
      <c r="G44" s="16" t="n"/>
      <c r="H44" s="16" t="n"/>
      <c r="I44" s="16" t="n"/>
      <c r="J44" s="6" t="n"/>
      <c r="K44" s="24">
        <f>IF(OR(B44="",D44=""),"",EDATE(Panel!$D$7,N(F44)))</f>
        <v/>
      </c>
      <c r="L44" s="17">
        <f>IF(K44="","",D44-K44)</f>
        <v/>
      </c>
      <c r="M44" s="17">
        <f>IF(OR(B44="",D44=""),"",D44-Panel!$D$5)</f>
        <v/>
      </c>
      <c r="N44" s="25">
        <f>IF(B44="","",IF(D44="",IF(H44="Listo","Sin caducidad","Pendiente"),IF(D44&lt;Panel!$D$5,"Caducado",IF(D44&lt;Panel!$D$7,"Caduca antes del regreso",IF(L44&lt;0,"Validez insuficiente",IF(M44&lt;=Panel!$D$8,"Caduca pronto","Vigente"))))))</f>
        <v/>
      </c>
      <c r="O44" s="7">
        <f>IF(B44="","",IF(AND(H44="Listo",OR(N44="Vigente",N44="Sin caducidad",N44="Caduca pronto")),"Sí","No"))</f>
        <v/>
      </c>
      <c r="P44" s="25">
        <f>IF(B44="","",IF(OR(N44="Caducado",N44="Caduca antes del regreso",N44="Validez insuficiente"),"Renovar o sustituir",IF(H44&lt;&gt;"Listo","Completar el trámite",IF(I44&lt;&gt;"Sí","Guardar una copia",IF(N44="Caduca pronto","Vigilar la caducidad","Nada pendiente")))))</f>
        <v/>
      </c>
      <c r="Q44" s="26">
        <f>IF(OR(B44="",D44=""),"",D44+ROW()/100000)</f>
        <v/>
      </c>
    </row>
    <row r="45">
      <c r="B45" s="6" t="n"/>
      <c r="C45" s="6" t="n"/>
      <c r="D45" s="5" t="n"/>
      <c r="E45" s="6" t="n"/>
      <c r="F45" s="10" t="n"/>
      <c r="G45" s="16" t="n"/>
      <c r="H45" s="16" t="n"/>
      <c r="I45" s="16" t="n"/>
      <c r="J45" s="6" t="n"/>
      <c r="K45" s="24">
        <f>IF(OR(B45="",D45=""),"",EDATE(Panel!$D$7,N(F45)))</f>
        <v/>
      </c>
      <c r="L45" s="17">
        <f>IF(K45="","",D45-K45)</f>
        <v/>
      </c>
      <c r="M45" s="17">
        <f>IF(OR(B45="",D45=""),"",D45-Panel!$D$5)</f>
        <v/>
      </c>
      <c r="N45" s="25">
        <f>IF(B45="","",IF(D45="",IF(H45="Listo","Sin caducidad","Pendiente"),IF(D45&lt;Panel!$D$5,"Caducado",IF(D45&lt;Panel!$D$7,"Caduca antes del regreso",IF(L45&lt;0,"Validez insuficiente",IF(M45&lt;=Panel!$D$8,"Caduca pronto","Vigente"))))))</f>
        <v/>
      </c>
      <c r="O45" s="7">
        <f>IF(B45="","",IF(AND(H45="Listo",OR(N45="Vigente",N45="Sin caducidad",N45="Caduca pronto")),"Sí","No"))</f>
        <v/>
      </c>
      <c r="P45" s="25">
        <f>IF(B45="","",IF(OR(N45="Caducado",N45="Caduca antes del regreso",N45="Validez insuficiente"),"Renovar o sustituir",IF(H45&lt;&gt;"Listo","Completar el trámite",IF(I45&lt;&gt;"Sí","Guardar una copia",IF(N45="Caduca pronto","Vigilar la caducidad","Nada pendiente")))))</f>
        <v/>
      </c>
      <c r="Q45" s="26">
        <f>IF(OR(B45="",D45=""),"",D45+ROW()/100000)</f>
        <v/>
      </c>
    </row>
    <row r="46">
      <c r="B46" s="6" t="n"/>
      <c r="C46" s="6" t="n"/>
      <c r="D46" s="5" t="n"/>
      <c r="E46" s="6" t="n"/>
      <c r="F46" s="10" t="n"/>
      <c r="G46" s="16" t="n"/>
      <c r="H46" s="16" t="n"/>
      <c r="I46" s="16" t="n"/>
      <c r="J46" s="6" t="n"/>
      <c r="K46" s="24">
        <f>IF(OR(B46="",D46=""),"",EDATE(Panel!$D$7,N(F46)))</f>
        <v/>
      </c>
      <c r="L46" s="17">
        <f>IF(K46="","",D46-K46)</f>
        <v/>
      </c>
      <c r="M46" s="17">
        <f>IF(OR(B46="",D46=""),"",D46-Panel!$D$5)</f>
        <v/>
      </c>
      <c r="N46" s="25">
        <f>IF(B46="","",IF(D46="",IF(H46="Listo","Sin caducidad","Pendiente"),IF(D46&lt;Panel!$D$5,"Caducado",IF(D46&lt;Panel!$D$7,"Caduca antes del regreso",IF(L46&lt;0,"Validez insuficiente",IF(M46&lt;=Panel!$D$8,"Caduca pronto","Vigente"))))))</f>
        <v/>
      </c>
      <c r="O46" s="7">
        <f>IF(B46="","",IF(AND(H46="Listo",OR(N46="Vigente",N46="Sin caducidad",N46="Caduca pronto")),"Sí","No"))</f>
        <v/>
      </c>
      <c r="P46" s="25">
        <f>IF(B46="","",IF(OR(N46="Caducado",N46="Caduca antes del regreso",N46="Validez insuficiente"),"Renovar o sustituir",IF(H46&lt;&gt;"Listo","Completar el trámite",IF(I46&lt;&gt;"Sí","Guardar una copia",IF(N46="Caduca pronto","Vigilar la caducidad","Nada pendiente")))))</f>
        <v/>
      </c>
      <c r="Q46" s="26">
        <f>IF(OR(B46="",D46=""),"",D46+ROW()/100000)</f>
        <v/>
      </c>
    </row>
    <row r="47">
      <c r="B47" s="6" t="n"/>
      <c r="C47" s="6" t="n"/>
      <c r="D47" s="5" t="n"/>
      <c r="E47" s="6" t="n"/>
      <c r="F47" s="10" t="n"/>
      <c r="G47" s="16" t="n"/>
      <c r="H47" s="16" t="n"/>
      <c r="I47" s="16" t="n"/>
      <c r="J47" s="6" t="n"/>
      <c r="K47" s="24">
        <f>IF(OR(B47="",D47=""),"",EDATE(Panel!$D$7,N(F47)))</f>
        <v/>
      </c>
      <c r="L47" s="17">
        <f>IF(K47="","",D47-K47)</f>
        <v/>
      </c>
      <c r="M47" s="17">
        <f>IF(OR(B47="",D47=""),"",D47-Panel!$D$5)</f>
        <v/>
      </c>
      <c r="N47" s="25">
        <f>IF(B47="","",IF(D47="",IF(H47="Listo","Sin caducidad","Pendiente"),IF(D47&lt;Panel!$D$5,"Caducado",IF(D47&lt;Panel!$D$7,"Caduca antes del regreso",IF(L47&lt;0,"Validez insuficiente",IF(M47&lt;=Panel!$D$8,"Caduca pronto","Vigente"))))))</f>
        <v/>
      </c>
      <c r="O47" s="7">
        <f>IF(B47="","",IF(AND(H47="Listo",OR(N47="Vigente",N47="Sin caducidad",N47="Caduca pronto")),"Sí","No"))</f>
        <v/>
      </c>
      <c r="P47" s="25">
        <f>IF(B47="","",IF(OR(N47="Caducado",N47="Caduca antes del regreso",N47="Validez insuficiente"),"Renovar o sustituir",IF(H47&lt;&gt;"Listo","Completar el trámite",IF(I47&lt;&gt;"Sí","Guardar una copia",IF(N47="Caduca pronto","Vigilar la caducidad","Nada pendiente")))))</f>
        <v/>
      </c>
      <c r="Q47" s="26">
        <f>IF(OR(B47="",D47=""),"",D47+ROW()/100000)</f>
        <v/>
      </c>
    </row>
    <row r="48">
      <c r="B48" s="9" t="inlineStr">
        <is>
          <t>Un documento está «Apto para viajar» si su estado es «Listo» y no está caducado ni queda corto de validez. Las exigencias de validez las fijas tú según el destino; comprueba siempre la información oficial.</t>
        </is>
      </c>
    </row>
  </sheetData>
  <sheetProtection selectLockedCells="0" selectUnlockedCells="0" sheet="1" objects="0" insertRows="0" insertHyperlinks="1" autoFilter="0" scenarios="0" formatColumns="0" deleteColumns="1" insertColumns="1" pivotTables="1" deleteRows="0" formatCells="0" formatRows="0" sort="0"/>
  <mergeCells count="2">
    <mergeCell ref="B2:Q2"/>
    <mergeCell ref="B3:Q3"/>
  </mergeCells>
  <conditionalFormatting sqref="B8:C47">
    <cfRule type="expression" priority="1" dxfId="2">
      <formula>MOD(ROW(),2)=0</formula>
    </cfRule>
  </conditionalFormatting>
  <conditionalFormatting sqref="N8:N47">
    <cfRule type="cellIs" priority="2" operator="equal" dxfId="0">
      <formula>"Vigente"</formula>
    </cfRule>
    <cfRule type="cellIs" priority="3" operator="equal" dxfId="0">
      <formula>"Sin caducidad"</formula>
    </cfRule>
    <cfRule type="cellIs" priority="4" operator="equal" dxfId="3">
      <formula>"Caduca pronto"</formula>
    </cfRule>
    <cfRule type="cellIs" priority="5" operator="equal" dxfId="3">
      <formula>"Pendiente"</formula>
    </cfRule>
    <cfRule type="cellIs" priority="6" operator="equal" dxfId="1">
      <formula>"Caducado"</formula>
    </cfRule>
    <cfRule type="cellIs" priority="7" operator="equal" dxfId="1">
      <formula>"Caduca antes del regreso"</formula>
    </cfRule>
    <cfRule type="cellIs" priority="8" operator="equal" dxfId="1">
      <formula>"Validez insuficiente"</formula>
    </cfRule>
  </conditionalFormatting>
  <conditionalFormatting sqref="O8:O47">
    <cfRule type="cellIs" priority="9" operator="equal" dxfId="0">
      <formula>"Sí"</formula>
    </cfRule>
    <cfRule type="cellIs" priority="10" operator="equal" dxfId="1">
      <formula>"No"</formula>
    </cfRule>
  </conditionalFormatting>
  <conditionalFormatting sqref="I8:I47">
    <cfRule type="expression" priority="11" dxfId="3">
      <formula>AND($B8&lt;&gt;"",$I8&lt;&gt;"Sí")</formula>
    </cfRule>
  </conditionalFormatting>
  <dataValidations count="7">
    <dataValidation sqref="B8:B47" showDropDown="0" showInputMessage="0" showErrorMessage="0" allowBlank="1" type="list">
      <formula1>=Panel!$B$15:$B$22</formula1>
    </dataValidation>
    <dataValidation sqref="C8:C47" showDropDown="0" showInputMessage="0" showErrorMessage="0" allowBlank="1" type="list">
      <formula1>=Listas!$A$2:$A$11</formula1>
    </dataValidation>
    <dataValidation sqref="G8:G47" showDropDown="0" showInputMessage="0" showErrorMessage="0" allowBlank="1" type="list">
      <formula1>=Listas!$C$2:$C$3</formula1>
    </dataValidation>
    <dataValidation sqref="H8:H47" showDropDown="0" showInputMessage="0" showErrorMessage="0" allowBlank="1" type="list">
      <formula1>=Listas!$B$2:$B$4</formula1>
    </dataValidation>
    <dataValidation sqref="I8:I47" showDropDown="0" showInputMessage="0" showErrorMessage="0" allowBlank="1" type="list">
      <formula1>=Listas!$C$2:$C$3</formula1>
    </dataValidation>
    <dataValidation sqref="D8:D47" showDropDown="0" showInputMessage="0" showErrorMessage="0" allowBlank="1" errorTitle="Fecha no válida" error="Introduce una fecha válida (dd/mm/aaaa)" type="date" operator="greaterThan">
      <formula1>36526</formula1>
    </dataValidation>
    <dataValidation sqref="F8:F47" showDropDown="0" showInputMessage="0" showErrorMessage="0" allowBlank="1" errorTitle="Meses no válidos" error="Escribe un número entero de meses entre 0 y 36" type="whole" operator="between">
      <formula1>0</formula1>
      <formula2>36</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tabColor rgb="0034D399"/>
    <outlinePr summaryBelow="1" summaryRight="1"/>
    <pageSetUpPr fitToPage="1"/>
  </sheetPr>
  <dimension ref="B2:I26"/>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15" customWidth="1" min="3" max="3"/>
    <col width="14" customWidth="1" min="4" max="4"/>
    <col width="32" customWidth="1" min="5" max="5"/>
    <col width="14" customWidth="1" min="6" max="6"/>
    <col width="25" customWidth="1" min="7" max="7"/>
    <col width="24" customWidth="1" min="8" max="8"/>
    <col width="12" customWidth="1" min="9" max="9"/>
  </cols>
  <sheetData>
    <row r="2" ht="34" customHeight="1">
      <c r="B2" s="1" t="inlineStr">
        <is>
          <t>Calendario de caducidades</t>
        </is>
      </c>
      <c r="C2" s="2" t="n"/>
      <c r="D2" s="2" t="n"/>
      <c r="E2" s="2" t="n"/>
      <c r="F2" s="2" t="n"/>
      <c r="G2" s="2" t="n"/>
      <c r="H2" s="2" t="n"/>
      <c r="I2" s="2" t="n"/>
    </row>
    <row r="3">
      <c r="B3" s="3" t="inlineStr">
        <is>
          <t>Tus documentos ordenados de la fecha de caducidad más próxima a la más lejana (se rellena solo desde «Documentos»).</t>
        </is>
      </c>
    </row>
    <row r="5" ht="30" customHeight="1">
      <c r="B5" s="15" t="inlineStr">
        <is>
          <t>Orden</t>
        </is>
      </c>
      <c r="C5" s="15" t="inlineStr">
        <is>
          <t>Caduca</t>
        </is>
      </c>
      <c r="D5" s="15" t="inlineStr">
        <is>
          <t>Viajero</t>
        </is>
      </c>
      <c r="E5" s="15" t="inlineStr">
        <is>
          <t>Documento</t>
        </is>
      </c>
      <c r="F5" s="15" t="inlineStr">
        <is>
          <t>Días desde hoy</t>
        </is>
      </c>
      <c r="G5" s="15" t="inlineStr">
        <is>
          <t>Aviso</t>
        </is>
      </c>
      <c r="H5" s="15" t="inlineStr">
        <is>
          <t>Acción pendiente</t>
        </is>
      </c>
      <c r="I5" s="15" t="inlineStr">
        <is>
          <t>Clave</t>
        </is>
      </c>
    </row>
    <row r="6">
      <c r="B6" s="17">
        <f>IF(I6="","",1)</f>
        <v/>
      </c>
      <c r="C6" s="27">
        <f>IF(I6="","",INT(I6))</f>
        <v/>
      </c>
      <c r="D6" s="21">
        <f>IF(I6="","",INDEX(Documentos!$B$8:$B$47,MATCH(I6,Documentos!$Q$8:$Q$47,0)))</f>
        <v/>
      </c>
      <c r="E6" s="21">
        <f>IF(I6="","",INDEX(Documentos!$C$8:$C$47,MATCH(I6,Documentos!$Q$8:$Q$47,0)))</f>
        <v/>
      </c>
      <c r="F6" s="17">
        <f>IF(I6="","",INT(I6)-Panel!$D$5)</f>
        <v/>
      </c>
      <c r="G6" s="25">
        <f>IF(I6="","",INDEX(Documentos!$N$8:$N$47,MATCH(I6,Documentos!$Q$8:$Q$47,0)))</f>
        <v/>
      </c>
      <c r="H6" s="25">
        <f>IF(I6="","",INDEX(Documentos!$P$8:$P$47,MATCH(I6,Documentos!$Q$8:$Q$47,0)))</f>
        <v/>
      </c>
      <c r="I6" s="26">
        <f>IFERROR(SMALL(Documentos!$Q$8:$Q$47,1),"")</f>
        <v/>
      </c>
    </row>
    <row r="7">
      <c r="B7" s="17">
        <f>IF(I7="","",2)</f>
        <v/>
      </c>
      <c r="C7" s="27">
        <f>IF(I7="","",INT(I7))</f>
        <v/>
      </c>
      <c r="D7" s="21">
        <f>IF(I7="","",INDEX(Documentos!$B$8:$B$47,MATCH(I7,Documentos!$Q$8:$Q$47,0)))</f>
        <v/>
      </c>
      <c r="E7" s="21">
        <f>IF(I7="","",INDEX(Documentos!$C$8:$C$47,MATCH(I7,Documentos!$Q$8:$Q$47,0)))</f>
        <v/>
      </c>
      <c r="F7" s="17">
        <f>IF(I7="","",INT(I7)-Panel!$D$5)</f>
        <v/>
      </c>
      <c r="G7" s="25">
        <f>IF(I7="","",INDEX(Documentos!$N$8:$N$47,MATCH(I7,Documentos!$Q$8:$Q$47,0)))</f>
        <v/>
      </c>
      <c r="H7" s="25">
        <f>IF(I7="","",INDEX(Documentos!$P$8:$P$47,MATCH(I7,Documentos!$Q$8:$Q$47,0)))</f>
        <v/>
      </c>
      <c r="I7" s="26">
        <f>IFERROR(SMALL(Documentos!$Q$8:$Q$47,2),"")</f>
        <v/>
      </c>
    </row>
    <row r="8">
      <c r="B8" s="17">
        <f>IF(I8="","",3)</f>
        <v/>
      </c>
      <c r="C8" s="27">
        <f>IF(I8="","",INT(I8))</f>
        <v/>
      </c>
      <c r="D8" s="21">
        <f>IF(I8="","",INDEX(Documentos!$B$8:$B$47,MATCH(I8,Documentos!$Q$8:$Q$47,0)))</f>
        <v/>
      </c>
      <c r="E8" s="21">
        <f>IF(I8="","",INDEX(Documentos!$C$8:$C$47,MATCH(I8,Documentos!$Q$8:$Q$47,0)))</f>
        <v/>
      </c>
      <c r="F8" s="17">
        <f>IF(I8="","",INT(I8)-Panel!$D$5)</f>
        <v/>
      </c>
      <c r="G8" s="25">
        <f>IF(I8="","",INDEX(Documentos!$N$8:$N$47,MATCH(I8,Documentos!$Q$8:$Q$47,0)))</f>
        <v/>
      </c>
      <c r="H8" s="25">
        <f>IF(I8="","",INDEX(Documentos!$P$8:$P$47,MATCH(I8,Documentos!$Q$8:$Q$47,0)))</f>
        <v/>
      </c>
      <c r="I8" s="26">
        <f>IFERROR(SMALL(Documentos!$Q$8:$Q$47,3),"")</f>
        <v/>
      </c>
    </row>
    <row r="9">
      <c r="B9" s="17">
        <f>IF(I9="","",4)</f>
        <v/>
      </c>
      <c r="C9" s="27">
        <f>IF(I9="","",INT(I9))</f>
        <v/>
      </c>
      <c r="D9" s="21">
        <f>IF(I9="","",INDEX(Documentos!$B$8:$B$47,MATCH(I9,Documentos!$Q$8:$Q$47,0)))</f>
        <v/>
      </c>
      <c r="E9" s="21">
        <f>IF(I9="","",INDEX(Documentos!$C$8:$C$47,MATCH(I9,Documentos!$Q$8:$Q$47,0)))</f>
        <v/>
      </c>
      <c r="F9" s="17">
        <f>IF(I9="","",INT(I9)-Panel!$D$5)</f>
        <v/>
      </c>
      <c r="G9" s="25">
        <f>IF(I9="","",INDEX(Documentos!$N$8:$N$47,MATCH(I9,Documentos!$Q$8:$Q$47,0)))</f>
        <v/>
      </c>
      <c r="H9" s="25">
        <f>IF(I9="","",INDEX(Documentos!$P$8:$P$47,MATCH(I9,Documentos!$Q$8:$Q$47,0)))</f>
        <v/>
      </c>
      <c r="I9" s="26">
        <f>IFERROR(SMALL(Documentos!$Q$8:$Q$47,4),"")</f>
        <v/>
      </c>
    </row>
    <row r="10">
      <c r="B10" s="17">
        <f>IF(I10="","",5)</f>
        <v/>
      </c>
      <c r="C10" s="27">
        <f>IF(I10="","",INT(I10))</f>
        <v/>
      </c>
      <c r="D10" s="21">
        <f>IF(I10="","",INDEX(Documentos!$B$8:$B$47,MATCH(I10,Documentos!$Q$8:$Q$47,0)))</f>
        <v/>
      </c>
      <c r="E10" s="21">
        <f>IF(I10="","",INDEX(Documentos!$C$8:$C$47,MATCH(I10,Documentos!$Q$8:$Q$47,0)))</f>
        <v/>
      </c>
      <c r="F10" s="17">
        <f>IF(I10="","",INT(I10)-Panel!$D$5)</f>
        <v/>
      </c>
      <c r="G10" s="25">
        <f>IF(I10="","",INDEX(Documentos!$N$8:$N$47,MATCH(I10,Documentos!$Q$8:$Q$47,0)))</f>
        <v/>
      </c>
      <c r="H10" s="25">
        <f>IF(I10="","",INDEX(Documentos!$P$8:$P$47,MATCH(I10,Documentos!$Q$8:$Q$47,0)))</f>
        <v/>
      </c>
      <c r="I10" s="26">
        <f>IFERROR(SMALL(Documentos!$Q$8:$Q$47,5),"")</f>
        <v/>
      </c>
    </row>
    <row r="11">
      <c r="B11" s="17">
        <f>IF(I11="","",6)</f>
        <v/>
      </c>
      <c r="C11" s="27">
        <f>IF(I11="","",INT(I11))</f>
        <v/>
      </c>
      <c r="D11" s="21">
        <f>IF(I11="","",INDEX(Documentos!$B$8:$B$47,MATCH(I11,Documentos!$Q$8:$Q$47,0)))</f>
        <v/>
      </c>
      <c r="E11" s="21">
        <f>IF(I11="","",INDEX(Documentos!$C$8:$C$47,MATCH(I11,Documentos!$Q$8:$Q$47,0)))</f>
        <v/>
      </c>
      <c r="F11" s="17">
        <f>IF(I11="","",INT(I11)-Panel!$D$5)</f>
        <v/>
      </c>
      <c r="G11" s="25">
        <f>IF(I11="","",INDEX(Documentos!$N$8:$N$47,MATCH(I11,Documentos!$Q$8:$Q$47,0)))</f>
        <v/>
      </c>
      <c r="H11" s="25">
        <f>IF(I11="","",INDEX(Documentos!$P$8:$P$47,MATCH(I11,Documentos!$Q$8:$Q$47,0)))</f>
        <v/>
      </c>
      <c r="I11" s="26">
        <f>IFERROR(SMALL(Documentos!$Q$8:$Q$47,6),"")</f>
        <v/>
      </c>
    </row>
    <row r="12">
      <c r="B12" s="17">
        <f>IF(I12="","",7)</f>
        <v/>
      </c>
      <c r="C12" s="27">
        <f>IF(I12="","",INT(I12))</f>
        <v/>
      </c>
      <c r="D12" s="21">
        <f>IF(I12="","",INDEX(Documentos!$B$8:$B$47,MATCH(I12,Documentos!$Q$8:$Q$47,0)))</f>
        <v/>
      </c>
      <c r="E12" s="21">
        <f>IF(I12="","",INDEX(Documentos!$C$8:$C$47,MATCH(I12,Documentos!$Q$8:$Q$47,0)))</f>
        <v/>
      </c>
      <c r="F12" s="17">
        <f>IF(I12="","",INT(I12)-Panel!$D$5)</f>
        <v/>
      </c>
      <c r="G12" s="25">
        <f>IF(I12="","",INDEX(Documentos!$N$8:$N$47,MATCH(I12,Documentos!$Q$8:$Q$47,0)))</f>
        <v/>
      </c>
      <c r="H12" s="25">
        <f>IF(I12="","",INDEX(Documentos!$P$8:$P$47,MATCH(I12,Documentos!$Q$8:$Q$47,0)))</f>
        <v/>
      </c>
      <c r="I12" s="26">
        <f>IFERROR(SMALL(Documentos!$Q$8:$Q$47,7),"")</f>
        <v/>
      </c>
    </row>
    <row r="13">
      <c r="B13" s="17">
        <f>IF(I13="","",8)</f>
        <v/>
      </c>
      <c r="C13" s="27">
        <f>IF(I13="","",INT(I13))</f>
        <v/>
      </c>
      <c r="D13" s="21">
        <f>IF(I13="","",INDEX(Documentos!$B$8:$B$47,MATCH(I13,Documentos!$Q$8:$Q$47,0)))</f>
        <v/>
      </c>
      <c r="E13" s="21">
        <f>IF(I13="","",INDEX(Documentos!$C$8:$C$47,MATCH(I13,Documentos!$Q$8:$Q$47,0)))</f>
        <v/>
      </c>
      <c r="F13" s="17">
        <f>IF(I13="","",INT(I13)-Panel!$D$5)</f>
        <v/>
      </c>
      <c r="G13" s="25">
        <f>IF(I13="","",INDEX(Documentos!$N$8:$N$47,MATCH(I13,Documentos!$Q$8:$Q$47,0)))</f>
        <v/>
      </c>
      <c r="H13" s="25">
        <f>IF(I13="","",INDEX(Documentos!$P$8:$P$47,MATCH(I13,Documentos!$Q$8:$Q$47,0)))</f>
        <v/>
      </c>
      <c r="I13" s="26">
        <f>IFERROR(SMALL(Documentos!$Q$8:$Q$47,8),"")</f>
        <v/>
      </c>
    </row>
    <row r="14">
      <c r="B14" s="17">
        <f>IF(I14="","",9)</f>
        <v/>
      </c>
      <c r="C14" s="27">
        <f>IF(I14="","",INT(I14))</f>
        <v/>
      </c>
      <c r="D14" s="21">
        <f>IF(I14="","",INDEX(Documentos!$B$8:$B$47,MATCH(I14,Documentos!$Q$8:$Q$47,0)))</f>
        <v/>
      </c>
      <c r="E14" s="21">
        <f>IF(I14="","",INDEX(Documentos!$C$8:$C$47,MATCH(I14,Documentos!$Q$8:$Q$47,0)))</f>
        <v/>
      </c>
      <c r="F14" s="17">
        <f>IF(I14="","",INT(I14)-Panel!$D$5)</f>
        <v/>
      </c>
      <c r="G14" s="25">
        <f>IF(I14="","",INDEX(Documentos!$N$8:$N$47,MATCH(I14,Documentos!$Q$8:$Q$47,0)))</f>
        <v/>
      </c>
      <c r="H14" s="25">
        <f>IF(I14="","",INDEX(Documentos!$P$8:$P$47,MATCH(I14,Documentos!$Q$8:$Q$47,0)))</f>
        <v/>
      </c>
      <c r="I14" s="26">
        <f>IFERROR(SMALL(Documentos!$Q$8:$Q$47,9),"")</f>
        <v/>
      </c>
    </row>
    <row r="15">
      <c r="B15" s="17">
        <f>IF(I15="","",10)</f>
        <v/>
      </c>
      <c r="C15" s="27">
        <f>IF(I15="","",INT(I15))</f>
        <v/>
      </c>
      <c r="D15" s="21">
        <f>IF(I15="","",INDEX(Documentos!$B$8:$B$47,MATCH(I15,Documentos!$Q$8:$Q$47,0)))</f>
        <v/>
      </c>
      <c r="E15" s="21">
        <f>IF(I15="","",INDEX(Documentos!$C$8:$C$47,MATCH(I15,Documentos!$Q$8:$Q$47,0)))</f>
        <v/>
      </c>
      <c r="F15" s="17">
        <f>IF(I15="","",INT(I15)-Panel!$D$5)</f>
        <v/>
      </c>
      <c r="G15" s="25">
        <f>IF(I15="","",INDEX(Documentos!$N$8:$N$47,MATCH(I15,Documentos!$Q$8:$Q$47,0)))</f>
        <v/>
      </c>
      <c r="H15" s="25">
        <f>IF(I15="","",INDEX(Documentos!$P$8:$P$47,MATCH(I15,Documentos!$Q$8:$Q$47,0)))</f>
        <v/>
      </c>
      <c r="I15" s="26">
        <f>IFERROR(SMALL(Documentos!$Q$8:$Q$47,10),"")</f>
        <v/>
      </c>
    </row>
    <row r="16">
      <c r="B16" s="17">
        <f>IF(I16="","",11)</f>
        <v/>
      </c>
      <c r="C16" s="27">
        <f>IF(I16="","",INT(I16))</f>
        <v/>
      </c>
      <c r="D16" s="21">
        <f>IF(I16="","",INDEX(Documentos!$B$8:$B$47,MATCH(I16,Documentos!$Q$8:$Q$47,0)))</f>
        <v/>
      </c>
      <c r="E16" s="21">
        <f>IF(I16="","",INDEX(Documentos!$C$8:$C$47,MATCH(I16,Documentos!$Q$8:$Q$47,0)))</f>
        <v/>
      </c>
      <c r="F16" s="17">
        <f>IF(I16="","",INT(I16)-Panel!$D$5)</f>
        <v/>
      </c>
      <c r="G16" s="25">
        <f>IF(I16="","",INDEX(Documentos!$N$8:$N$47,MATCH(I16,Documentos!$Q$8:$Q$47,0)))</f>
        <v/>
      </c>
      <c r="H16" s="25">
        <f>IF(I16="","",INDEX(Documentos!$P$8:$P$47,MATCH(I16,Documentos!$Q$8:$Q$47,0)))</f>
        <v/>
      </c>
      <c r="I16" s="26">
        <f>IFERROR(SMALL(Documentos!$Q$8:$Q$47,11),"")</f>
        <v/>
      </c>
    </row>
    <row r="17">
      <c r="B17" s="17">
        <f>IF(I17="","",12)</f>
        <v/>
      </c>
      <c r="C17" s="27">
        <f>IF(I17="","",INT(I17))</f>
        <v/>
      </c>
      <c r="D17" s="21">
        <f>IF(I17="","",INDEX(Documentos!$B$8:$B$47,MATCH(I17,Documentos!$Q$8:$Q$47,0)))</f>
        <v/>
      </c>
      <c r="E17" s="21">
        <f>IF(I17="","",INDEX(Documentos!$C$8:$C$47,MATCH(I17,Documentos!$Q$8:$Q$47,0)))</f>
        <v/>
      </c>
      <c r="F17" s="17">
        <f>IF(I17="","",INT(I17)-Panel!$D$5)</f>
        <v/>
      </c>
      <c r="G17" s="25">
        <f>IF(I17="","",INDEX(Documentos!$N$8:$N$47,MATCH(I17,Documentos!$Q$8:$Q$47,0)))</f>
        <v/>
      </c>
      <c r="H17" s="25">
        <f>IF(I17="","",INDEX(Documentos!$P$8:$P$47,MATCH(I17,Documentos!$Q$8:$Q$47,0)))</f>
        <v/>
      </c>
      <c r="I17" s="26">
        <f>IFERROR(SMALL(Documentos!$Q$8:$Q$47,12),"")</f>
        <v/>
      </c>
    </row>
    <row r="18">
      <c r="B18" s="17">
        <f>IF(I18="","",13)</f>
        <v/>
      </c>
      <c r="C18" s="27">
        <f>IF(I18="","",INT(I18))</f>
        <v/>
      </c>
      <c r="D18" s="21">
        <f>IF(I18="","",INDEX(Documentos!$B$8:$B$47,MATCH(I18,Documentos!$Q$8:$Q$47,0)))</f>
        <v/>
      </c>
      <c r="E18" s="21">
        <f>IF(I18="","",INDEX(Documentos!$C$8:$C$47,MATCH(I18,Documentos!$Q$8:$Q$47,0)))</f>
        <v/>
      </c>
      <c r="F18" s="17">
        <f>IF(I18="","",INT(I18)-Panel!$D$5)</f>
        <v/>
      </c>
      <c r="G18" s="25">
        <f>IF(I18="","",INDEX(Documentos!$N$8:$N$47,MATCH(I18,Documentos!$Q$8:$Q$47,0)))</f>
        <v/>
      </c>
      <c r="H18" s="25">
        <f>IF(I18="","",INDEX(Documentos!$P$8:$P$47,MATCH(I18,Documentos!$Q$8:$Q$47,0)))</f>
        <v/>
      </c>
      <c r="I18" s="26">
        <f>IFERROR(SMALL(Documentos!$Q$8:$Q$47,13),"")</f>
        <v/>
      </c>
    </row>
    <row r="19">
      <c r="B19" s="17">
        <f>IF(I19="","",14)</f>
        <v/>
      </c>
      <c r="C19" s="27">
        <f>IF(I19="","",INT(I19))</f>
        <v/>
      </c>
      <c r="D19" s="21">
        <f>IF(I19="","",INDEX(Documentos!$B$8:$B$47,MATCH(I19,Documentos!$Q$8:$Q$47,0)))</f>
        <v/>
      </c>
      <c r="E19" s="21">
        <f>IF(I19="","",INDEX(Documentos!$C$8:$C$47,MATCH(I19,Documentos!$Q$8:$Q$47,0)))</f>
        <v/>
      </c>
      <c r="F19" s="17">
        <f>IF(I19="","",INT(I19)-Panel!$D$5)</f>
        <v/>
      </c>
      <c r="G19" s="25">
        <f>IF(I19="","",INDEX(Documentos!$N$8:$N$47,MATCH(I19,Documentos!$Q$8:$Q$47,0)))</f>
        <v/>
      </c>
      <c r="H19" s="25">
        <f>IF(I19="","",INDEX(Documentos!$P$8:$P$47,MATCH(I19,Documentos!$Q$8:$Q$47,0)))</f>
        <v/>
      </c>
      <c r="I19" s="26">
        <f>IFERROR(SMALL(Documentos!$Q$8:$Q$47,14),"")</f>
        <v/>
      </c>
    </row>
    <row r="20">
      <c r="B20" s="17">
        <f>IF(I20="","",15)</f>
        <v/>
      </c>
      <c r="C20" s="27">
        <f>IF(I20="","",INT(I20))</f>
        <v/>
      </c>
      <c r="D20" s="21">
        <f>IF(I20="","",INDEX(Documentos!$B$8:$B$47,MATCH(I20,Documentos!$Q$8:$Q$47,0)))</f>
        <v/>
      </c>
      <c r="E20" s="21">
        <f>IF(I20="","",INDEX(Documentos!$C$8:$C$47,MATCH(I20,Documentos!$Q$8:$Q$47,0)))</f>
        <v/>
      </c>
      <c r="F20" s="17">
        <f>IF(I20="","",INT(I20)-Panel!$D$5)</f>
        <v/>
      </c>
      <c r="G20" s="25">
        <f>IF(I20="","",INDEX(Documentos!$N$8:$N$47,MATCH(I20,Documentos!$Q$8:$Q$47,0)))</f>
        <v/>
      </c>
      <c r="H20" s="25">
        <f>IF(I20="","",INDEX(Documentos!$P$8:$P$47,MATCH(I20,Documentos!$Q$8:$Q$47,0)))</f>
        <v/>
      </c>
      <c r="I20" s="26">
        <f>IFERROR(SMALL(Documentos!$Q$8:$Q$47,15),"")</f>
        <v/>
      </c>
    </row>
    <row r="21">
      <c r="B21" s="17">
        <f>IF(I21="","",16)</f>
        <v/>
      </c>
      <c r="C21" s="27">
        <f>IF(I21="","",INT(I21))</f>
        <v/>
      </c>
      <c r="D21" s="21">
        <f>IF(I21="","",INDEX(Documentos!$B$8:$B$47,MATCH(I21,Documentos!$Q$8:$Q$47,0)))</f>
        <v/>
      </c>
      <c r="E21" s="21">
        <f>IF(I21="","",INDEX(Documentos!$C$8:$C$47,MATCH(I21,Documentos!$Q$8:$Q$47,0)))</f>
        <v/>
      </c>
      <c r="F21" s="17">
        <f>IF(I21="","",INT(I21)-Panel!$D$5)</f>
        <v/>
      </c>
      <c r="G21" s="25">
        <f>IF(I21="","",INDEX(Documentos!$N$8:$N$47,MATCH(I21,Documentos!$Q$8:$Q$47,0)))</f>
        <v/>
      </c>
      <c r="H21" s="25">
        <f>IF(I21="","",INDEX(Documentos!$P$8:$P$47,MATCH(I21,Documentos!$Q$8:$Q$47,0)))</f>
        <v/>
      </c>
      <c r="I21" s="26">
        <f>IFERROR(SMALL(Documentos!$Q$8:$Q$47,16),"")</f>
        <v/>
      </c>
    </row>
    <row r="22">
      <c r="B22" s="17">
        <f>IF(I22="","",17)</f>
        <v/>
      </c>
      <c r="C22" s="27">
        <f>IF(I22="","",INT(I22))</f>
        <v/>
      </c>
      <c r="D22" s="21">
        <f>IF(I22="","",INDEX(Documentos!$B$8:$B$47,MATCH(I22,Documentos!$Q$8:$Q$47,0)))</f>
        <v/>
      </c>
      <c r="E22" s="21">
        <f>IF(I22="","",INDEX(Documentos!$C$8:$C$47,MATCH(I22,Documentos!$Q$8:$Q$47,0)))</f>
        <v/>
      </c>
      <c r="F22" s="17">
        <f>IF(I22="","",INT(I22)-Panel!$D$5)</f>
        <v/>
      </c>
      <c r="G22" s="25">
        <f>IF(I22="","",INDEX(Documentos!$N$8:$N$47,MATCH(I22,Documentos!$Q$8:$Q$47,0)))</f>
        <v/>
      </c>
      <c r="H22" s="25">
        <f>IF(I22="","",INDEX(Documentos!$P$8:$P$47,MATCH(I22,Documentos!$Q$8:$Q$47,0)))</f>
        <v/>
      </c>
      <c r="I22" s="26">
        <f>IFERROR(SMALL(Documentos!$Q$8:$Q$47,17),"")</f>
        <v/>
      </c>
    </row>
    <row r="23">
      <c r="B23" s="17">
        <f>IF(I23="","",18)</f>
        <v/>
      </c>
      <c r="C23" s="27">
        <f>IF(I23="","",INT(I23))</f>
        <v/>
      </c>
      <c r="D23" s="21">
        <f>IF(I23="","",INDEX(Documentos!$B$8:$B$47,MATCH(I23,Documentos!$Q$8:$Q$47,0)))</f>
        <v/>
      </c>
      <c r="E23" s="21">
        <f>IF(I23="","",INDEX(Documentos!$C$8:$C$47,MATCH(I23,Documentos!$Q$8:$Q$47,0)))</f>
        <v/>
      </c>
      <c r="F23" s="17">
        <f>IF(I23="","",INT(I23)-Panel!$D$5)</f>
        <v/>
      </c>
      <c r="G23" s="25">
        <f>IF(I23="","",INDEX(Documentos!$N$8:$N$47,MATCH(I23,Documentos!$Q$8:$Q$47,0)))</f>
        <v/>
      </c>
      <c r="H23" s="25">
        <f>IF(I23="","",INDEX(Documentos!$P$8:$P$47,MATCH(I23,Documentos!$Q$8:$Q$47,0)))</f>
        <v/>
      </c>
      <c r="I23" s="26">
        <f>IFERROR(SMALL(Documentos!$Q$8:$Q$47,18),"")</f>
        <v/>
      </c>
    </row>
    <row r="24">
      <c r="B24" s="17">
        <f>IF(I24="","",19)</f>
        <v/>
      </c>
      <c r="C24" s="27">
        <f>IF(I24="","",INT(I24))</f>
        <v/>
      </c>
      <c r="D24" s="21">
        <f>IF(I24="","",INDEX(Documentos!$B$8:$B$47,MATCH(I24,Documentos!$Q$8:$Q$47,0)))</f>
        <v/>
      </c>
      <c r="E24" s="21">
        <f>IF(I24="","",INDEX(Documentos!$C$8:$C$47,MATCH(I24,Documentos!$Q$8:$Q$47,0)))</f>
        <v/>
      </c>
      <c r="F24" s="17">
        <f>IF(I24="","",INT(I24)-Panel!$D$5)</f>
        <v/>
      </c>
      <c r="G24" s="25">
        <f>IF(I24="","",INDEX(Documentos!$N$8:$N$47,MATCH(I24,Documentos!$Q$8:$Q$47,0)))</f>
        <v/>
      </c>
      <c r="H24" s="25">
        <f>IF(I24="","",INDEX(Documentos!$P$8:$P$47,MATCH(I24,Documentos!$Q$8:$Q$47,0)))</f>
        <v/>
      </c>
      <c r="I24" s="26">
        <f>IFERROR(SMALL(Documentos!$Q$8:$Q$47,19),"")</f>
        <v/>
      </c>
    </row>
    <row r="25">
      <c r="B25" s="17">
        <f>IF(I25="","",20)</f>
        <v/>
      </c>
      <c r="C25" s="27">
        <f>IF(I25="","",INT(I25))</f>
        <v/>
      </c>
      <c r="D25" s="21">
        <f>IF(I25="","",INDEX(Documentos!$B$8:$B$47,MATCH(I25,Documentos!$Q$8:$Q$47,0)))</f>
        <v/>
      </c>
      <c r="E25" s="21">
        <f>IF(I25="","",INDEX(Documentos!$C$8:$C$47,MATCH(I25,Documentos!$Q$8:$Q$47,0)))</f>
        <v/>
      </c>
      <c r="F25" s="17">
        <f>IF(I25="","",INT(I25)-Panel!$D$5)</f>
        <v/>
      </c>
      <c r="G25" s="25">
        <f>IF(I25="","",INDEX(Documentos!$N$8:$N$47,MATCH(I25,Documentos!$Q$8:$Q$47,0)))</f>
        <v/>
      </c>
      <c r="H25" s="25">
        <f>IF(I25="","",INDEX(Documentos!$P$8:$P$47,MATCH(I25,Documentos!$Q$8:$Q$47,0)))</f>
        <v/>
      </c>
      <c r="I25" s="26">
        <f>IFERROR(SMALL(Documentos!$Q$8:$Q$47,20),"")</f>
        <v/>
      </c>
    </row>
    <row r="26">
      <c r="B26" s="9" t="inlineStr">
        <is>
          <t>Solo aparecen los documentos con fecha de caducidad (hasta 20). La columna «Clave» es un apoyo para ordenar; no la modifiques.</t>
        </is>
      </c>
    </row>
  </sheetData>
  <sheetProtection selectLockedCells="0" selectUnlockedCells="0" sheet="1" objects="0" insertRows="0" insertHyperlinks="1" autoFilter="0" scenarios="0" formatColumns="0" deleteColumns="1" insertColumns="1" pivotTables="1" deleteRows="0" formatCells="0" formatRows="0" sort="0"/>
  <mergeCells count="2">
    <mergeCell ref="B3:I3"/>
    <mergeCell ref="B2:I2"/>
  </mergeCells>
  <conditionalFormatting sqref="G6:G25">
    <cfRule type="cellIs" priority="1" operator="equal" dxfId="0">
      <formula>"Vigente"</formula>
    </cfRule>
    <cfRule type="cellIs" priority="2" operator="equal" dxfId="3">
      <formula>"Caduca pronto"</formula>
    </cfRule>
    <cfRule type="cellIs" priority="3" operator="equal" dxfId="1">
      <formula>"Caducado"</formula>
    </cfRule>
    <cfRule type="cellIs" priority="4" operator="equal" dxfId="1">
      <formula>"Caduca antes del regreso"</formula>
    </cfRule>
    <cfRule type="cellIs" priority="5" operator="equal" dxfId="1">
      <formula>"Validez insuficiente"</formula>
    </cfRule>
  </conditionalFormatting>
  <conditionalFormatting sqref="B6:B25">
    <cfRule type="expression" priority="6" dxfId="2">
      <formula>MOD(ROW(),2)=0</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tabColor rgb="009CA3AF"/>
    <outlinePr summaryBelow="1" summaryRight="1"/>
    <pageSetUpPr fitToPage="1"/>
  </sheetPr>
  <dimension ref="B2:B23"/>
  <sheetViews>
    <sheetView showGridLines="0" workbookViewId="0">
      <selection activeCell="A1" sqref="A1"/>
    </sheetView>
  </sheetViews>
  <sheetFormatPr baseColWidth="8" defaultRowHeight="15"/>
  <cols>
    <col width="3" customWidth="1" min="1" max="1"/>
    <col width="100" customWidth="1" min="2" max="2"/>
  </cols>
  <sheetData>
    <row r="2" ht="34" customHeight="1">
      <c r="B2" s="1" t="inlineStr">
        <is>
          <t>Cómo usar el checklist de documentos de viaje</t>
        </is>
      </c>
    </row>
    <row r="3">
      <c r="B3" s="3" t="inlineStr">
        <is>
          <t>Plantilla gratuita de Plantillas de Cálculo · plantillasdecalculo.com</t>
        </is>
      </c>
    </row>
    <row r="5">
      <c r="B5" s="14" t="inlineStr">
        <is>
          <t>CÓMO USARLA</t>
        </is>
      </c>
    </row>
    <row r="6" ht="30" customHeight="1">
      <c r="B6" s="28" t="inlineStr">
        <is>
          <t>1.  En la hoja «Panel» escribe la fecha de salida (D6) y la de regreso (D7). La fecha de referencia (D5) es =TODAY(), es decir, hoy; puedes poner una fecha fija para simular otro día.</t>
        </is>
      </c>
    </row>
    <row r="7" ht="18" customHeight="1">
      <c r="B7" s="28" t="inlineStr">
        <is>
          <t>2.  Indica en D8 con cuántos días de antelación quieres el aviso «Caduca pronto» (por defecto, 90).</t>
        </is>
      </c>
    </row>
    <row r="8" ht="30" customHeight="1">
      <c r="B8" s="28" t="inlineStr">
        <is>
          <t>3.  En el cuadro «Resumen por viajero» del Panel (B15:C22) escribe el nombre y el perfil (adulto o menor) de cada persona que viaja. Esa lista alimenta el desplegable de «Documentos».</t>
        </is>
      </c>
    </row>
    <row r="9" ht="30" customHeight="1">
      <c r="B9" s="28" t="inlineStr">
        <is>
          <t>4.  En «Documentos» añade una fila por documento: viajero, tipo de documento, fecha de caducidad y número o referencia. Si el documento no caduca (por ejemplo, un billete), deja «Caduca» vacío.</t>
        </is>
      </c>
    </row>
    <row r="10" ht="30" customHeight="1">
      <c r="B10" s="28" t="inlineStr">
        <is>
          <t>5.  En «Meses de validez exigidos tras el regreso» escribe los meses que, según el destino, debe seguir vigente el documento después de volver (0 si no se exige). Es un dato tuyo: la plantilla no lo conoce.</t>
        </is>
      </c>
    </row>
    <row r="11" ht="30" customHeight="1">
      <c r="B11" s="28" t="inlineStr">
        <is>
          <t>6.  Marca si el documento es imprescindible, en qué estado está el trámite (Listo, En trámite o Por solicitar) y si tienes una copia guardada, y dónde.</t>
        </is>
      </c>
    </row>
    <row r="12" ht="30" customHeight="1">
      <c r="B12" s="28" t="inlineStr">
        <is>
          <t>7.  Mira las columnas verdes: «Válido como mínimo hasta», «Margen», «Aviso», «Apto para viajar» y «Acción pendiente». Rojo significa que hay que renovar o sustituir; ámbar, que hay que vigilar.</t>
        </is>
      </c>
    </row>
    <row r="13" ht="30" customHeight="1">
      <c r="B13" s="28" t="inlineStr">
        <is>
          <t>8.  Cierra con el «Panel» (estado global, KPIs y gráfico por viajero) y la hoja «Caducidades», que ordena todo por fecha.</t>
        </is>
      </c>
    </row>
    <row r="15">
      <c r="B15" s="14" t="inlineStr">
        <is>
          <t>CONSEJOS</t>
        </is>
      </c>
    </row>
    <row r="16" ht="30" customHeight="1">
      <c r="B16" s="28" t="inlineStr">
        <is>
          <t>•  Tienes 40 filas preparadas en «Documentos», 8 viajeros en el «Panel» y 20 huecos en «Caducidades». Si necesitas más, copia una fila completa con sus fórmulas o desprotege la hoja (sin contraseña).</t>
        </is>
      </c>
    </row>
    <row r="17" ht="30" customHeight="1">
      <c r="B17" s="28" t="inlineStr">
        <is>
          <t>•  Los meses de validez, los plazos y los requisitos de cada destino son parámetros editables que debes comprobar en fuentes oficiales (ministerio, embajada, aerolínea) antes de viajar. La plantilla no consulta ninguna web.</t>
        </is>
      </c>
    </row>
    <row r="18" ht="30" customHeight="1">
      <c r="B18" s="28" t="inlineStr">
        <is>
          <t>•  Guarda las copias de los documentos en un sitio al que puedas acceder sin el original (nube, correo) y anota aquí dónde están.</t>
        </is>
      </c>
    </row>
    <row r="19" ht="30" customHeight="1">
      <c r="B19" s="28" t="inlineStr">
        <is>
          <t>•  Los datos de ejemplo (nombres, números y fechas) son ficticios. No guardes en este archivo números reales de documentos si lo vas a compartir.</t>
        </is>
      </c>
    </row>
    <row r="21">
      <c r="B21" s="29" t="inlineStr">
        <is>
          <t>Las celdas con fondo crema y texto azul son para rellenar; las verdes se calculan solas.</t>
        </is>
      </c>
    </row>
    <row r="23" ht="44" customHeight="1">
      <c r="B23" s="30" t="inlineStr">
        <is>
          <t>Esta plantilla es una herramienta para organizarte y no ofrece asesoramiento jurídico ni sustituye a la información oficial de los requisitos de entrada de cada país. Comprueba siempre la documentación necesaria antes de viajar.</t>
        </is>
      </c>
    </row>
  </sheetData>
  <sheetProtection selectLockedCells="0" selectUnlockedCells="0" sheet="1" objects="0" insertRows="0" insertHyperlinks="1" autoFilter="0" scenarios="0" formatColumns="0" deleteColumns="1" insertColumns="1" pivotTables="1" deleteRows="0" formatCells="0" formatRows="0" sort="0"/>
  <mergeCells count="2">
    <mergeCell ref="B3"/>
    <mergeCell ref="B2"/>
  </mergeCells>
  <pageMargins left="0.75" right="0.75" top="1" bottom="1" header="0.5" footer="0.5"/>
  <pageSetup orientation="portrait" fitToHeight="0" fitToWidth="1"/>
</worksheet>
</file>

<file path=xl/worksheets/sheet5.xml><?xml version="1.0" encoding="utf-8"?>
<worksheet xmlns="http://schemas.openxmlformats.org/spreadsheetml/2006/main">
  <sheetPr>
    <outlinePr summaryBelow="1" summaryRight="1"/>
    <pageSetUpPr/>
  </sheetPr>
  <dimension ref="A1:D11"/>
  <sheetViews>
    <sheetView showGridLines="0" workbookViewId="0">
      <selection activeCell="A1" sqref="A1"/>
    </sheetView>
  </sheetViews>
  <sheetFormatPr baseColWidth="8" defaultRowHeight="15"/>
  <sheetData>
    <row r="1">
      <c r="A1" t="inlineStr">
        <is>
          <t>Tipo</t>
        </is>
      </c>
      <c r="B1" t="inlineStr">
        <is>
          <t>Estado</t>
        </is>
      </c>
      <c r="C1" t="inlineStr">
        <is>
          <t>Sí/No</t>
        </is>
      </c>
      <c r="D1" t="inlineStr">
        <is>
          <t>Perfil</t>
        </is>
      </c>
    </row>
    <row r="2">
      <c r="A2" t="inlineStr">
        <is>
          <t>DNI</t>
        </is>
      </c>
      <c r="B2" t="inlineStr">
        <is>
          <t>Listo</t>
        </is>
      </c>
      <c r="C2" t="inlineStr">
        <is>
          <t>Sí</t>
        </is>
      </c>
      <c r="D2" t="inlineStr">
        <is>
          <t>Adulto</t>
        </is>
      </c>
    </row>
    <row r="3">
      <c r="A3" t="inlineStr">
        <is>
          <t>Pasaporte</t>
        </is>
      </c>
      <c r="B3" t="inlineStr">
        <is>
          <t>En trámite</t>
        </is>
      </c>
      <c r="C3" t="inlineStr">
        <is>
          <t>No</t>
        </is>
      </c>
      <c r="D3" t="inlineStr">
        <is>
          <t>Menor</t>
        </is>
      </c>
    </row>
    <row r="4">
      <c r="A4" t="inlineStr">
        <is>
          <t>Visado o autorización</t>
        </is>
      </c>
      <c r="B4" t="inlineStr">
        <is>
          <t>Por solicitar</t>
        </is>
      </c>
    </row>
    <row r="5">
      <c r="A5" t="inlineStr">
        <is>
          <t>Seguro de viaje</t>
        </is>
      </c>
    </row>
    <row r="6">
      <c r="A6" t="inlineStr">
        <is>
          <t>Tarjeta sanitaria</t>
        </is>
      </c>
    </row>
    <row r="7">
      <c r="A7" t="inlineStr">
        <is>
          <t>Permiso de conducir</t>
        </is>
      </c>
    </row>
    <row r="8">
      <c r="A8" t="inlineStr">
        <is>
          <t>Autorización de menores</t>
        </is>
      </c>
    </row>
    <row r="9">
      <c r="A9" t="inlineStr">
        <is>
          <t>Billete o reserva</t>
        </is>
      </c>
    </row>
    <row r="10">
      <c r="A10" t="inlineStr">
        <is>
          <t>Certificado de vacunación</t>
        </is>
      </c>
    </row>
    <row r="11">
      <c r="A11" t="inlineStr">
        <is>
          <t>Otro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2026-10-03T09:43:11Z</dcterms:created>
  <dcterms:modified xmlns:dcterms="http://purl.org/dc/terms/" xmlns:xsi="http://www.w3.org/2001/XMLSchema-instance" xsi:type="dcterms:W3CDTF">2026-10-03T09:43:11Z</dcterms:modified>
</cp:coreProperties>
</file>