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emario" sheetId="2" state="visible" r:id="rId2"/>
    <sheet xmlns:r="http://schemas.openxmlformats.org/officeDocument/2006/relationships" name="Bloqu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/mm/yyyy"/>
    <numFmt numFmtId="166" formatCode="yyyy-mm-dd"/>
    <numFmt numFmtId="167" formatCode="0.00000"/>
    <numFmt numFmtId="168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111827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" fontId="14" fillId="6" borderId="0" applyAlignment="1" pivotButton="0" quotePrefix="0" xfId="0">
      <alignment horizontal="center" vertical="center"/>
    </xf>
    <xf numFmtId="164" fontId="14" fillId="6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 wrapText="1"/>
    </xf>
    <xf numFmtId="168" fontId="6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164" fontId="5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" fontId="7" fillId="5" borderId="1" applyAlignment="1" pivotButton="0" quotePrefix="0" xfId="0">
      <alignment vertical="center"/>
    </xf>
    <xf numFmtId="164" fontId="7" fillId="5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11" fillId="3" borderId="1" applyAlignment="1" pivotButton="0" quotePrefix="0" xfId="0">
      <alignment horizontal="center" vertical="center" wrapText="1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9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167" fontId="12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9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E40AF"/>
      </font>
      <fill>
        <patternFill patternType="solid">
          <fgColor rgb="00DBEAFE"/>
          <bgColor rgb="00DBEAFE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Temas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'Panel'!$B$21:$B$24</f>
            </numRef>
          </cat>
          <val>
            <numRef>
              <f>'Panel'!$C$21:$C$24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completado por bloque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'Bloques'!D7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'Bloques'!$B$8:$B$10</f>
            </numRef>
          </cat>
          <val>
            <numRef>
              <f>'Bloques'!$D$8:$D$10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24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6" customWidth="1" min="4" max="4"/>
    <col width="13" customWidth="1" min="5" max="5"/>
    <col width="16" customWidth="1" min="6" max="6"/>
    <col width="20" customWidth="1" min="7" max="7"/>
    <col width="3" customWidth="1" min="8" max="8"/>
    <col hidden="1" width="10" customWidth="1" min="10" max="10"/>
  </cols>
  <sheetData>
    <row r="2" ht="34" customHeight="1">
      <c r="B2" s="1" t="inlineStr">
        <is>
          <t>Panel del temario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automático: cuánto llevas, qué te toca repasar y por dónde seguir.</t>
        </is>
      </c>
    </row>
    <row r="5" ht="26" customHeight="1">
      <c r="B5" s="4" t="inlineStr">
        <is>
          <t>TEMAS EN TOTAL</t>
        </is>
      </c>
      <c r="C5" s="4" t="inlineStr">
        <is>
          <t>% TEMARIO COMPLETADO</t>
        </is>
      </c>
      <c r="E5" s="4" t="inlineStr">
        <is>
          <t>TEMAS DOMINADOS</t>
        </is>
      </c>
      <c r="F5" s="4" t="inlineStr">
        <is>
          <t>TOCA REPASAR YA</t>
        </is>
      </c>
      <c r="G5" s="4" t="inlineStr">
        <is>
          <t>REPASOS HECHOS</t>
        </is>
      </c>
    </row>
    <row r="6" ht="36" customHeight="1">
      <c r="B6" s="5">
        <f>COUNTIF(Temario!B8:B47,"?*")</f>
        <v/>
      </c>
      <c r="C6" s="6">
        <f>IFERROR(SUM(Temario!H8:H47)/COUNT(Temario!H8:H47),0)</f>
        <v/>
      </c>
      <c r="E6" s="5">
        <f>COUNTIF(Temario!D8:D47,"Dominado")</f>
        <v/>
      </c>
      <c r="F6" s="5">
        <f>COUNTIF(Temario!J8:J47,"Repasar ya")</f>
        <v/>
      </c>
      <c r="G6" s="5">
        <f>SUM(Temario!F8:F47)</f>
        <v/>
      </c>
    </row>
    <row r="8" ht="30" customHeight="1">
      <c r="B8" s="7" t="inlineStr">
        <is>
          <t>Fecha del examen (opcional):</t>
        </is>
      </c>
      <c r="C8" s="8" t="n">
        <v>46466</v>
      </c>
      <c r="D8" s="9" t="inlineStr">
        <is>
          <t>Días que faltan:</t>
        </is>
      </c>
      <c r="E8" s="10">
        <f>IF(C8="","",MAX(C8-Temario!C5,0))</f>
        <v/>
      </c>
      <c r="F8" s="11" t="inlineStr">
        <is>
          <t>Temas/semana para dominar todo:</t>
        </is>
      </c>
      <c r="G8" s="12">
        <f>IF(OR(E8="",E8=0),"-",ROUND((B6-E6)/(E8/7),1))</f>
        <v/>
      </c>
    </row>
    <row r="10">
      <c r="B10" s="13" t="inlineStr">
        <is>
          <t>LOS 6 TEMAS QUE MÁS CONVIENE REFORZAR</t>
        </is>
      </c>
    </row>
    <row r="11" ht="26" customHeight="1">
      <c r="B11" s="14" t="inlineStr">
        <is>
          <t>Tema</t>
        </is>
      </c>
      <c r="C11" s="14" t="inlineStr">
        <is>
          <t>Bloque</t>
        </is>
      </c>
      <c r="D11" s="14" t="inlineStr">
        <is>
          <t>Estado</t>
        </is>
      </c>
      <c r="E11" s="14" t="inlineStr">
        <is>
          <t>Dificultad</t>
        </is>
      </c>
      <c r="F11" s="14" t="inlineStr">
        <is>
          <t>Días sin tocar</t>
        </is>
      </c>
      <c r="G11" s="14" t="inlineStr">
        <is>
          <t>Aviso</t>
        </is>
      </c>
    </row>
    <row r="12">
      <c r="B12" s="15">
        <f>IF($J12="","",INDEX(Temario!$B$8:$B$47,MATCH($J12,Temario!$L$8:$L$47,0)))</f>
        <v/>
      </c>
      <c r="C12" s="15">
        <f>IF($J12="","",INDEX(Temario!$C$8:$C$47,MATCH($J12,Temario!$L$8:$L$47,0)))</f>
        <v/>
      </c>
      <c r="D12" s="16">
        <f>IF($J12="","",INDEX(Temario!$D$8:$D$47,MATCH($J12,Temario!$L$8:$L$47,0)))</f>
        <v/>
      </c>
      <c r="E12" s="16">
        <f>IF($J12="","",INDEX(Temario!$E$8:$E$47,MATCH($J12,Temario!$L$8:$L$47,0)))</f>
        <v/>
      </c>
      <c r="F12" s="17">
        <f>IF($J12="","",INDEX(Temario!$I$8:$I$47,MATCH($J12,Temario!$L$8:$L$47,0)))</f>
        <v/>
      </c>
      <c r="G12" s="16">
        <f>IF($J12="","",INDEX(Temario!$J$8:$J$47,MATCH($J12,Temario!$L$8:$L$47,0)))</f>
        <v/>
      </c>
      <c r="J12" s="18">
        <f>IFERROR(LARGE(Temario!$L$8:$L$47,1),"")</f>
        <v/>
      </c>
    </row>
    <row r="13">
      <c r="B13" s="15">
        <f>IF($J13="","",INDEX(Temario!$B$8:$B$47,MATCH($J13,Temario!$L$8:$L$47,0)))</f>
        <v/>
      </c>
      <c r="C13" s="15">
        <f>IF($J13="","",INDEX(Temario!$C$8:$C$47,MATCH($J13,Temario!$L$8:$L$47,0)))</f>
        <v/>
      </c>
      <c r="D13" s="16">
        <f>IF($J13="","",INDEX(Temario!$D$8:$D$47,MATCH($J13,Temario!$L$8:$L$47,0)))</f>
        <v/>
      </c>
      <c r="E13" s="16">
        <f>IF($J13="","",INDEX(Temario!$E$8:$E$47,MATCH($J13,Temario!$L$8:$L$47,0)))</f>
        <v/>
      </c>
      <c r="F13" s="17">
        <f>IF($J13="","",INDEX(Temario!$I$8:$I$47,MATCH($J13,Temario!$L$8:$L$47,0)))</f>
        <v/>
      </c>
      <c r="G13" s="16">
        <f>IF($J13="","",INDEX(Temario!$J$8:$J$47,MATCH($J13,Temario!$L$8:$L$47,0)))</f>
        <v/>
      </c>
      <c r="J13" s="18">
        <f>IFERROR(LARGE(Temario!$L$8:$L$47,2),"")</f>
        <v/>
      </c>
    </row>
    <row r="14">
      <c r="B14" s="15">
        <f>IF($J14="","",INDEX(Temario!$B$8:$B$47,MATCH($J14,Temario!$L$8:$L$47,0)))</f>
        <v/>
      </c>
      <c r="C14" s="15">
        <f>IF($J14="","",INDEX(Temario!$C$8:$C$47,MATCH($J14,Temario!$L$8:$L$47,0)))</f>
        <v/>
      </c>
      <c r="D14" s="16">
        <f>IF($J14="","",INDEX(Temario!$D$8:$D$47,MATCH($J14,Temario!$L$8:$L$47,0)))</f>
        <v/>
      </c>
      <c r="E14" s="16">
        <f>IF($J14="","",INDEX(Temario!$E$8:$E$47,MATCH($J14,Temario!$L$8:$L$47,0)))</f>
        <v/>
      </c>
      <c r="F14" s="17">
        <f>IF($J14="","",INDEX(Temario!$I$8:$I$47,MATCH($J14,Temario!$L$8:$L$47,0)))</f>
        <v/>
      </c>
      <c r="G14" s="16">
        <f>IF($J14="","",INDEX(Temario!$J$8:$J$47,MATCH($J14,Temario!$L$8:$L$47,0)))</f>
        <v/>
      </c>
      <c r="J14" s="18">
        <f>IFERROR(LARGE(Temario!$L$8:$L$47,3),"")</f>
        <v/>
      </c>
    </row>
    <row r="15">
      <c r="B15" s="15">
        <f>IF($J15="","",INDEX(Temario!$B$8:$B$47,MATCH($J15,Temario!$L$8:$L$47,0)))</f>
        <v/>
      </c>
      <c r="C15" s="15">
        <f>IF($J15="","",INDEX(Temario!$C$8:$C$47,MATCH($J15,Temario!$L$8:$L$47,0)))</f>
        <v/>
      </c>
      <c r="D15" s="16">
        <f>IF($J15="","",INDEX(Temario!$D$8:$D$47,MATCH($J15,Temario!$L$8:$L$47,0)))</f>
        <v/>
      </c>
      <c r="E15" s="16">
        <f>IF($J15="","",INDEX(Temario!$E$8:$E$47,MATCH($J15,Temario!$L$8:$L$47,0)))</f>
        <v/>
      </c>
      <c r="F15" s="17">
        <f>IF($J15="","",INDEX(Temario!$I$8:$I$47,MATCH($J15,Temario!$L$8:$L$47,0)))</f>
        <v/>
      </c>
      <c r="G15" s="16">
        <f>IF($J15="","",INDEX(Temario!$J$8:$J$47,MATCH($J15,Temario!$L$8:$L$47,0)))</f>
        <v/>
      </c>
      <c r="J15" s="18">
        <f>IFERROR(LARGE(Temario!$L$8:$L$47,4),"")</f>
        <v/>
      </c>
    </row>
    <row r="16">
      <c r="B16" s="15">
        <f>IF($J16="","",INDEX(Temario!$B$8:$B$47,MATCH($J16,Temario!$L$8:$L$47,0)))</f>
        <v/>
      </c>
      <c r="C16" s="15">
        <f>IF($J16="","",INDEX(Temario!$C$8:$C$47,MATCH($J16,Temario!$L$8:$L$47,0)))</f>
        <v/>
      </c>
      <c r="D16" s="16">
        <f>IF($J16="","",INDEX(Temario!$D$8:$D$47,MATCH($J16,Temario!$L$8:$L$47,0)))</f>
        <v/>
      </c>
      <c r="E16" s="16">
        <f>IF($J16="","",INDEX(Temario!$E$8:$E$47,MATCH($J16,Temario!$L$8:$L$47,0)))</f>
        <v/>
      </c>
      <c r="F16" s="17">
        <f>IF($J16="","",INDEX(Temario!$I$8:$I$47,MATCH($J16,Temario!$L$8:$L$47,0)))</f>
        <v/>
      </c>
      <c r="G16" s="16">
        <f>IF($J16="","",INDEX(Temario!$J$8:$J$47,MATCH($J16,Temario!$L$8:$L$47,0)))</f>
        <v/>
      </c>
      <c r="J16" s="18">
        <f>IFERROR(LARGE(Temario!$L$8:$L$47,5),"")</f>
        <v/>
      </c>
    </row>
    <row r="17">
      <c r="B17" s="15">
        <f>IF($J17="","",INDEX(Temario!$B$8:$B$47,MATCH($J17,Temario!$L$8:$L$47,0)))</f>
        <v/>
      </c>
      <c r="C17" s="15">
        <f>IF($J17="","",INDEX(Temario!$C$8:$C$47,MATCH($J17,Temario!$L$8:$L$47,0)))</f>
        <v/>
      </c>
      <c r="D17" s="16">
        <f>IF($J17="","",INDEX(Temario!$D$8:$D$47,MATCH($J17,Temario!$L$8:$L$47,0)))</f>
        <v/>
      </c>
      <c r="E17" s="16">
        <f>IF($J17="","",INDEX(Temario!$E$8:$E$47,MATCH($J17,Temario!$L$8:$L$47,0)))</f>
        <v/>
      </c>
      <c r="F17" s="17">
        <f>IF($J17="","",INDEX(Temario!$I$8:$I$47,MATCH($J17,Temario!$L$8:$L$47,0)))</f>
        <v/>
      </c>
      <c r="G17" s="16">
        <f>IF($J17="","",INDEX(Temario!$J$8:$J$47,MATCH($J17,Temario!$L$8:$L$47,0)))</f>
        <v/>
      </c>
      <c r="J17" s="18">
        <f>IFERROR(LARGE(Temario!$L$8:$L$47,6),"")</f>
        <v/>
      </c>
    </row>
    <row r="19">
      <c r="B19" s="13" t="inlineStr">
        <is>
          <t>TEMAS POR ESTADO</t>
        </is>
      </c>
    </row>
    <row r="20" ht="26" customHeight="1">
      <c r="B20" s="14" t="inlineStr">
        <is>
          <t>Estado</t>
        </is>
      </c>
      <c r="C20" s="14" t="inlineStr">
        <is>
          <t>Nº temas</t>
        </is>
      </c>
      <c r="D20" s="14" t="inlineStr">
        <is>
          <t>% del temario</t>
        </is>
      </c>
    </row>
    <row r="21">
      <c r="B21" s="19" t="inlineStr">
        <is>
          <t>Sin empezar</t>
        </is>
      </c>
      <c r="C21" s="17">
        <f>COUNTIF(Temario!$D$8:$D$47,B21)</f>
        <v/>
      </c>
      <c r="D21" s="20">
        <f>IFERROR(C21/$B$6,0)</f>
        <v/>
      </c>
    </row>
    <row r="22">
      <c r="B22" s="19" t="inlineStr">
        <is>
          <t>Estudiado</t>
        </is>
      </c>
      <c r="C22" s="17">
        <f>COUNTIF(Temario!$D$8:$D$47,B22)</f>
        <v/>
      </c>
      <c r="D22" s="20">
        <f>IFERROR(C22/$B$6,0)</f>
        <v/>
      </c>
    </row>
    <row r="23">
      <c r="B23" s="19" t="inlineStr">
        <is>
          <t>Repasado</t>
        </is>
      </c>
      <c r="C23" s="17">
        <f>COUNTIF(Temario!$D$8:$D$47,B23)</f>
        <v/>
      </c>
      <c r="D23" s="20">
        <f>IFERROR(C23/$B$6,0)</f>
        <v/>
      </c>
    </row>
    <row r="24">
      <c r="B24" s="19" t="inlineStr">
        <is>
          <t>Dominado</t>
        </is>
      </c>
      <c r="C24" s="17">
        <f>COUNTIF(Temario!$D$8:$D$47,B24)</f>
        <v/>
      </c>
      <c r="D24" s="20">
        <f>IFERROR(C24/$B$6,0)</f>
        <v/>
      </c>
    </row>
    <row r="25">
      <c r="B25" s="21" t="inlineStr">
        <is>
          <t>Total</t>
        </is>
      </c>
      <c r="C25" s="22">
        <f>SUM(C21:C24)</f>
        <v/>
      </c>
      <c r="D25" s="23">
        <f>SUM(D21:D24)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G3"/>
    <mergeCell ref="B2:G2"/>
    <mergeCell ref="C6:D6"/>
    <mergeCell ref="C5:D5"/>
  </mergeCells>
  <conditionalFormatting sqref="G12:G17">
    <cfRule type="cellIs" priority="1" operator="equal" dxfId="0">
      <formula>"Repasar ya"</formula>
    </cfRule>
    <cfRule type="cellIs" priority="2" operator="equal" dxfId="1">
      <formula>"Empezar"</formula>
    </cfRule>
  </conditionalFormatting>
  <conditionalFormatting sqref="D12:D17">
    <cfRule type="cellIs" priority="3" operator="equal" dxfId="0">
      <formula>"Sin empezar"</formula>
    </cfRule>
  </conditionalFormatting>
  <conditionalFormatting sqref="D21:D24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22" customWidth="1" min="3" max="3"/>
    <col width="14" customWidth="1" min="4" max="4"/>
    <col width="12" customWidth="1" min="5" max="5"/>
    <col width="10" customWidth="1" min="6" max="6"/>
    <col width="15" customWidth="1" min="7" max="7"/>
    <col width="11" customWidth="1" min="8" max="8"/>
    <col width="12" customWidth="1" min="9" max="9"/>
    <col width="21" customWidth="1" min="10" max="10"/>
    <col width="11" customWidth="1" min="11" max="11"/>
    <col hidden="1" width="10" customWidth="1" min="12" max="12"/>
  </cols>
  <sheetData>
    <row r="2" ht="34" customHeight="1">
      <c r="B2" s="1" t="inlineStr">
        <is>
          <t>Checklist del temario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 tema por fila: bloque, estado, dificultad, nº de repasos y fecha del último estudio o repaso.</t>
        </is>
      </c>
    </row>
    <row r="5">
      <c r="B5" s="9" t="inlineStr">
        <is>
          <t>Hoy:</t>
        </is>
      </c>
      <c r="C5" s="24">
        <f>TODAY()</f>
        <v/>
      </c>
      <c r="D5" s="9" t="inlineStr">
        <is>
          <t>Repasar cada (días):</t>
        </is>
      </c>
      <c r="F5" s="25" t="n">
        <v>21</v>
      </c>
    </row>
    <row r="7" ht="32" customHeight="1">
      <c r="B7" s="14" t="inlineStr">
        <is>
          <t>Tema</t>
        </is>
      </c>
      <c r="C7" s="14" t="inlineStr">
        <is>
          <t>Bloque</t>
        </is>
      </c>
      <c r="D7" s="14" t="inlineStr">
        <is>
          <t>Estado</t>
        </is>
      </c>
      <c r="E7" s="14" t="inlineStr">
        <is>
          <t>Dificultad</t>
        </is>
      </c>
      <c r="F7" s="14" t="inlineStr">
        <is>
          <t>Nº repasos</t>
        </is>
      </c>
      <c r="G7" s="14" t="inlineStr">
        <is>
          <t>Último estudio o repaso</t>
        </is>
      </c>
      <c r="H7" s="14" t="inlineStr">
        <is>
          <t>Progreso</t>
        </is>
      </c>
      <c r="I7" s="14" t="inlineStr">
        <is>
          <t>Días sin tocar</t>
        </is>
      </c>
      <c r="J7" s="14" t="inlineStr">
        <is>
          <t>Aviso</t>
        </is>
      </c>
      <c r="K7" s="14" t="inlineStr">
        <is>
          <t>Prioridad</t>
        </is>
      </c>
      <c r="L7" s="26" t="inlineStr">
        <is>
          <t>Clave (aux.)</t>
        </is>
      </c>
    </row>
    <row r="8">
      <c r="B8" s="27" t="inlineStr">
        <is>
          <t>T1. La Constitución Española de 1978</t>
        </is>
      </c>
      <c r="C8" s="27" t="inlineStr">
        <is>
          <t>Bloque 1 · Derecho constitucional</t>
        </is>
      </c>
      <c r="D8" s="28" t="inlineStr">
        <is>
          <t>Dominado</t>
        </is>
      </c>
      <c r="E8" s="28" t="inlineStr">
        <is>
          <t>Media</t>
        </is>
      </c>
      <c r="F8" s="25" t="n">
        <v>4</v>
      </c>
      <c r="G8" s="8" t="n">
        <v>46277</v>
      </c>
      <c r="H8" s="29">
        <f>IF(OR(B8="",D8=""),"",IFERROR(INDEX(Bloques!$C$19:$C$22,MATCH(D8,Bloques!$B$19:$B$22,0)),0))</f>
        <v/>
      </c>
      <c r="I8" s="17">
        <f>IF(OR(B8="",G8=""),"",$C$5-G8)</f>
        <v/>
      </c>
      <c r="J8" s="16">
        <f>IF(B8="","",IF(D8="Sin empezar","Empezar",IF(I8="","Falta la fecha",IF(D8="Dominado",IF(I8&gt;=2*$F$5,"Repaso de mantenimiento","Dominado"),IF(I8&gt;=$F$5,"Repasar ya","Al día")))))</f>
        <v/>
      </c>
      <c r="K8" s="30">
        <f>IF(OR(B8="",H8=""),"",ROUND((1-H8)*IF(E8="Alta",3,IF(E8="Media",2,1))+IF(J8="Repasar ya",0.5,0),2))</f>
        <v/>
      </c>
      <c r="L8" s="31">
        <f>IF(K8="","",IF(K8&lt;=0,"",K8+ROW()/100000))</f>
        <v/>
      </c>
    </row>
    <row r="9">
      <c r="B9" s="27" t="inlineStr">
        <is>
          <t>T2. Derechos y deberes fundamentales</t>
        </is>
      </c>
      <c r="C9" s="27" t="inlineStr">
        <is>
          <t>Bloque 1 · Derecho constitucional</t>
        </is>
      </c>
      <c r="D9" s="28" t="inlineStr">
        <is>
          <t>Repasado</t>
        </is>
      </c>
      <c r="E9" s="28" t="inlineStr">
        <is>
          <t>Alta</t>
        </is>
      </c>
      <c r="F9" s="25" t="n">
        <v>2</v>
      </c>
      <c r="G9" s="8" t="n">
        <v>46285</v>
      </c>
      <c r="H9" s="29">
        <f>IF(OR(B9="",D9=""),"",IFERROR(INDEX(Bloques!$C$19:$C$22,MATCH(D9,Bloques!$B$19:$B$22,0)),0))</f>
        <v/>
      </c>
      <c r="I9" s="17">
        <f>IF(OR(B9="",G9=""),"",$C$5-G9)</f>
        <v/>
      </c>
      <c r="J9" s="16">
        <f>IF(B9="","",IF(D9="Sin empezar","Empezar",IF(I9="","Falta la fecha",IF(D9="Dominado",IF(I9&gt;=2*$F$5,"Repaso de mantenimiento","Dominado"),IF(I9&gt;=$F$5,"Repasar ya","Al día")))))</f>
        <v/>
      </c>
      <c r="K9" s="30">
        <f>IF(OR(B9="",H9=""),"",ROUND((1-H9)*IF(E9="Alta",3,IF(E9="Media",2,1))+IF(J9="Repasar ya",0.5,0),2))</f>
        <v/>
      </c>
      <c r="L9" s="31">
        <f>IF(K9="","",IF(K9&lt;=0,"",K9+ROW()/100000))</f>
        <v/>
      </c>
    </row>
    <row r="10">
      <c r="B10" s="27" t="inlineStr">
        <is>
          <t>T3. La Corona y las Cortes Generales</t>
        </is>
      </c>
      <c r="C10" s="27" t="inlineStr">
        <is>
          <t>Bloque 1 · Derecho constitucional</t>
        </is>
      </c>
      <c r="D10" s="28" t="inlineStr">
        <is>
          <t>Repasado</t>
        </is>
      </c>
      <c r="E10" s="28" t="inlineStr">
        <is>
          <t>Media</t>
        </is>
      </c>
      <c r="F10" s="25" t="n">
        <v>2</v>
      </c>
      <c r="G10" s="8" t="n">
        <v>46283</v>
      </c>
      <c r="H10" s="29">
        <f>IF(OR(B10="",D10=""),"",IFERROR(INDEX(Bloques!$C$19:$C$22,MATCH(D10,Bloques!$B$19:$B$22,0)),0))</f>
        <v/>
      </c>
      <c r="I10" s="17">
        <f>IF(OR(B10="",G10=""),"",$C$5-G10)</f>
        <v/>
      </c>
      <c r="J10" s="16">
        <f>IF(B10="","",IF(D10="Sin empezar","Empezar",IF(I10="","Falta la fecha",IF(D10="Dominado",IF(I10&gt;=2*$F$5,"Repaso de mantenimiento","Dominado"),IF(I10&gt;=$F$5,"Repasar ya","Al día")))))</f>
        <v/>
      </c>
      <c r="K10" s="30">
        <f>IF(OR(B10="",H10=""),"",ROUND((1-H10)*IF(E10="Alta",3,IF(E10="Media",2,1))+IF(J10="Repasar ya",0.5,0),2))</f>
        <v/>
      </c>
      <c r="L10" s="31">
        <f>IF(K10="","",IF(K10&lt;=0,"",K10+ROW()/100000))</f>
        <v/>
      </c>
    </row>
    <row r="11">
      <c r="B11" s="27" t="inlineStr">
        <is>
          <t>T4. El Gobierno y la Administración</t>
        </is>
      </c>
      <c r="C11" s="27" t="inlineStr">
        <is>
          <t>Bloque 1 · Derecho constitucional</t>
        </is>
      </c>
      <c r="D11" s="28" t="inlineStr">
        <is>
          <t>Estudiado</t>
        </is>
      </c>
      <c r="E11" s="28" t="inlineStr">
        <is>
          <t>Media</t>
        </is>
      </c>
      <c r="F11" s="25" t="n">
        <v>1</v>
      </c>
      <c r="G11" s="8" t="n">
        <v>46290</v>
      </c>
      <c r="H11" s="29">
        <f>IF(OR(B11="",D11=""),"",IFERROR(INDEX(Bloques!$C$19:$C$22,MATCH(D11,Bloques!$B$19:$B$22,0)),0))</f>
        <v/>
      </c>
      <c r="I11" s="17">
        <f>IF(OR(B11="",G11=""),"",$C$5-G11)</f>
        <v/>
      </c>
      <c r="J11" s="16">
        <f>IF(B11="","",IF(D11="Sin empezar","Empezar",IF(I11="","Falta la fecha",IF(D11="Dominado",IF(I11&gt;=2*$F$5,"Repaso de mantenimiento","Dominado"),IF(I11&gt;=$F$5,"Repasar ya","Al día")))))</f>
        <v/>
      </c>
      <c r="K11" s="30">
        <f>IF(OR(B11="",H11=""),"",ROUND((1-H11)*IF(E11="Alta",3,IF(E11="Media",2,1))+IF(J11="Repasar ya",0.5,0),2))</f>
        <v/>
      </c>
      <c r="L11" s="31">
        <f>IF(K11="","",IF(K11&lt;=0,"",K11+ROW()/100000))</f>
        <v/>
      </c>
    </row>
    <row r="12">
      <c r="B12" s="27" t="inlineStr">
        <is>
          <t>T5. El Poder Judicial</t>
        </is>
      </c>
      <c r="C12" s="27" t="inlineStr">
        <is>
          <t>Bloque 1 · Derecho constitucional</t>
        </is>
      </c>
      <c r="D12" s="28" t="inlineStr">
        <is>
          <t>Estudiado</t>
        </is>
      </c>
      <c r="E12" s="28" t="inlineStr">
        <is>
          <t>Baja</t>
        </is>
      </c>
      <c r="F12" s="25" t="n">
        <v>1</v>
      </c>
      <c r="G12" s="8" t="n">
        <v>46292</v>
      </c>
      <c r="H12" s="29">
        <f>IF(OR(B12="",D12=""),"",IFERROR(INDEX(Bloques!$C$19:$C$22,MATCH(D12,Bloques!$B$19:$B$22,0)),0))</f>
        <v/>
      </c>
      <c r="I12" s="17">
        <f>IF(OR(B12="",G12=""),"",$C$5-G12)</f>
        <v/>
      </c>
      <c r="J12" s="16">
        <f>IF(B12="","",IF(D12="Sin empezar","Empezar",IF(I12="","Falta la fecha",IF(D12="Dominado",IF(I12&gt;=2*$F$5,"Repaso de mantenimiento","Dominado"),IF(I12&gt;=$F$5,"Repasar ya","Al día")))))</f>
        <v/>
      </c>
      <c r="K12" s="30">
        <f>IF(OR(B12="",H12=""),"",ROUND((1-H12)*IF(E12="Alta",3,IF(E12="Media",2,1))+IF(J12="Repasar ya",0.5,0),2))</f>
        <v/>
      </c>
      <c r="L12" s="31">
        <f>IF(K12="","",IF(K12&lt;=0,"",K12+ROW()/100000))</f>
        <v/>
      </c>
    </row>
    <row r="13">
      <c r="B13" s="27" t="inlineStr">
        <is>
          <t>T6. La organización territorial del Estado</t>
        </is>
      </c>
      <c r="C13" s="27" t="inlineStr">
        <is>
          <t>Bloque 1 · Derecho constitucional</t>
        </is>
      </c>
      <c r="D13" s="28" t="inlineStr">
        <is>
          <t>Sin empezar</t>
        </is>
      </c>
      <c r="E13" s="28" t="inlineStr">
        <is>
          <t>Alta</t>
        </is>
      </c>
      <c r="F13" s="25" t="n">
        <v>0</v>
      </c>
      <c r="G13" s="8" t="n"/>
      <c r="H13" s="29">
        <f>IF(OR(B13="",D13=""),"",IFERROR(INDEX(Bloques!$C$19:$C$22,MATCH(D13,Bloques!$B$19:$B$22,0)),0))</f>
        <v/>
      </c>
      <c r="I13" s="17">
        <f>IF(OR(B13="",G13=""),"",$C$5-G13)</f>
        <v/>
      </c>
      <c r="J13" s="16">
        <f>IF(B13="","",IF(D13="Sin empezar","Empezar",IF(I13="","Falta la fecha",IF(D13="Dominado",IF(I13&gt;=2*$F$5,"Repaso de mantenimiento","Dominado"),IF(I13&gt;=$F$5,"Repasar ya","Al día")))))</f>
        <v/>
      </c>
      <c r="K13" s="30">
        <f>IF(OR(B13="",H13=""),"",ROUND((1-H13)*IF(E13="Alta",3,IF(E13="Media",2,1))+IF(J13="Repasar ya",0.5,0),2))</f>
        <v/>
      </c>
      <c r="L13" s="31">
        <f>IF(K13="","",IF(K13&lt;=0,"",K13+ROW()/100000))</f>
        <v/>
      </c>
    </row>
    <row r="14">
      <c r="B14" s="27" t="inlineStr">
        <is>
          <t>T7. El acto administrativo</t>
        </is>
      </c>
      <c r="C14" s="27" t="inlineStr">
        <is>
          <t>Bloque 2 · Derecho administrativo</t>
        </is>
      </c>
      <c r="D14" s="28" t="inlineStr">
        <is>
          <t>Estudiado</t>
        </is>
      </c>
      <c r="E14" s="28" t="inlineStr">
        <is>
          <t>Alta</t>
        </is>
      </c>
      <c r="F14" s="25" t="n">
        <v>1</v>
      </c>
      <c r="G14" s="8" t="n">
        <v>46275</v>
      </c>
      <c r="H14" s="29">
        <f>IF(OR(B14="",D14=""),"",IFERROR(INDEX(Bloques!$C$19:$C$22,MATCH(D14,Bloques!$B$19:$B$22,0)),0))</f>
        <v/>
      </c>
      <c r="I14" s="17">
        <f>IF(OR(B14="",G14=""),"",$C$5-G14)</f>
        <v/>
      </c>
      <c r="J14" s="16">
        <f>IF(B14="","",IF(D14="Sin empezar","Empezar",IF(I14="","Falta la fecha",IF(D14="Dominado",IF(I14&gt;=2*$F$5,"Repaso de mantenimiento","Dominado"),IF(I14&gt;=$F$5,"Repasar ya","Al día")))))</f>
        <v/>
      </c>
      <c r="K14" s="30">
        <f>IF(OR(B14="",H14=""),"",ROUND((1-H14)*IF(E14="Alta",3,IF(E14="Media",2,1))+IF(J14="Repasar ya",0.5,0),2))</f>
        <v/>
      </c>
      <c r="L14" s="31">
        <f>IF(K14="","",IF(K14&lt;=0,"",K14+ROW()/100000))</f>
        <v/>
      </c>
    </row>
    <row r="15">
      <c r="B15" s="27" t="inlineStr">
        <is>
          <t>T8. El procedimiento administrativo común</t>
        </is>
      </c>
      <c r="C15" s="27" t="inlineStr">
        <is>
          <t>Bloque 2 · Derecho administrativo</t>
        </is>
      </c>
      <c r="D15" s="28" t="inlineStr">
        <is>
          <t>Sin empezar</t>
        </is>
      </c>
      <c r="E15" s="28" t="inlineStr">
        <is>
          <t>Alta</t>
        </is>
      </c>
      <c r="F15" s="25" t="n">
        <v>0</v>
      </c>
      <c r="G15" s="8" t="n"/>
      <c r="H15" s="29">
        <f>IF(OR(B15="",D15=""),"",IFERROR(INDEX(Bloques!$C$19:$C$22,MATCH(D15,Bloques!$B$19:$B$22,0)),0))</f>
        <v/>
      </c>
      <c r="I15" s="17">
        <f>IF(OR(B15="",G15=""),"",$C$5-G15)</f>
        <v/>
      </c>
      <c r="J15" s="16">
        <f>IF(B15="","",IF(D15="Sin empezar","Empezar",IF(I15="","Falta la fecha",IF(D15="Dominado",IF(I15&gt;=2*$F$5,"Repaso de mantenimiento","Dominado"),IF(I15&gt;=$F$5,"Repasar ya","Al día")))))</f>
        <v/>
      </c>
      <c r="K15" s="30">
        <f>IF(OR(B15="",H15=""),"",ROUND((1-H15)*IF(E15="Alta",3,IF(E15="Media",2,1))+IF(J15="Repasar ya",0.5,0),2))</f>
        <v/>
      </c>
      <c r="L15" s="31">
        <f>IF(K15="","",IF(K15&lt;=0,"",K15+ROW()/100000))</f>
        <v/>
      </c>
    </row>
    <row r="16">
      <c r="B16" s="27" t="inlineStr">
        <is>
          <t>T9. Los contratos del sector público</t>
        </is>
      </c>
      <c r="C16" s="27" t="inlineStr">
        <is>
          <t>Bloque 2 · Derecho administrativo</t>
        </is>
      </c>
      <c r="D16" s="28" t="inlineStr">
        <is>
          <t>Sin empezar</t>
        </is>
      </c>
      <c r="E16" s="28" t="inlineStr">
        <is>
          <t>Media</t>
        </is>
      </c>
      <c r="F16" s="25" t="n">
        <v>0</v>
      </c>
      <c r="G16" s="8" t="n"/>
      <c r="H16" s="29">
        <f>IF(OR(B16="",D16=""),"",IFERROR(INDEX(Bloques!$C$19:$C$22,MATCH(D16,Bloques!$B$19:$B$22,0)),0))</f>
        <v/>
      </c>
      <c r="I16" s="17">
        <f>IF(OR(B16="",G16=""),"",$C$5-G16)</f>
        <v/>
      </c>
      <c r="J16" s="16">
        <f>IF(B16="","",IF(D16="Sin empezar","Empezar",IF(I16="","Falta la fecha",IF(D16="Dominado",IF(I16&gt;=2*$F$5,"Repaso de mantenimiento","Dominado"),IF(I16&gt;=$F$5,"Repasar ya","Al día")))))</f>
        <v/>
      </c>
      <c r="K16" s="30">
        <f>IF(OR(B16="",H16=""),"",ROUND((1-H16)*IF(E16="Alta",3,IF(E16="Media",2,1))+IF(J16="Repasar ya",0.5,0),2))</f>
        <v/>
      </c>
      <c r="L16" s="31">
        <f>IF(K16="","",IF(K16&lt;=0,"",K16+ROW()/100000))</f>
        <v/>
      </c>
    </row>
    <row r="17">
      <c r="B17" s="27" t="inlineStr">
        <is>
          <t>T10. Función pública y empleados públicos</t>
        </is>
      </c>
      <c r="C17" s="27" t="inlineStr">
        <is>
          <t>Bloque 2 · Derecho administrativo</t>
        </is>
      </c>
      <c r="D17" s="28" t="inlineStr">
        <is>
          <t>Estudiado</t>
        </is>
      </c>
      <c r="E17" s="28" t="inlineStr">
        <is>
          <t>Media</t>
        </is>
      </c>
      <c r="F17" s="25" t="n">
        <v>1</v>
      </c>
      <c r="G17" s="8" t="n">
        <v>46287</v>
      </c>
      <c r="H17" s="29">
        <f>IF(OR(B17="",D17=""),"",IFERROR(INDEX(Bloques!$C$19:$C$22,MATCH(D17,Bloques!$B$19:$B$22,0)),0))</f>
        <v/>
      </c>
      <c r="I17" s="17">
        <f>IF(OR(B17="",G17=""),"",$C$5-G17)</f>
        <v/>
      </c>
      <c r="J17" s="16">
        <f>IF(B17="","",IF(D17="Sin empezar","Empezar",IF(I17="","Falta la fecha",IF(D17="Dominado",IF(I17&gt;=2*$F$5,"Repaso de mantenimiento","Dominado"),IF(I17&gt;=$F$5,"Repasar ya","Al día")))))</f>
        <v/>
      </c>
      <c r="K17" s="30">
        <f>IF(OR(B17="",H17=""),"",ROUND((1-H17)*IF(E17="Alta",3,IF(E17="Media",2,1))+IF(J17="Repasar ya",0.5,0),2))</f>
        <v/>
      </c>
      <c r="L17" s="31">
        <f>IF(K17="","",IF(K17&lt;=0,"",K17+ROW()/100000))</f>
        <v/>
      </c>
    </row>
    <row r="18">
      <c r="B18" s="27" t="inlineStr">
        <is>
          <t>T11. Atención al ciudadano</t>
        </is>
      </c>
      <c r="C18" s="27" t="inlineStr">
        <is>
          <t>Bloque 2 · Derecho administrativo</t>
        </is>
      </c>
      <c r="D18" s="28" t="inlineStr">
        <is>
          <t>Dominado</t>
        </is>
      </c>
      <c r="E18" s="28" t="inlineStr">
        <is>
          <t>Baja</t>
        </is>
      </c>
      <c r="F18" s="25" t="n">
        <v>3</v>
      </c>
      <c r="G18" s="8" t="n">
        <v>46264</v>
      </c>
      <c r="H18" s="29">
        <f>IF(OR(B18="",D18=""),"",IFERROR(INDEX(Bloques!$C$19:$C$22,MATCH(D18,Bloques!$B$19:$B$22,0)),0))</f>
        <v/>
      </c>
      <c r="I18" s="17">
        <f>IF(OR(B18="",G18=""),"",$C$5-G18)</f>
        <v/>
      </c>
      <c r="J18" s="16">
        <f>IF(B18="","",IF(D18="Sin empezar","Empezar",IF(I18="","Falta la fecha",IF(D18="Dominado",IF(I18&gt;=2*$F$5,"Repaso de mantenimiento","Dominado"),IF(I18&gt;=$F$5,"Repasar ya","Al día")))))</f>
        <v/>
      </c>
      <c r="K18" s="30">
        <f>IF(OR(B18="",H18=""),"",ROUND((1-H18)*IF(E18="Alta",3,IF(E18="Media",2,1))+IF(J18="Repasar ya",0.5,0),2))</f>
        <v/>
      </c>
      <c r="L18" s="31">
        <f>IF(K18="","",IF(K18&lt;=0,"",K18+ROW()/100000))</f>
        <v/>
      </c>
    </row>
    <row r="19">
      <c r="B19" s="27" t="inlineStr">
        <is>
          <t>T12. Procesador de textos</t>
        </is>
      </c>
      <c r="C19" s="27" t="inlineStr">
        <is>
          <t>Bloque 3 · Ofimática</t>
        </is>
      </c>
      <c r="D19" s="28" t="inlineStr">
        <is>
          <t>Dominado</t>
        </is>
      </c>
      <c r="E19" s="28" t="inlineStr">
        <is>
          <t>Baja</t>
        </is>
      </c>
      <c r="F19" s="25" t="n">
        <v>3</v>
      </c>
      <c r="G19" s="8" t="n">
        <v>46270</v>
      </c>
      <c r="H19" s="29">
        <f>IF(OR(B19="",D19=""),"",IFERROR(INDEX(Bloques!$C$19:$C$22,MATCH(D19,Bloques!$B$19:$B$22,0)),0))</f>
        <v/>
      </c>
      <c r="I19" s="17">
        <f>IF(OR(B19="",G19=""),"",$C$5-G19)</f>
        <v/>
      </c>
      <c r="J19" s="16">
        <f>IF(B19="","",IF(D19="Sin empezar","Empezar",IF(I19="","Falta la fecha",IF(D19="Dominado",IF(I19&gt;=2*$F$5,"Repaso de mantenimiento","Dominado"),IF(I19&gt;=$F$5,"Repasar ya","Al día")))))</f>
        <v/>
      </c>
      <c r="K19" s="30">
        <f>IF(OR(B19="",H19=""),"",ROUND((1-H19)*IF(E19="Alta",3,IF(E19="Media",2,1))+IF(J19="Repasar ya",0.5,0),2))</f>
        <v/>
      </c>
      <c r="L19" s="31">
        <f>IF(K19="","",IF(K19&lt;=0,"",K19+ROW()/100000))</f>
        <v/>
      </c>
    </row>
    <row r="20">
      <c r="B20" s="27" t="inlineStr">
        <is>
          <t>T13. Hoja de cálculo</t>
        </is>
      </c>
      <c r="C20" s="27" t="inlineStr">
        <is>
          <t>Bloque 3 · Ofimática</t>
        </is>
      </c>
      <c r="D20" s="28" t="inlineStr">
        <is>
          <t>Repasado</t>
        </is>
      </c>
      <c r="E20" s="28" t="inlineStr">
        <is>
          <t>Media</t>
        </is>
      </c>
      <c r="F20" s="25" t="n">
        <v>2</v>
      </c>
      <c r="G20" s="8" t="n">
        <v>46280</v>
      </c>
      <c r="H20" s="29">
        <f>IF(OR(B20="",D20=""),"",IFERROR(INDEX(Bloques!$C$19:$C$22,MATCH(D20,Bloques!$B$19:$B$22,0)),0))</f>
        <v/>
      </c>
      <c r="I20" s="17">
        <f>IF(OR(B20="",G20=""),"",$C$5-G20)</f>
        <v/>
      </c>
      <c r="J20" s="16">
        <f>IF(B20="","",IF(D20="Sin empezar","Empezar",IF(I20="","Falta la fecha",IF(D20="Dominado",IF(I20&gt;=2*$F$5,"Repaso de mantenimiento","Dominado"),IF(I20&gt;=$F$5,"Repasar ya","Al día")))))</f>
        <v/>
      </c>
      <c r="K20" s="30">
        <f>IF(OR(B20="",H20=""),"",ROUND((1-H20)*IF(E20="Alta",3,IF(E20="Media",2,1))+IF(J20="Repasar ya",0.5,0),2))</f>
        <v/>
      </c>
      <c r="L20" s="31">
        <f>IF(K20="","",IF(K20&lt;=0,"",K20+ROW()/100000))</f>
        <v/>
      </c>
    </row>
    <row r="21">
      <c r="B21" s="27" t="inlineStr">
        <is>
          <t>T14. Correo y administración electrónica</t>
        </is>
      </c>
      <c r="C21" s="27" t="inlineStr">
        <is>
          <t>Bloque 3 · Ofimática</t>
        </is>
      </c>
      <c r="D21" s="28" t="inlineStr">
        <is>
          <t>Estudiado</t>
        </is>
      </c>
      <c r="E21" s="28" t="inlineStr">
        <is>
          <t>Baja</t>
        </is>
      </c>
      <c r="F21" s="25" t="n">
        <v>1</v>
      </c>
      <c r="G21" s="8" t="n">
        <v>46294</v>
      </c>
      <c r="H21" s="29">
        <f>IF(OR(B21="",D21=""),"",IFERROR(INDEX(Bloques!$C$19:$C$22,MATCH(D21,Bloques!$B$19:$B$22,0)),0))</f>
        <v/>
      </c>
      <c r="I21" s="17">
        <f>IF(OR(B21="",G21=""),"",$C$5-G21)</f>
        <v/>
      </c>
      <c r="J21" s="16">
        <f>IF(B21="","",IF(D21="Sin empezar","Empezar",IF(I21="","Falta la fecha",IF(D21="Dominado",IF(I21&gt;=2*$F$5,"Repaso de mantenimiento","Dominado"),IF(I21&gt;=$F$5,"Repasar ya","Al día")))))</f>
        <v/>
      </c>
      <c r="K21" s="30">
        <f>IF(OR(B21="",H21=""),"",ROUND((1-H21)*IF(E21="Alta",3,IF(E21="Media",2,1))+IF(J21="Repasar ya",0.5,0),2))</f>
        <v/>
      </c>
      <c r="L21" s="31">
        <f>IF(K21="","",IF(K21&lt;=0,"",K21+ROW()/100000))</f>
        <v/>
      </c>
    </row>
    <row r="22">
      <c r="B22" s="27" t="n"/>
      <c r="C22" s="27" t="n"/>
      <c r="D22" s="28" t="n"/>
      <c r="E22" s="28" t="n"/>
      <c r="F22" s="25" t="n"/>
      <c r="G22" s="8" t="n"/>
      <c r="H22" s="29">
        <f>IF(OR(B22="",D22=""),"",IFERROR(INDEX(Bloques!$C$19:$C$22,MATCH(D22,Bloques!$B$19:$B$22,0)),0))</f>
        <v/>
      </c>
      <c r="I22" s="17">
        <f>IF(OR(B22="",G22=""),"",$C$5-G22)</f>
        <v/>
      </c>
      <c r="J22" s="16">
        <f>IF(B22="","",IF(D22="Sin empezar","Empezar",IF(I22="","Falta la fecha",IF(D22="Dominado",IF(I22&gt;=2*$F$5,"Repaso de mantenimiento","Dominado"),IF(I22&gt;=$F$5,"Repasar ya","Al día")))))</f>
        <v/>
      </c>
      <c r="K22" s="30">
        <f>IF(OR(B22="",H22=""),"",ROUND((1-H22)*IF(E22="Alta",3,IF(E22="Media",2,1))+IF(J22="Repasar ya",0.5,0),2))</f>
        <v/>
      </c>
      <c r="L22" s="31">
        <f>IF(K22="","",IF(K22&lt;=0,"",K22+ROW()/100000))</f>
        <v/>
      </c>
    </row>
    <row r="23">
      <c r="B23" s="27" t="n"/>
      <c r="C23" s="27" t="n"/>
      <c r="D23" s="28" t="n"/>
      <c r="E23" s="28" t="n"/>
      <c r="F23" s="25" t="n"/>
      <c r="G23" s="8" t="n"/>
      <c r="H23" s="29">
        <f>IF(OR(B23="",D23=""),"",IFERROR(INDEX(Bloques!$C$19:$C$22,MATCH(D23,Bloques!$B$19:$B$22,0)),0))</f>
        <v/>
      </c>
      <c r="I23" s="17">
        <f>IF(OR(B23="",G23=""),"",$C$5-G23)</f>
        <v/>
      </c>
      <c r="J23" s="16">
        <f>IF(B23="","",IF(D23="Sin empezar","Empezar",IF(I23="","Falta la fecha",IF(D23="Dominado",IF(I23&gt;=2*$F$5,"Repaso de mantenimiento","Dominado"),IF(I23&gt;=$F$5,"Repasar ya","Al día")))))</f>
        <v/>
      </c>
      <c r="K23" s="30">
        <f>IF(OR(B23="",H23=""),"",ROUND((1-H23)*IF(E23="Alta",3,IF(E23="Media",2,1))+IF(J23="Repasar ya",0.5,0),2))</f>
        <v/>
      </c>
      <c r="L23" s="31">
        <f>IF(K23="","",IF(K23&lt;=0,"",K23+ROW()/100000))</f>
        <v/>
      </c>
    </row>
    <row r="24">
      <c r="B24" s="27" t="n"/>
      <c r="C24" s="27" t="n"/>
      <c r="D24" s="28" t="n"/>
      <c r="E24" s="28" t="n"/>
      <c r="F24" s="25" t="n"/>
      <c r="G24" s="8" t="n"/>
      <c r="H24" s="29">
        <f>IF(OR(B24="",D24=""),"",IFERROR(INDEX(Bloques!$C$19:$C$22,MATCH(D24,Bloques!$B$19:$B$22,0)),0))</f>
        <v/>
      </c>
      <c r="I24" s="17">
        <f>IF(OR(B24="",G24=""),"",$C$5-G24)</f>
        <v/>
      </c>
      <c r="J24" s="16">
        <f>IF(B24="","",IF(D24="Sin empezar","Empezar",IF(I24="","Falta la fecha",IF(D24="Dominado",IF(I24&gt;=2*$F$5,"Repaso de mantenimiento","Dominado"),IF(I24&gt;=$F$5,"Repasar ya","Al día")))))</f>
        <v/>
      </c>
      <c r="K24" s="30">
        <f>IF(OR(B24="",H24=""),"",ROUND((1-H24)*IF(E24="Alta",3,IF(E24="Media",2,1))+IF(J24="Repasar ya",0.5,0),2))</f>
        <v/>
      </c>
      <c r="L24" s="31">
        <f>IF(K24="","",IF(K24&lt;=0,"",K24+ROW()/100000))</f>
        <v/>
      </c>
    </row>
    <row r="25">
      <c r="B25" s="27" t="n"/>
      <c r="C25" s="27" t="n"/>
      <c r="D25" s="28" t="n"/>
      <c r="E25" s="28" t="n"/>
      <c r="F25" s="25" t="n"/>
      <c r="G25" s="8" t="n"/>
      <c r="H25" s="29">
        <f>IF(OR(B25="",D25=""),"",IFERROR(INDEX(Bloques!$C$19:$C$22,MATCH(D25,Bloques!$B$19:$B$22,0)),0))</f>
        <v/>
      </c>
      <c r="I25" s="17">
        <f>IF(OR(B25="",G25=""),"",$C$5-G25)</f>
        <v/>
      </c>
      <c r="J25" s="16">
        <f>IF(B25="","",IF(D25="Sin empezar","Empezar",IF(I25="","Falta la fecha",IF(D25="Dominado",IF(I25&gt;=2*$F$5,"Repaso de mantenimiento","Dominado"),IF(I25&gt;=$F$5,"Repasar ya","Al día")))))</f>
        <v/>
      </c>
      <c r="K25" s="30">
        <f>IF(OR(B25="",H25=""),"",ROUND((1-H25)*IF(E25="Alta",3,IF(E25="Media",2,1))+IF(J25="Repasar ya",0.5,0),2))</f>
        <v/>
      </c>
      <c r="L25" s="31">
        <f>IF(K25="","",IF(K25&lt;=0,"",K25+ROW()/100000))</f>
        <v/>
      </c>
    </row>
    <row r="26">
      <c r="B26" s="27" t="n"/>
      <c r="C26" s="27" t="n"/>
      <c r="D26" s="28" t="n"/>
      <c r="E26" s="28" t="n"/>
      <c r="F26" s="25" t="n"/>
      <c r="G26" s="8" t="n"/>
      <c r="H26" s="29">
        <f>IF(OR(B26="",D26=""),"",IFERROR(INDEX(Bloques!$C$19:$C$22,MATCH(D26,Bloques!$B$19:$B$22,0)),0))</f>
        <v/>
      </c>
      <c r="I26" s="17">
        <f>IF(OR(B26="",G26=""),"",$C$5-G26)</f>
        <v/>
      </c>
      <c r="J26" s="16">
        <f>IF(B26="","",IF(D26="Sin empezar","Empezar",IF(I26="","Falta la fecha",IF(D26="Dominado",IF(I26&gt;=2*$F$5,"Repaso de mantenimiento","Dominado"),IF(I26&gt;=$F$5,"Repasar ya","Al día")))))</f>
        <v/>
      </c>
      <c r="K26" s="30">
        <f>IF(OR(B26="",H26=""),"",ROUND((1-H26)*IF(E26="Alta",3,IF(E26="Media",2,1))+IF(J26="Repasar ya",0.5,0),2))</f>
        <v/>
      </c>
      <c r="L26" s="31">
        <f>IF(K26="","",IF(K26&lt;=0,"",K26+ROW()/100000))</f>
        <v/>
      </c>
    </row>
    <row r="27">
      <c r="B27" s="27" t="n"/>
      <c r="C27" s="27" t="n"/>
      <c r="D27" s="28" t="n"/>
      <c r="E27" s="28" t="n"/>
      <c r="F27" s="25" t="n"/>
      <c r="G27" s="8" t="n"/>
      <c r="H27" s="29">
        <f>IF(OR(B27="",D27=""),"",IFERROR(INDEX(Bloques!$C$19:$C$22,MATCH(D27,Bloques!$B$19:$B$22,0)),0))</f>
        <v/>
      </c>
      <c r="I27" s="17">
        <f>IF(OR(B27="",G27=""),"",$C$5-G27)</f>
        <v/>
      </c>
      <c r="J27" s="16">
        <f>IF(B27="","",IF(D27="Sin empezar","Empezar",IF(I27="","Falta la fecha",IF(D27="Dominado",IF(I27&gt;=2*$F$5,"Repaso de mantenimiento","Dominado"),IF(I27&gt;=$F$5,"Repasar ya","Al día")))))</f>
        <v/>
      </c>
      <c r="K27" s="30">
        <f>IF(OR(B27="",H27=""),"",ROUND((1-H27)*IF(E27="Alta",3,IF(E27="Media",2,1))+IF(J27="Repasar ya",0.5,0),2))</f>
        <v/>
      </c>
      <c r="L27" s="31">
        <f>IF(K27="","",IF(K27&lt;=0,"",K27+ROW()/100000))</f>
        <v/>
      </c>
    </row>
    <row r="28">
      <c r="B28" s="27" t="n"/>
      <c r="C28" s="27" t="n"/>
      <c r="D28" s="28" t="n"/>
      <c r="E28" s="28" t="n"/>
      <c r="F28" s="25" t="n"/>
      <c r="G28" s="8" t="n"/>
      <c r="H28" s="29">
        <f>IF(OR(B28="",D28=""),"",IFERROR(INDEX(Bloques!$C$19:$C$22,MATCH(D28,Bloques!$B$19:$B$22,0)),0))</f>
        <v/>
      </c>
      <c r="I28" s="17">
        <f>IF(OR(B28="",G28=""),"",$C$5-G28)</f>
        <v/>
      </c>
      <c r="J28" s="16">
        <f>IF(B28="","",IF(D28="Sin empezar","Empezar",IF(I28="","Falta la fecha",IF(D28="Dominado",IF(I28&gt;=2*$F$5,"Repaso de mantenimiento","Dominado"),IF(I28&gt;=$F$5,"Repasar ya","Al día")))))</f>
        <v/>
      </c>
      <c r="K28" s="30">
        <f>IF(OR(B28="",H28=""),"",ROUND((1-H28)*IF(E28="Alta",3,IF(E28="Media",2,1))+IF(J28="Repasar ya",0.5,0),2))</f>
        <v/>
      </c>
      <c r="L28" s="31">
        <f>IF(K28="","",IF(K28&lt;=0,"",K28+ROW()/100000))</f>
        <v/>
      </c>
    </row>
    <row r="29">
      <c r="B29" s="27" t="n"/>
      <c r="C29" s="27" t="n"/>
      <c r="D29" s="28" t="n"/>
      <c r="E29" s="28" t="n"/>
      <c r="F29" s="25" t="n"/>
      <c r="G29" s="8" t="n"/>
      <c r="H29" s="29">
        <f>IF(OR(B29="",D29=""),"",IFERROR(INDEX(Bloques!$C$19:$C$22,MATCH(D29,Bloques!$B$19:$B$22,0)),0))</f>
        <v/>
      </c>
      <c r="I29" s="17">
        <f>IF(OR(B29="",G29=""),"",$C$5-G29)</f>
        <v/>
      </c>
      <c r="J29" s="16">
        <f>IF(B29="","",IF(D29="Sin empezar","Empezar",IF(I29="","Falta la fecha",IF(D29="Dominado",IF(I29&gt;=2*$F$5,"Repaso de mantenimiento","Dominado"),IF(I29&gt;=$F$5,"Repasar ya","Al día")))))</f>
        <v/>
      </c>
      <c r="K29" s="30">
        <f>IF(OR(B29="",H29=""),"",ROUND((1-H29)*IF(E29="Alta",3,IF(E29="Media",2,1))+IF(J29="Repasar ya",0.5,0),2))</f>
        <v/>
      </c>
      <c r="L29" s="31">
        <f>IF(K29="","",IF(K29&lt;=0,"",K29+ROW()/100000))</f>
        <v/>
      </c>
    </row>
    <row r="30">
      <c r="B30" s="27" t="n"/>
      <c r="C30" s="27" t="n"/>
      <c r="D30" s="28" t="n"/>
      <c r="E30" s="28" t="n"/>
      <c r="F30" s="25" t="n"/>
      <c r="G30" s="8" t="n"/>
      <c r="H30" s="29">
        <f>IF(OR(B30="",D30=""),"",IFERROR(INDEX(Bloques!$C$19:$C$22,MATCH(D30,Bloques!$B$19:$B$22,0)),0))</f>
        <v/>
      </c>
      <c r="I30" s="17">
        <f>IF(OR(B30="",G30=""),"",$C$5-G30)</f>
        <v/>
      </c>
      <c r="J30" s="16">
        <f>IF(B30="","",IF(D30="Sin empezar","Empezar",IF(I30="","Falta la fecha",IF(D30="Dominado",IF(I30&gt;=2*$F$5,"Repaso de mantenimiento","Dominado"),IF(I30&gt;=$F$5,"Repasar ya","Al día")))))</f>
        <v/>
      </c>
      <c r="K30" s="30">
        <f>IF(OR(B30="",H30=""),"",ROUND((1-H30)*IF(E30="Alta",3,IF(E30="Media",2,1))+IF(J30="Repasar ya",0.5,0),2))</f>
        <v/>
      </c>
      <c r="L30" s="31">
        <f>IF(K30="","",IF(K30&lt;=0,"",K30+ROW()/100000))</f>
        <v/>
      </c>
    </row>
    <row r="31">
      <c r="B31" s="27" t="n"/>
      <c r="C31" s="27" t="n"/>
      <c r="D31" s="28" t="n"/>
      <c r="E31" s="28" t="n"/>
      <c r="F31" s="25" t="n"/>
      <c r="G31" s="8" t="n"/>
      <c r="H31" s="29">
        <f>IF(OR(B31="",D31=""),"",IFERROR(INDEX(Bloques!$C$19:$C$22,MATCH(D31,Bloques!$B$19:$B$22,0)),0))</f>
        <v/>
      </c>
      <c r="I31" s="17">
        <f>IF(OR(B31="",G31=""),"",$C$5-G31)</f>
        <v/>
      </c>
      <c r="J31" s="16">
        <f>IF(B31="","",IF(D31="Sin empezar","Empezar",IF(I31="","Falta la fecha",IF(D31="Dominado",IF(I31&gt;=2*$F$5,"Repaso de mantenimiento","Dominado"),IF(I31&gt;=$F$5,"Repasar ya","Al día")))))</f>
        <v/>
      </c>
      <c r="K31" s="30">
        <f>IF(OR(B31="",H31=""),"",ROUND((1-H31)*IF(E31="Alta",3,IF(E31="Media",2,1))+IF(J31="Repasar ya",0.5,0),2))</f>
        <v/>
      </c>
      <c r="L31" s="31">
        <f>IF(K31="","",IF(K31&lt;=0,"",K31+ROW()/100000))</f>
        <v/>
      </c>
    </row>
    <row r="32">
      <c r="B32" s="27" t="n"/>
      <c r="C32" s="27" t="n"/>
      <c r="D32" s="28" t="n"/>
      <c r="E32" s="28" t="n"/>
      <c r="F32" s="25" t="n"/>
      <c r="G32" s="8" t="n"/>
      <c r="H32" s="29">
        <f>IF(OR(B32="",D32=""),"",IFERROR(INDEX(Bloques!$C$19:$C$22,MATCH(D32,Bloques!$B$19:$B$22,0)),0))</f>
        <v/>
      </c>
      <c r="I32" s="17">
        <f>IF(OR(B32="",G32=""),"",$C$5-G32)</f>
        <v/>
      </c>
      <c r="J32" s="16">
        <f>IF(B32="","",IF(D32="Sin empezar","Empezar",IF(I32="","Falta la fecha",IF(D32="Dominado",IF(I32&gt;=2*$F$5,"Repaso de mantenimiento","Dominado"),IF(I32&gt;=$F$5,"Repasar ya","Al día")))))</f>
        <v/>
      </c>
      <c r="K32" s="30">
        <f>IF(OR(B32="",H32=""),"",ROUND((1-H32)*IF(E32="Alta",3,IF(E32="Media",2,1))+IF(J32="Repasar ya",0.5,0),2))</f>
        <v/>
      </c>
      <c r="L32" s="31">
        <f>IF(K32="","",IF(K32&lt;=0,"",K32+ROW()/100000))</f>
        <v/>
      </c>
    </row>
    <row r="33">
      <c r="B33" s="27" t="n"/>
      <c r="C33" s="27" t="n"/>
      <c r="D33" s="28" t="n"/>
      <c r="E33" s="28" t="n"/>
      <c r="F33" s="25" t="n"/>
      <c r="G33" s="8" t="n"/>
      <c r="H33" s="29">
        <f>IF(OR(B33="",D33=""),"",IFERROR(INDEX(Bloques!$C$19:$C$22,MATCH(D33,Bloques!$B$19:$B$22,0)),0))</f>
        <v/>
      </c>
      <c r="I33" s="17">
        <f>IF(OR(B33="",G33=""),"",$C$5-G33)</f>
        <v/>
      </c>
      <c r="J33" s="16">
        <f>IF(B33="","",IF(D33="Sin empezar","Empezar",IF(I33="","Falta la fecha",IF(D33="Dominado",IF(I33&gt;=2*$F$5,"Repaso de mantenimiento","Dominado"),IF(I33&gt;=$F$5,"Repasar ya","Al día")))))</f>
        <v/>
      </c>
      <c r="K33" s="30">
        <f>IF(OR(B33="",H33=""),"",ROUND((1-H33)*IF(E33="Alta",3,IF(E33="Media",2,1))+IF(J33="Repasar ya",0.5,0),2))</f>
        <v/>
      </c>
      <c r="L33" s="31">
        <f>IF(K33="","",IF(K33&lt;=0,"",K33+ROW()/100000))</f>
        <v/>
      </c>
    </row>
    <row r="34">
      <c r="B34" s="27" t="n"/>
      <c r="C34" s="27" t="n"/>
      <c r="D34" s="28" t="n"/>
      <c r="E34" s="28" t="n"/>
      <c r="F34" s="25" t="n"/>
      <c r="G34" s="8" t="n"/>
      <c r="H34" s="29">
        <f>IF(OR(B34="",D34=""),"",IFERROR(INDEX(Bloques!$C$19:$C$22,MATCH(D34,Bloques!$B$19:$B$22,0)),0))</f>
        <v/>
      </c>
      <c r="I34" s="17">
        <f>IF(OR(B34="",G34=""),"",$C$5-G34)</f>
        <v/>
      </c>
      <c r="J34" s="16">
        <f>IF(B34="","",IF(D34="Sin empezar","Empezar",IF(I34="","Falta la fecha",IF(D34="Dominado",IF(I34&gt;=2*$F$5,"Repaso de mantenimiento","Dominado"),IF(I34&gt;=$F$5,"Repasar ya","Al día")))))</f>
        <v/>
      </c>
      <c r="K34" s="30">
        <f>IF(OR(B34="",H34=""),"",ROUND((1-H34)*IF(E34="Alta",3,IF(E34="Media",2,1))+IF(J34="Repasar ya",0.5,0),2))</f>
        <v/>
      </c>
      <c r="L34" s="31">
        <f>IF(K34="","",IF(K34&lt;=0,"",K34+ROW()/100000))</f>
        <v/>
      </c>
    </row>
    <row r="35">
      <c r="B35" s="27" t="n"/>
      <c r="C35" s="27" t="n"/>
      <c r="D35" s="28" t="n"/>
      <c r="E35" s="28" t="n"/>
      <c r="F35" s="25" t="n"/>
      <c r="G35" s="8" t="n"/>
      <c r="H35" s="29">
        <f>IF(OR(B35="",D35=""),"",IFERROR(INDEX(Bloques!$C$19:$C$22,MATCH(D35,Bloques!$B$19:$B$22,0)),0))</f>
        <v/>
      </c>
      <c r="I35" s="17">
        <f>IF(OR(B35="",G35=""),"",$C$5-G35)</f>
        <v/>
      </c>
      <c r="J35" s="16">
        <f>IF(B35="","",IF(D35="Sin empezar","Empezar",IF(I35="","Falta la fecha",IF(D35="Dominado",IF(I35&gt;=2*$F$5,"Repaso de mantenimiento","Dominado"),IF(I35&gt;=$F$5,"Repasar ya","Al día")))))</f>
        <v/>
      </c>
      <c r="K35" s="30">
        <f>IF(OR(B35="",H35=""),"",ROUND((1-H35)*IF(E35="Alta",3,IF(E35="Media",2,1))+IF(J35="Repasar ya",0.5,0),2))</f>
        <v/>
      </c>
      <c r="L35" s="31">
        <f>IF(K35="","",IF(K35&lt;=0,"",K35+ROW()/100000))</f>
        <v/>
      </c>
    </row>
    <row r="36">
      <c r="B36" s="27" t="n"/>
      <c r="C36" s="27" t="n"/>
      <c r="D36" s="28" t="n"/>
      <c r="E36" s="28" t="n"/>
      <c r="F36" s="25" t="n"/>
      <c r="G36" s="8" t="n"/>
      <c r="H36" s="29">
        <f>IF(OR(B36="",D36=""),"",IFERROR(INDEX(Bloques!$C$19:$C$22,MATCH(D36,Bloques!$B$19:$B$22,0)),0))</f>
        <v/>
      </c>
      <c r="I36" s="17">
        <f>IF(OR(B36="",G36=""),"",$C$5-G36)</f>
        <v/>
      </c>
      <c r="J36" s="16">
        <f>IF(B36="","",IF(D36="Sin empezar","Empezar",IF(I36="","Falta la fecha",IF(D36="Dominado",IF(I36&gt;=2*$F$5,"Repaso de mantenimiento","Dominado"),IF(I36&gt;=$F$5,"Repasar ya","Al día")))))</f>
        <v/>
      </c>
      <c r="K36" s="30">
        <f>IF(OR(B36="",H36=""),"",ROUND((1-H36)*IF(E36="Alta",3,IF(E36="Media",2,1))+IF(J36="Repasar ya",0.5,0),2))</f>
        <v/>
      </c>
      <c r="L36" s="31">
        <f>IF(K36="","",IF(K36&lt;=0,"",K36+ROW()/100000))</f>
        <v/>
      </c>
    </row>
    <row r="37">
      <c r="B37" s="27" t="n"/>
      <c r="C37" s="27" t="n"/>
      <c r="D37" s="28" t="n"/>
      <c r="E37" s="28" t="n"/>
      <c r="F37" s="25" t="n"/>
      <c r="G37" s="8" t="n"/>
      <c r="H37" s="29">
        <f>IF(OR(B37="",D37=""),"",IFERROR(INDEX(Bloques!$C$19:$C$22,MATCH(D37,Bloques!$B$19:$B$22,0)),0))</f>
        <v/>
      </c>
      <c r="I37" s="17">
        <f>IF(OR(B37="",G37=""),"",$C$5-G37)</f>
        <v/>
      </c>
      <c r="J37" s="16">
        <f>IF(B37="","",IF(D37="Sin empezar","Empezar",IF(I37="","Falta la fecha",IF(D37="Dominado",IF(I37&gt;=2*$F$5,"Repaso de mantenimiento","Dominado"),IF(I37&gt;=$F$5,"Repasar ya","Al día")))))</f>
        <v/>
      </c>
      <c r="K37" s="30">
        <f>IF(OR(B37="",H37=""),"",ROUND((1-H37)*IF(E37="Alta",3,IF(E37="Media",2,1))+IF(J37="Repasar ya",0.5,0),2))</f>
        <v/>
      </c>
      <c r="L37" s="31">
        <f>IF(K37="","",IF(K37&lt;=0,"",K37+ROW()/100000))</f>
        <v/>
      </c>
    </row>
    <row r="38">
      <c r="B38" s="27" t="n"/>
      <c r="C38" s="27" t="n"/>
      <c r="D38" s="28" t="n"/>
      <c r="E38" s="28" t="n"/>
      <c r="F38" s="25" t="n"/>
      <c r="G38" s="8" t="n"/>
      <c r="H38" s="29">
        <f>IF(OR(B38="",D38=""),"",IFERROR(INDEX(Bloques!$C$19:$C$22,MATCH(D38,Bloques!$B$19:$B$22,0)),0))</f>
        <v/>
      </c>
      <c r="I38" s="17">
        <f>IF(OR(B38="",G38=""),"",$C$5-G38)</f>
        <v/>
      </c>
      <c r="J38" s="16">
        <f>IF(B38="","",IF(D38="Sin empezar","Empezar",IF(I38="","Falta la fecha",IF(D38="Dominado",IF(I38&gt;=2*$F$5,"Repaso de mantenimiento","Dominado"),IF(I38&gt;=$F$5,"Repasar ya","Al día")))))</f>
        <v/>
      </c>
      <c r="K38" s="30">
        <f>IF(OR(B38="",H38=""),"",ROUND((1-H38)*IF(E38="Alta",3,IF(E38="Media",2,1))+IF(J38="Repasar ya",0.5,0),2))</f>
        <v/>
      </c>
      <c r="L38" s="31">
        <f>IF(K38="","",IF(K38&lt;=0,"",K38+ROW()/100000))</f>
        <v/>
      </c>
    </row>
    <row r="39">
      <c r="B39" s="27" t="n"/>
      <c r="C39" s="27" t="n"/>
      <c r="D39" s="28" t="n"/>
      <c r="E39" s="28" t="n"/>
      <c r="F39" s="25" t="n"/>
      <c r="G39" s="8" t="n"/>
      <c r="H39" s="29">
        <f>IF(OR(B39="",D39=""),"",IFERROR(INDEX(Bloques!$C$19:$C$22,MATCH(D39,Bloques!$B$19:$B$22,0)),0))</f>
        <v/>
      </c>
      <c r="I39" s="17">
        <f>IF(OR(B39="",G39=""),"",$C$5-G39)</f>
        <v/>
      </c>
      <c r="J39" s="16">
        <f>IF(B39="","",IF(D39="Sin empezar","Empezar",IF(I39="","Falta la fecha",IF(D39="Dominado",IF(I39&gt;=2*$F$5,"Repaso de mantenimiento","Dominado"),IF(I39&gt;=$F$5,"Repasar ya","Al día")))))</f>
        <v/>
      </c>
      <c r="K39" s="30">
        <f>IF(OR(B39="",H39=""),"",ROUND((1-H39)*IF(E39="Alta",3,IF(E39="Media",2,1))+IF(J39="Repasar ya",0.5,0),2))</f>
        <v/>
      </c>
      <c r="L39" s="31">
        <f>IF(K39="","",IF(K39&lt;=0,"",K39+ROW()/100000))</f>
        <v/>
      </c>
    </row>
    <row r="40">
      <c r="B40" s="27" t="n"/>
      <c r="C40" s="27" t="n"/>
      <c r="D40" s="28" t="n"/>
      <c r="E40" s="28" t="n"/>
      <c r="F40" s="25" t="n"/>
      <c r="G40" s="8" t="n"/>
      <c r="H40" s="29">
        <f>IF(OR(B40="",D40=""),"",IFERROR(INDEX(Bloques!$C$19:$C$22,MATCH(D40,Bloques!$B$19:$B$22,0)),0))</f>
        <v/>
      </c>
      <c r="I40" s="17">
        <f>IF(OR(B40="",G40=""),"",$C$5-G40)</f>
        <v/>
      </c>
      <c r="J40" s="16">
        <f>IF(B40="","",IF(D40="Sin empezar","Empezar",IF(I40="","Falta la fecha",IF(D40="Dominado",IF(I40&gt;=2*$F$5,"Repaso de mantenimiento","Dominado"),IF(I40&gt;=$F$5,"Repasar ya","Al día")))))</f>
        <v/>
      </c>
      <c r="K40" s="30">
        <f>IF(OR(B40="",H40=""),"",ROUND((1-H40)*IF(E40="Alta",3,IF(E40="Media",2,1))+IF(J40="Repasar ya",0.5,0),2))</f>
        <v/>
      </c>
      <c r="L40" s="31">
        <f>IF(K40="","",IF(K40&lt;=0,"",K40+ROW()/100000))</f>
        <v/>
      </c>
    </row>
    <row r="41">
      <c r="B41" s="27" t="n"/>
      <c r="C41" s="27" t="n"/>
      <c r="D41" s="28" t="n"/>
      <c r="E41" s="28" t="n"/>
      <c r="F41" s="25" t="n"/>
      <c r="G41" s="8" t="n"/>
      <c r="H41" s="29">
        <f>IF(OR(B41="",D41=""),"",IFERROR(INDEX(Bloques!$C$19:$C$22,MATCH(D41,Bloques!$B$19:$B$22,0)),0))</f>
        <v/>
      </c>
      <c r="I41" s="17">
        <f>IF(OR(B41="",G41=""),"",$C$5-G41)</f>
        <v/>
      </c>
      <c r="J41" s="16">
        <f>IF(B41="","",IF(D41="Sin empezar","Empezar",IF(I41="","Falta la fecha",IF(D41="Dominado",IF(I41&gt;=2*$F$5,"Repaso de mantenimiento","Dominado"),IF(I41&gt;=$F$5,"Repasar ya","Al día")))))</f>
        <v/>
      </c>
      <c r="K41" s="30">
        <f>IF(OR(B41="",H41=""),"",ROUND((1-H41)*IF(E41="Alta",3,IF(E41="Media",2,1))+IF(J41="Repasar ya",0.5,0),2))</f>
        <v/>
      </c>
      <c r="L41" s="31">
        <f>IF(K41="","",IF(K41&lt;=0,"",K41+ROW()/100000))</f>
        <v/>
      </c>
    </row>
    <row r="42">
      <c r="B42" s="27" t="n"/>
      <c r="C42" s="27" t="n"/>
      <c r="D42" s="28" t="n"/>
      <c r="E42" s="28" t="n"/>
      <c r="F42" s="25" t="n"/>
      <c r="G42" s="8" t="n"/>
      <c r="H42" s="29">
        <f>IF(OR(B42="",D42=""),"",IFERROR(INDEX(Bloques!$C$19:$C$22,MATCH(D42,Bloques!$B$19:$B$22,0)),0))</f>
        <v/>
      </c>
      <c r="I42" s="17">
        <f>IF(OR(B42="",G42=""),"",$C$5-G42)</f>
        <v/>
      </c>
      <c r="J42" s="16">
        <f>IF(B42="","",IF(D42="Sin empezar","Empezar",IF(I42="","Falta la fecha",IF(D42="Dominado",IF(I42&gt;=2*$F$5,"Repaso de mantenimiento","Dominado"),IF(I42&gt;=$F$5,"Repasar ya","Al día")))))</f>
        <v/>
      </c>
      <c r="K42" s="30">
        <f>IF(OR(B42="",H42=""),"",ROUND((1-H42)*IF(E42="Alta",3,IF(E42="Media",2,1))+IF(J42="Repasar ya",0.5,0),2))</f>
        <v/>
      </c>
      <c r="L42" s="31">
        <f>IF(K42="","",IF(K42&lt;=0,"",K42+ROW()/100000))</f>
        <v/>
      </c>
    </row>
    <row r="43">
      <c r="B43" s="27" t="n"/>
      <c r="C43" s="27" t="n"/>
      <c r="D43" s="28" t="n"/>
      <c r="E43" s="28" t="n"/>
      <c r="F43" s="25" t="n"/>
      <c r="G43" s="8" t="n"/>
      <c r="H43" s="29">
        <f>IF(OR(B43="",D43=""),"",IFERROR(INDEX(Bloques!$C$19:$C$22,MATCH(D43,Bloques!$B$19:$B$22,0)),0))</f>
        <v/>
      </c>
      <c r="I43" s="17">
        <f>IF(OR(B43="",G43=""),"",$C$5-G43)</f>
        <v/>
      </c>
      <c r="J43" s="16">
        <f>IF(B43="","",IF(D43="Sin empezar","Empezar",IF(I43="","Falta la fecha",IF(D43="Dominado",IF(I43&gt;=2*$F$5,"Repaso de mantenimiento","Dominado"),IF(I43&gt;=$F$5,"Repasar ya","Al día")))))</f>
        <v/>
      </c>
      <c r="K43" s="30">
        <f>IF(OR(B43="",H43=""),"",ROUND((1-H43)*IF(E43="Alta",3,IF(E43="Media",2,1))+IF(J43="Repasar ya",0.5,0),2))</f>
        <v/>
      </c>
      <c r="L43" s="31">
        <f>IF(K43="","",IF(K43&lt;=0,"",K43+ROW()/100000))</f>
        <v/>
      </c>
    </row>
    <row r="44">
      <c r="B44" s="27" t="n"/>
      <c r="C44" s="27" t="n"/>
      <c r="D44" s="28" t="n"/>
      <c r="E44" s="28" t="n"/>
      <c r="F44" s="25" t="n"/>
      <c r="G44" s="8" t="n"/>
      <c r="H44" s="29">
        <f>IF(OR(B44="",D44=""),"",IFERROR(INDEX(Bloques!$C$19:$C$22,MATCH(D44,Bloques!$B$19:$B$22,0)),0))</f>
        <v/>
      </c>
      <c r="I44" s="17">
        <f>IF(OR(B44="",G44=""),"",$C$5-G44)</f>
        <v/>
      </c>
      <c r="J44" s="16">
        <f>IF(B44="","",IF(D44="Sin empezar","Empezar",IF(I44="","Falta la fecha",IF(D44="Dominado",IF(I44&gt;=2*$F$5,"Repaso de mantenimiento","Dominado"),IF(I44&gt;=$F$5,"Repasar ya","Al día")))))</f>
        <v/>
      </c>
      <c r="K44" s="30">
        <f>IF(OR(B44="",H44=""),"",ROUND((1-H44)*IF(E44="Alta",3,IF(E44="Media",2,1))+IF(J44="Repasar ya",0.5,0),2))</f>
        <v/>
      </c>
      <c r="L44" s="31">
        <f>IF(K44="","",IF(K44&lt;=0,"",K44+ROW()/100000))</f>
        <v/>
      </c>
    </row>
    <row r="45">
      <c r="B45" s="27" t="n"/>
      <c r="C45" s="27" t="n"/>
      <c r="D45" s="28" t="n"/>
      <c r="E45" s="28" t="n"/>
      <c r="F45" s="25" t="n"/>
      <c r="G45" s="8" t="n"/>
      <c r="H45" s="29">
        <f>IF(OR(B45="",D45=""),"",IFERROR(INDEX(Bloques!$C$19:$C$22,MATCH(D45,Bloques!$B$19:$B$22,0)),0))</f>
        <v/>
      </c>
      <c r="I45" s="17">
        <f>IF(OR(B45="",G45=""),"",$C$5-G45)</f>
        <v/>
      </c>
      <c r="J45" s="16">
        <f>IF(B45="","",IF(D45="Sin empezar","Empezar",IF(I45="","Falta la fecha",IF(D45="Dominado",IF(I45&gt;=2*$F$5,"Repaso de mantenimiento","Dominado"),IF(I45&gt;=$F$5,"Repasar ya","Al día")))))</f>
        <v/>
      </c>
      <c r="K45" s="30">
        <f>IF(OR(B45="",H45=""),"",ROUND((1-H45)*IF(E45="Alta",3,IF(E45="Media",2,1))+IF(J45="Repasar ya",0.5,0),2))</f>
        <v/>
      </c>
      <c r="L45" s="31">
        <f>IF(K45="","",IF(K45&lt;=0,"",K45+ROW()/100000))</f>
        <v/>
      </c>
    </row>
    <row r="46">
      <c r="B46" s="27" t="n"/>
      <c r="C46" s="27" t="n"/>
      <c r="D46" s="28" t="n"/>
      <c r="E46" s="28" t="n"/>
      <c r="F46" s="25" t="n"/>
      <c r="G46" s="8" t="n"/>
      <c r="H46" s="29">
        <f>IF(OR(B46="",D46=""),"",IFERROR(INDEX(Bloques!$C$19:$C$22,MATCH(D46,Bloques!$B$19:$B$22,0)),0))</f>
        <v/>
      </c>
      <c r="I46" s="17">
        <f>IF(OR(B46="",G46=""),"",$C$5-G46)</f>
        <v/>
      </c>
      <c r="J46" s="16">
        <f>IF(B46="","",IF(D46="Sin empezar","Empezar",IF(I46="","Falta la fecha",IF(D46="Dominado",IF(I46&gt;=2*$F$5,"Repaso de mantenimiento","Dominado"),IF(I46&gt;=$F$5,"Repasar ya","Al día")))))</f>
        <v/>
      </c>
      <c r="K46" s="30">
        <f>IF(OR(B46="",H46=""),"",ROUND((1-H46)*IF(E46="Alta",3,IF(E46="Media",2,1))+IF(J46="Repasar ya",0.5,0),2))</f>
        <v/>
      </c>
      <c r="L46" s="31">
        <f>IF(K46="","",IF(K46&lt;=0,"",K46+ROW()/100000))</f>
        <v/>
      </c>
    </row>
    <row r="47">
      <c r="B47" s="27" t="n"/>
      <c r="C47" s="27" t="n"/>
      <c r="D47" s="28" t="n"/>
      <c r="E47" s="28" t="n"/>
      <c r="F47" s="25" t="n"/>
      <c r="G47" s="8" t="n"/>
      <c r="H47" s="29">
        <f>IF(OR(B47="",D47=""),"",IFERROR(INDEX(Bloques!$C$19:$C$22,MATCH(D47,Bloques!$B$19:$B$22,0)),0))</f>
        <v/>
      </c>
      <c r="I47" s="17">
        <f>IF(OR(B47="",G47=""),"",$C$5-G47)</f>
        <v/>
      </c>
      <c r="J47" s="16">
        <f>IF(B47="","",IF(D47="Sin empezar","Empezar",IF(I47="","Falta la fecha",IF(D47="Dominado",IF(I47&gt;=2*$F$5,"Repaso de mantenimiento","Dominado"),IF(I47&gt;=$F$5,"Repasar ya","Al día")))))</f>
        <v/>
      </c>
      <c r="K47" s="30">
        <f>IF(OR(B47="",H47=""),"",ROUND((1-H47)*IF(E47="Alta",3,IF(E47="Media",2,1))+IF(J47="Repasar ya",0.5,0),2))</f>
        <v/>
      </c>
      <c r="L47" s="31">
        <f>IF(K47="","",IF(K47&lt;=0,"",K47+ROW()/100000))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K3"/>
    <mergeCell ref="D5:E5"/>
    <mergeCell ref="B2:K2"/>
  </mergeCells>
  <conditionalFormatting sqref="D8:D47">
    <cfRule type="cellIs" priority="1" operator="equal" dxfId="0">
      <formula>"Sin empezar"</formula>
    </cfRule>
    <cfRule type="cellIs" priority="2" operator="equal" dxfId="1">
      <formula>"Estudiado"</formula>
    </cfRule>
    <cfRule type="cellIs" priority="3" operator="equal" dxfId="2">
      <formula>"Repasado"</formula>
    </cfRule>
    <cfRule type="cellIs" priority="4" operator="equal" dxfId="3">
      <formula>"Dominado"</formula>
    </cfRule>
  </conditionalFormatting>
  <conditionalFormatting sqref="J8:J47">
    <cfRule type="cellIs" priority="5" operator="equal" dxfId="0">
      <formula>"Repasar ya"</formula>
    </cfRule>
    <cfRule type="cellIs" priority="6" operator="equal" dxfId="1">
      <formula>"Empezar"</formula>
    </cfRule>
    <cfRule type="cellIs" priority="7" operator="equal" dxfId="2">
      <formula>"Repaso de mantenimiento"</formula>
    </cfRule>
  </conditionalFormatting>
  <conditionalFormatting sqref="H8:H47">
    <cfRule type="dataBar" priority="8">
      <dataBar>
        <cfvo type="num" val="0"/>
        <cfvo type="max"/>
        <color rgb="0010B981"/>
      </dataBar>
    </cfRule>
  </conditionalFormatting>
  <dataValidations count="5">
    <dataValidation sqref="C8:C47" showDropDown="0" showInputMessage="0" showErrorMessage="0" allowBlank="1" type="list">
      <formula1>=Bloques!$B$8:$B$13</formula1>
    </dataValidation>
    <dataValidation sqref="D8:D47" showDropDown="0" showInputMessage="0" showErrorMessage="0" allowBlank="1" type="list">
      <formula1>=Listas!$A$2:$A$5</formula1>
    </dataValidation>
    <dataValidation sqref="E8:E47" showDropDown="0" showInputMessage="0" showErrorMessage="0" allowBlank="1" type="list">
      <formula1>=Listas!$B$2:$B$4</formula1>
    </dataValidation>
    <dataValidation sqref="F8:F47" showDropDown="0" showInputMessage="0" showErrorMessage="1" allowBlank="1" errorTitle="Repasos" error="Escribe un número entero de repasos (0-99)." type="whole" operator="between">
      <formula1>0</formula1>
      <formula2>99</formula2>
    </dataValidation>
    <dataValidation sqref="G8:G47" showDropDown="0" showInputMessage="0" showErrorMessage="1" allowBlank="1" errorTitle="Fecha" error="Introduce una fecha válida (dd/mm/aaaa)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I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0" customWidth="1" min="3" max="3"/>
    <col width="13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2" ht="34" customHeight="1">
      <c r="B2" s="1" t="inlineStr">
        <is>
          <t>Resumen por bloques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Cuántos temas tiene cada bloque, en qué estado están y qué porcentaje llevas completado.</t>
        </is>
      </c>
    </row>
    <row r="7" ht="32" customHeight="1">
      <c r="B7" s="14" t="inlineStr">
        <is>
          <t>Bloque</t>
        </is>
      </c>
      <c r="C7" s="14" t="inlineStr">
        <is>
          <t>Nº temas</t>
        </is>
      </c>
      <c r="D7" s="14" t="inlineStr">
        <is>
          <t>% completado</t>
        </is>
      </c>
      <c r="E7" s="14" t="inlineStr">
        <is>
          <t>Sin empezar</t>
        </is>
      </c>
      <c r="F7" s="14" t="inlineStr">
        <is>
          <t>Estudiado</t>
        </is>
      </c>
      <c r="G7" s="14" t="inlineStr">
        <is>
          <t>Repasado</t>
        </is>
      </c>
      <c r="H7" s="14" t="inlineStr">
        <is>
          <t>Dominado</t>
        </is>
      </c>
      <c r="I7" s="14" t="inlineStr">
        <is>
          <t>Repasos</t>
        </is>
      </c>
    </row>
    <row r="8">
      <c r="B8" s="27" t="inlineStr">
        <is>
          <t>Bloque 1 · Derecho constitucional</t>
        </is>
      </c>
      <c r="C8" s="17">
        <f>IF(B8="","",COUNTIF(Temario!$C$8:$C$47,B8))</f>
        <v/>
      </c>
      <c r="D8" s="32">
        <f>IF(B8="","",IF(C8=0,0,SUMIF(Temario!$C$8:$C$47,B8,Temario!$H$8:$H$47)/C8))</f>
        <v/>
      </c>
      <c r="E8" s="17">
        <f>IF($B8="","",COUNTIFS(Temario!$C$8:$C$47,$B8,Temario!$D$8:$D$47,E$7))</f>
        <v/>
      </c>
      <c r="F8" s="17">
        <f>IF($B8="","",COUNTIFS(Temario!$C$8:$C$47,$B8,Temario!$D$8:$D$47,F$7))</f>
        <v/>
      </c>
      <c r="G8" s="17">
        <f>IF($B8="","",COUNTIFS(Temario!$C$8:$C$47,$B8,Temario!$D$8:$D$47,G$7))</f>
        <v/>
      </c>
      <c r="H8" s="17">
        <f>IF($B8="","",COUNTIFS(Temario!$C$8:$C$47,$B8,Temario!$D$8:$D$47,H$7))</f>
        <v/>
      </c>
      <c r="I8" s="17">
        <f>IF(B8="","",SUMIF(Temario!$C$8:$C$47,B8,Temario!$F$8:$F$47))</f>
        <v/>
      </c>
    </row>
    <row r="9">
      <c r="B9" s="27" t="inlineStr">
        <is>
          <t>Bloque 2 · Derecho administrativo</t>
        </is>
      </c>
      <c r="C9" s="17">
        <f>IF(B9="","",COUNTIF(Temario!$C$8:$C$47,B9))</f>
        <v/>
      </c>
      <c r="D9" s="32">
        <f>IF(B9="","",IF(C9=0,0,SUMIF(Temario!$C$8:$C$47,B9,Temario!$H$8:$H$47)/C9))</f>
        <v/>
      </c>
      <c r="E9" s="17">
        <f>IF($B9="","",COUNTIFS(Temario!$C$8:$C$47,$B9,Temario!$D$8:$D$47,E$7))</f>
        <v/>
      </c>
      <c r="F9" s="17">
        <f>IF($B9="","",COUNTIFS(Temario!$C$8:$C$47,$B9,Temario!$D$8:$D$47,F$7))</f>
        <v/>
      </c>
      <c r="G9" s="17">
        <f>IF($B9="","",COUNTIFS(Temario!$C$8:$C$47,$B9,Temario!$D$8:$D$47,G$7))</f>
        <v/>
      </c>
      <c r="H9" s="17">
        <f>IF($B9="","",COUNTIFS(Temario!$C$8:$C$47,$B9,Temario!$D$8:$D$47,H$7))</f>
        <v/>
      </c>
      <c r="I9" s="17">
        <f>IF(B9="","",SUMIF(Temario!$C$8:$C$47,B9,Temario!$F$8:$F$47))</f>
        <v/>
      </c>
    </row>
    <row r="10">
      <c r="B10" s="27" t="inlineStr">
        <is>
          <t>Bloque 3 · Ofimática</t>
        </is>
      </c>
      <c r="C10" s="17">
        <f>IF(B10="","",COUNTIF(Temario!$C$8:$C$47,B10))</f>
        <v/>
      </c>
      <c r="D10" s="32">
        <f>IF(B10="","",IF(C10=0,0,SUMIF(Temario!$C$8:$C$47,B10,Temario!$H$8:$H$47)/C10))</f>
        <v/>
      </c>
      <c r="E10" s="17">
        <f>IF($B10="","",COUNTIFS(Temario!$C$8:$C$47,$B10,Temario!$D$8:$D$47,E$7))</f>
        <v/>
      </c>
      <c r="F10" s="17">
        <f>IF($B10="","",COUNTIFS(Temario!$C$8:$C$47,$B10,Temario!$D$8:$D$47,F$7))</f>
        <v/>
      </c>
      <c r="G10" s="17">
        <f>IF($B10="","",COUNTIFS(Temario!$C$8:$C$47,$B10,Temario!$D$8:$D$47,G$7))</f>
        <v/>
      </c>
      <c r="H10" s="17">
        <f>IF($B10="","",COUNTIFS(Temario!$C$8:$C$47,$B10,Temario!$D$8:$D$47,H$7))</f>
        <v/>
      </c>
      <c r="I10" s="17">
        <f>IF(B10="","",SUMIF(Temario!$C$8:$C$47,B10,Temario!$F$8:$F$47))</f>
        <v/>
      </c>
    </row>
    <row r="11">
      <c r="B11" s="27" t="n"/>
      <c r="C11" s="17">
        <f>IF(B11="","",COUNTIF(Temario!$C$8:$C$47,B11))</f>
        <v/>
      </c>
      <c r="D11" s="32">
        <f>IF(B11="","",IF(C11=0,0,SUMIF(Temario!$C$8:$C$47,B11,Temario!$H$8:$H$47)/C11))</f>
        <v/>
      </c>
      <c r="E11" s="17">
        <f>IF($B11="","",COUNTIFS(Temario!$C$8:$C$47,$B11,Temario!$D$8:$D$47,E$7))</f>
        <v/>
      </c>
      <c r="F11" s="17">
        <f>IF($B11="","",COUNTIFS(Temario!$C$8:$C$47,$B11,Temario!$D$8:$D$47,F$7))</f>
        <v/>
      </c>
      <c r="G11" s="17">
        <f>IF($B11="","",COUNTIFS(Temario!$C$8:$C$47,$B11,Temario!$D$8:$D$47,G$7))</f>
        <v/>
      </c>
      <c r="H11" s="17">
        <f>IF($B11="","",COUNTIFS(Temario!$C$8:$C$47,$B11,Temario!$D$8:$D$47,H$7))</f>
        <v/>
      </c>
      <c r="I11" s="17">
        <f>IF(B11="","",SUMIF(Temario!$C$8:$C$47,B11,Temario!$F$8:$F$47))</f>
        <v/>
      </c>
    </row>
    <row r="12">
      <c r="B12" s="27" t="n"/>
      <c r="C12" s="17">
        <f>IF(B12="","",COUNTIF(Temario!$C$8:$C$47,B12))</f>
        <v/>
      </c>
      <c r="D12" s="32">
        <f>IF(B12="","",IF(C12=0,0,SUMIF(Temario!$C$8:$C$47,B12,Temario!$H$8:$H$47)/C12))</f>
        <v/>
      </c>
      <c r="E12" s="17">
        <f>IF($B12="","",COUNTIFS(Temario!$C$8:$C$47,$B12,Temario!$D$8:$D$47,E$7))</f>
        <v/>
      </c>
      <c r="F12" s="17">
        <f>IF($B12="","",COUNTIFS(Temario!$C$8:$C$47,$B12,Temario!$D$8:$D$47,F$7))</f>
        <v/>
      </c>
      <c r="G12" s="17">
        <f>IF($B12="","",COUNTIFS(Temario!$C$8:$C$47,$B12,Temario!$D$8:$D$47,G$7))</f>
        <v/>
      </c>
      <c r="H12" s="17">
        <f>IF($B12="","",COUNTIFS(Temario!$C$8:$C$47,$B12,Temario!$D$8:$D$47,H$7))</f>
        <v/>
      </c>
      <c r="I12" s="17">
        <f>IF(B12="","",SUMIF(Temario!$C$8:$C$47,B12,Temario!$F$8:$F$47))</f>
        <v/>
      </c>
    </row>
    <row r="13">
      <c r="B13" s="27" t="n"/>
      <c r="C13" s="17">
        <f>IF(B13="","",COUNTIF(Temario!$C$8:$C$47,B13))</f>
        <v/>
      </c>
      <c r="D13" s="32">
        <f>IF(B13="","",IF(C13=0,0,SUMIF(Temario!$C$8:$C$47,B13,Temario!$H$8:$H$47)/C13))</f>
        <v/>
      </c>
      <c r="E13" s="17">
        <f>IF($B13="","",COUNTIFS(Temario!$C$8:$C$47,$B13,Temario!$D$8:$D$47,E$7))</f>
        <v/>
      </c>
      <c r="F13" s="17">
        <f>IF($B13="","",COUNTIFS(Temario!$C$8:$C$47,$B13,Temario!$D$8:$D$47,F$7))</f>
        <v/>
      </c>
      <c r="G13" s="17">
        <f>IF($B13="","",COUNTIFS(Temario!$C$8:$C$47,$B13,Temario!$D$8:$D$47,G$7))</f>
        <v/>
      </c>
      <c r="H13" s="17">
        <f>IF($B13="","",COUNTIFS(Temario!$C$8:$C$47,$B13,Temario!$D$8:$D$47,H$7))</f>
        <v/>
      </c>
      <c r="I13" s="17">
        <f>IF(B13="","",SUMIF(Temario!$C$8:$C$47,B13,Temario!$F$8:$F$47))</f>
        <v/>
      </c>
    </row>
    <row r="14">
      <c r="B14" s="21" t="inlineStr">
        <is>
          <t>Total</t>
        </is>
      </c>
      <c r="C14" s="22">
        <f>SUM(C8:C13)</f>
        <v/>
      </c>
      <c r="D14" s="23">
        <f>IFERROR(SUMIF(Temario!$H$8:$H$47,"&gt;=0")/C14,0)</f>
        <v/>
      </c>
      <c r="E14" s="22">
        <f>SUM(E8:E13)</f>
        <v/>
      </c>
      <c r="F14" s="22">
        <f>SUM(F8:F13)</f>
        <v/>
      </c>
      <c r="G14" s="22">
        <f>SUM(G8:G13)</f>
        <v/>
      </c>
      <c r="H14" s="22">
        <f>SUM(H8:H13)</f>
        <v/>
      </c>
      <c r="I14" s="22">
        <f>SUM(I8:I13)</f>
        <v/>
      </c>
    </row>
    <row r="17">
      <c r="B17" s="13" t="inlineStr">
        <is>
          <t>PESO DE CADA ESTADO EN EL AVANCE</t>
        </is>
      </c>
    </row>
    <row r="18" ht="22" customHeight="1">
      <c r="B18" s="14" t="inlineStr">
        <is>
          <t>Estado</t>
        </is>
      </c>
      <c r="C18" s="14" t="inlineStr">
        <is>
          <t>Peso</t>
        </is>
      </c>
    </row>
    <row r="19">
      <c r="B19" s="19" t="inlineStr">
        <is>
          <t>Sin empezar</t>
        </is>
      </c>
      <c r="C19" s="33" t="n">
        <v>0</v>
      </c>
      <c r="D19" s="34" t="inlineStr">
        <is>
          <t>← Parámetros editables: cuánto «vale» cada estado para calcular el % completado.</t>
        </is>
      </c>
    </row>
    <row r="20">
      <c r="B20" s="19" t="inlineStr">
        <is>
          <t>Estudiado</t>
        </is>
      </c>
      <c r="C20" s="33" t="n">
        <v>0.4</v>
      </c>
    </row>
    <row r="21">
      <c r="B21" s="19" t="inlineStr">
        <is>
          <t>Repasado</t>
        </is>
      </c>
      <c r="C21" s="33" t="n">
        <v>0.7</v>
      </c>
    </row>
    <row r="22">
      <c r="B22" s="19" t="inlineStr">
        <is>
          <t>Dominado</t>
        </is>
      </c>
      <c r="C22" s="33" t="n">
        <v>1</v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D8:D13">
    <cfRule type="dataBar" priority="1">
      <dataBar>
        <cfvo type="num" val="0"/>
        <cfvo type="max"/>
        <color rgb="0010B981"/>
      </dataBar>
    </cfRule>
    <cfRule type="expression" priority="2" dxfId="0">
      <formula>AND(ISNUMBER($D8),$D8&lt;0.4)</formula>
    </cfRule>
  </conditionalFormatting>
  <dataValidations count="1">
    <dataValidation sqref="C19:C22" showDropDown="0" showInputMessage="0" showErrorMessage="1" allowBlank="0" errorTitle="Peso" error="Escrib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Checklist de temario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35" t="inlineStr">
        <is>
          <t>1.  En la hoja «Bloques» escribe los nombres de tus bloques o materias (hasta 6) en las celdas crema de la columna B.</t>
        </is>
      </c>
    </row>
    <row r="7" ht="30" customHeight="1">
      <c r="B7" s="35" t="inlineStr">
        <is>
          <t>2.  En «Temario» escribe un tema por fila (hasta la 47) y elige su bloque en el desplegable de la columna C.</t>
        </is>
      </c>
    </row>
    <row r="8" ht="30" customHeight="1">
      <c r="B8" s="35" t="inlineStr">
        <is>
          <t>3.  Marca el estado de cada tema: Sin empezar, Estudiado, Repasado o Dominado. Las celdas cambian de color solas.</t>
        </is>
      </c>
    </row>
    <row r="9" ht="30" customHeight="1">
      <c r="B9" s="35" t="inlineStr">
        <is>
          <t>4.  Indica la dificultad (Baja, Media, Alta): se usa para decidir qué temas conviene reforzar antes.</t>
        </is>
      </c>
    </row>
    <row r="10" ht="30" customHeight="1">
      <c r="B10" s="35" t="inlineStr">
        <is>
          <t>5.  Cada vez que repases un tema, suma 1 al número de repasos y actualiza la fecha del último estudio o repaso.</t>
        </is>
      </c>
    </row>
    <row r="11" ht="30" customHeight="1">
      <c r="B11" s="35" t="inlineStr">
        <is>
          <t>6.  Ajusta cada cuántos días quieres repasar (celda F5 de «Temario», 21 por defecto): pasado ese plazo, el aviso pasa a «Repasar ya».</t>
        </is>
      </c>
    </row>
    <row r="12" ht="30" customHeight="1">
      <c r="B12" s="35" t="inlineStr">
        <is>
          <t>7.  En «Bloques» puedes cambiar el peso de cada estado (por defecto 0%, 40%, 70% y 100%) para calcular el % completado a tu manera.</t>
        </is>
      </c>
    </row>
    <row r="13" ht="30" customHeight="1">
      <c r="B13" s="35" t="inlineStr">
        <is>
          <t>8.  Mira el «Panel»: % de temario completado, temas pendientes de repasar, ranking de los 6 temas a reforzar y el gráfico por estado. Escribe ahí la fecha de tu examen para ver el ritmo semanal.</t>
        </is>
      </c>
    </row>
    <row r="15">
      <c r="B15" s="13" t="inlineStr">
        <is>
          <t>CONSEJOS</t>
        </is>
      </c>
    </row>
    <row r="16" ht="30" customHeight="1">
      <c r="B16" s="35" t="inlineStr">
        <is>
          <t>•  Los días sin tocar se calculan con la fecha de hoy (función TODAY): al abrir el archivo cada día, los avisos se actualizan solos.</t>
        </is>
      </c>
    </row>
    <row r="17" ht="30" customHeight="1">
      <c r="B17" s="35" t="inlineStr">
        <is>
          <t>•  Los temas de ejemplo son ficticios; bórralos y escribe los tuyos. Las filas hasta la 47 ya tienen todas las fórmulas.</t>
        </is>
      </c>
    </row>
    <row r="18" ht="30" customHeight="1">
      <c r="B18" s="35" t="inlineStr">
        <is>
          <t>•  Un tema «Dominado» también avisa («Repaso de mantenimiento») cuando pasa el doble del plazo sin repasarlo.</t>
        </is>
      </c>
    </row>
    <row r="19" ht="30" customHeight="1">
      <c r="B19" s="35" t="inlineStr">
        <is>
          <t>•  Las hojas están protegidas sin contraseña para no romper fórmulas: Revisar &gt; Desproteger hoja si quieres modificar algo.</t>
        </is>
      </c>
    </row>
    <row r="20" ht="18" customHeight="1">
      <c r="B20" s="35" t="inlineStr">
        <is>
          <t>•  La columna oculta «Clave» de «Temario» es auxiliar para el ranking del Panel: no la borres.</t>
        </is>
      </c>
    </row>
    <row r="22">
      <c r="B22" s="34" t="inlineStr">
        <is>
          <t>Las celdas con fondo crema y texto azul son para rellenar; las verdes se calculan solas.</t>
        </is>
      </c>
    </row>
    <row r="24" ht="44" customHeight="1">
      <c r="B24" s="36" t="inlineStr">
        <is>
          <t>Aviso: el porcentaje de avance es un cálculo orientativo basado en los pesos que tú eliges. No mide tu nivel real de conocimiento ni sustituye a un preparador; contrasta siempre el temario con la convocatoria oficial.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Estado</t>
        </is>
      </c>
      <c r="B1" t="inlineStr">
        <is>
          <t>Dificultad</t>
        </is>
      </c>
    </row>
    <row r="2">
      <c r="A2" t="inlineStr">
        <is>
          <t>Sin empezar</t>
        </is>
      </c>
      <c r="B2" t="inlineStr">
        <is>
          <t>Baja</t>
        </is>
      </c>
    </row>
    <row r="3">
      <c r="A3" t="inlineStr">
        <is>
          <t>Estudiado</t>
        </is>
      </c>
      <c r="B3" t="inlineStr">
        <is>
          <t>Media</t>
        </is>
      </c>
    </row>
    <row r="4">
      <c r="A4" t="inlineStr">
        <is>
          <t>Repasado</t>
        </is>
      </c>
      <c r="B4" t="inlineStr">
        <is>
          <t>Alta</t>
        </is>
      </c>
    </row>
    <row r="5">
      <c r="A5" t="inlineStr">
        <is>
          <t>Dominado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2026-10-02T13:02:23Z</dcterms:created>
  <dcterms:modified xmlns:dcterms="http://purl.org/dc/terms/" xmlns:xsi="http://www.w3.org/2001/XMLSchema-instance" xsi:type="dcterms:W3CDTF">2026-10-02T13:02:23Z</dcterms:modified>
</cp:coreProperties>
</file>