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Vuelos" sheetId="2" state="visible" r:id="rId2"/>
    <sheet xmlns:r="http://schemas.openxmlformats.org/officeDocument/2006/relationships" name="Hoteles" sheetId="3" state="visible" r:id="rId3"/>
    <sheet xmlns:r="http://schemas.openxmlformats.org/officeDocument/2006/relationships" name="Paquetes" sheetId="4" state="visible" r:id="rId4"/>
    <sheet xmlns:r="http://schemas.openxmlformats.org/officeDocument/2006/relationships" name="Instruccion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FFFFFF"/>
      <sz val="10"/>
    </font>
    <font>
      <name val="Arial"/>
      <color rgb="001D4ED8"/>
      <sz val="10"/>
    </font>
    <font>
      <name val="Arial"/>
      <b val="1"/>
      <color rgb="00047857"/>
      <sz val="10"/>
    </font>
    <font>
      <name val="Arial"/>
      <color rgb="00047857"/>
      <sz val="10"/>
    </font>
    <font>
      <name val="Arial"/>
      <b val="1"/>
      <color rgb="00111827"/>
      <sz val="10"/>
    </font>
    <font>
      <name val="Arial"/>
      <b val="1"/>
      <color rgb="000B4A2F"/>
      <sz val="11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7" fillId="0" borderId="0" applyAlignment="1" pivotButton="0" quotePrefix="0" xfId="0">
      <alignment vertical="center"/>
    </xf>
    <xf numFmtId="3" fontId="4" fillId="4" borderId="1" applyAlignment="1" applyProtection="1" pivotButton="0" quotePrefix="0" xfId="0">
      <alignment horizontal="center" vertical="center"/>
      <protection locked="0" hidden="0"/>
    </xf>
    <xf numFmtId="9" fontId="4" fillId="4" borderId="1" applyAlignment="1" applyProtection="1" pivotButton="0" quotePrefix="0" xfId="0">
      <alignment horizontal="center" vertical="center"/>
      <protection locked="0" hidden="0"/>
    </xf>
    <xf numFmtId="0" fontId="2" fillId="0" borderId="0" applyAlignment="1" pivotButton="0" quotePrefix="0" xfId="0">
      <alignment vertical="center"/>
    </xf>
    <xf numFmtId="0" fontId="9" fillId="6" borderId="0" applyAlignment="1" pivotButton="0" quotePrefix="0" xfId="0">
      <alignment horizontal="center" vertical="center" wrapText="1"/>
    </xf>
    <xf numFmtId="164" fontId="10" fillId="6" borderId="0" applyAlignment="1" pivotButton="0" quotePrefix="0" xfId="0">
      <alignment horizontal="center" vertical="center"/>
    </xf>
    <xf numFmtId="2" fontId="10" fillId="6" borderId="0" applyAlignment="1" pivotButton="0" quotePrefix="0" xfId="0">
      <alignment horizontal="center" vertical="center"/>
    </xf>
    <xf numFmtId="3" fontId="10" fillId="6" borderId="0" applyAlignment="1" pivotButton="0" quotePrefix="0" xfId="0">
      <alignment horizontal="center" vertical="center"/>
    </xf>
    <xf numFmtId="0" fontId="11" fillId="0" borderId="0" applyAlignment="1" pivotButton="0" quotePrefix="0" xfId="0">
      <alignment vertical="center"/>
    </xf>
    <xf numFmtId="0" fontId="3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vertical="center"/>
    </xf>
    <xf numFmtId="164" fontId="5" fillId="0" borderId="1" applyAlignment="1" pivotButton="0" quotePrefix="0" xfId="0">
      <alignment vertical="center"/>
    </xf>
    <xf numFmtId="164" fontId="6" fillId="0" borderId="1" applyAlignment="1" pivotButton="0" quotePrefix="0" xfId="0">
      <alignment vertical="center"/>
    </xf>
    <xf numFmtId="2" fontId="6" fillId="0" borderId="1" applyAlignment="1" pivotButton="0" quotePrefix="0" xfId="0">
      <alignment horizontal="center" vertical="center"/>
    </xf>
    <xf numFmtId="0" fontId="4" fillId="4" borderId="1" applyAlignment="1" applyProtection="1" pivotButton="0" quotePrefix="0" xfId="0">
      <alignment vertical="center"/>
      <protection locked="0" hidden="0"/>
    </xf>
    <xf numFmtId="164" fontId="4" fillId="4" borderId="1" applyAlignment="1" applyProtection="1" pivotButton="0" quotePrefix="0" xfId="0">
      <alignment vertical="center"/>
      <protection locked="0" hidden="0"/>
    </xf>
    <xf numFmtId="0" fontId="4" fillId="4" borderId="1" applyAlignment="1" applyProtection="1" pivotButton="0" quotePrefix="0" xfId="0">
      <alignment horizontal="center" vertical="center"/>
      <protection locked="0" hidden="0"/>
    </xf>
    <xf numFmtId="165" fontId="4" fillId="4" borderId="1" applyAlignment="1" applyProtection="1" pivotButton="0" quotePrefix="0" xfId="0">
      <alignment horizontal="center" vertical="center"/>
      <protection locked="0" hidden="0"/>
    </xf>
    <xf numFmtId="3" fontId="6" fillId="0" borderId="1" applyAlignment="1" pivotButton="0" quotePrefix="0" xfId="0">
      <alignment horizontal="center" vertical="center"/>
    </xf>
    <xf numFmtId="164" fontId="8" fillId="5" borderId="1" applyAlignment="1" pivotButton="0" quotePrefix="0" xfId="0">
      <alignment vertical="center"/>
    </xf>
    <xf numFmtId="165" fontId="8" fillId="5" borderId="1" applyAlignment="1" pivotButton="0" quotePrefix="0" xfId="0">
      <alignment vertical="center"/>
    </xf>
    <xf numFmtId="165" fontId="6" fillId="0" borderId="1" applyAlignment="1" pivotButton="0" quotePrefix="0" xfId="0">
      <alignment horizontal="center" vertical="center"/>
    </xf>
    <xf numFmtId="2" fontId="5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Coste real por persona de cada vuelo (€)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'Vuelos'!H6</f>
            </strRef>
          </tx>
          <spPr>
            <a:ln xmlns:a="http://schemas.openxmlformats.org/drawingml/2006/main">
              <a:prstDash val="solid"/>
            </a:ln>
          </spPr>
          <cat>
            <numRef>
              <f>'Vuelos'!$B$7:$B$16</f>
            </numRef>
          </cat>
          <val>
            <numRef>
              <f>'Vuelos'!$H$7:$H$16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Coste de la estancia por alojamiento (€)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'Hoteles'!I6</f>
            </strRef>
          </tx>
          <spPr>
            <a:ln xmlns:a="http://schemas.openxmlformats.org/drawingml/2006/main">
              <a:prstDash val="solid"/>
            </a:ln>
          </spPr>
          <cat>
            <numRef>
              <f>'Hoteles'!$B$7:$B$16</f>
            </numRef>
          </cat>
          <val>
            <numRef>
              <f>'Hoteles'!$I$7:$I$16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8</col>
      <colOff>0</colOff>
      <row>3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20</row>
      <rowOff>0</rowOff>
    </from>
    <ext cx="61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G3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28" customWidth="1" min="3" max="3"/>
    <col width="28" customWidth="1" min="4" max="4"/>
    <col width="15" customWidth="1" min="5" max="5"/>
    <col width="15" customWidth="1" min="6" max="6"/>
    <col width="14" customWidth="1" min="7" max="7"/>
    <col width="3" customWidth="1" min="8" max="8"/>
  </cols>
  <sheetData>
    <row r="2" ht="34" customHeight="1">
      <c r="B2" s="1" t="inlineStr">
        <is>
          <t>Panel comparador de vuelos y hoteles</t>
        </is>
      </c>
      <c r="C2" s="2" t="n"/>
      <c r="D2" s="2" t="n"/>
      <c r="E2" s="2" t="n"/>
      <c r="F2" s="2" t="n"/>
      <c r="G2" s="2" t="n"/>
    </row>
    <row r="3">
      <c r="B3" s="3" t="inlineStr">
        <is>
          <t>Define el viaje, compara paquetes y quédate con el que mejor encaje</t>
        </is>
      </c>
    </row>
    <row r="5">
      <c r="B5" s="4" t="inlineStr">
        <is>
          <t>Viajeros</t>
        </is>
      </c>
      <c r="C5" s="5" t="n">
        <v>2</v>
      </c>
    </row>
    <row r="6">
      <c r="B6" s="4" t="inlineStr">
        <is>
          <t>Noches de estancia</t>
        </is>
      </c>
      <c r="C6" s="5" t="n">
        <v>4</v>
      </c>
    </row>
    <row r="7">
      <c r="B7" s="4" t="inlineStr">
        <is>
          <t>Habitaciones</t>
        </is>
      </c>
      <c r="C7" s="5" t="n">
        <v>1</v>
      </c>
    </row>
    <row r="8">
      <c r="B8" s="4" t="inlineStr">
        <is>
          <t>Peso del precio en la puntuación</t>
        </is>
      </c>
      <c r="C8" s="6" t="n">
        <v>0.4</v>
      </c>
      <c r="D8" s="7">
        <f>" Peso de la valoración: "&amp;TEXT(1-C8,"0%")</f>
        <v/>
      </c>
    </row>
    <row r="10" ht="30" customHeight="1">
      <c r="B10" s="8" t="inlineStr">
        <is>
          <t>PAQUETE MÁS BARATO</t>
        </is>
      </c>
      <c r="C10" s="8" t="inlineStr">
        <is>
          <t>PAQUETE MÁS CARO</t>
        </is>
      </c>
      <c r="D10" s="8" t="inlineStr">
        <is>
          <t>AHORRO ENTRE EL MÁS CARO Y EL MÁS BARATO</t>
        </is>
      </c>
    </row>
    <row r="11" ht="32" customHeight="1">
      <c r="B11" s="9">
        <f>IFERROR(IF(COUNT(Paquetes!$H$7:$H$46)=0,0,MIN(Paquetes!$H$7:$H$46)),0)</f>
        <v/>
      </c>
      <c r="C11" s="9">
        <f>IFERROR(IF(COUNT(Paquetes!$H$7:$H$46)=0,0,MAX(Paquetes!$H$7:$H$46)),0)</f>
        <v/>
      </c>
      <c r="D11" s="9">
        <f>C11-B11</f>
        <v/>
      </c>
    </row>
    <row r="13" ht="30" customHeight="1">
      <c r="B13" s="8" t="inlineStr">
        <is>
          <t>PRECIO MEDIO POR PERSONA</t>
        </is>
      </c>
      <c r="C13" s="8" t="inlineStr">
        <is>
          <t>MEJOR PUNTUACIÓN (0-10)</t>
        </is>
      </c>
      <c r="D13" s="8" t="inlineStr">
        <is>
          <t>PAQUETES COMPARADOS</t>
        </is>
      </c>
    </row>
    <row r="14" ht="32" customHeight="1">
      <c r="B14" s="9">
        <f>IFERROR(AVERAGE(Paquetes!$I$7:$I$46),0)</f>
        <v/>
      </c>
      <c r="C14" s="10">
        <f>IFERROR(IF(COUNT(Paquetes!$K$7:$K$46)=0,0,MAX(Paquetes!$K$7:$K$46)),0)</f>
        <v/>
      </c>
      <c r="D14" s="11">
        <f>COUNT(Paquetes!$H$7:$H$46)</f>
        <v/>
      </c>
    </row>
    <row r="16">
      <c r="B16" s="12" t="inlineStr">
        <is>
          <t>LOS 5 PAQUETES MÁS BARATOS</t>
        </is>
      </c>
    </row>
    <row r="17" ht="32" customHeight="1">
      <c r="B17" s="13" t="inlineStr">
        <is>
          <t>Puesto</t>
        </is>
      </c>
      <c r="C17" s="13" t="inlineStr">
        <is>
          <t>Vuelo</t>
        </is>
      </c>
      <c r="D17" s="13" t="inlineStr">
        <is>
          <t>Alojamiento</t>
        </is>
      </c>
      <c r="E17" s="13" t="inlineStr">
        <is>
          <t>Total del paquete</t>
        </is>
      </c>
      <c r="F17" s="13" t="inlineStr">
        <is>
          <t>Por persona</t>
        </is>
      </c>
      <c r="G17" s="13" t="inlineStr">
        <is>
          <t>Puntuación</t>
        </is>
      </c>
    </row>
    <row r="18">
      <c r="B18" s="14" t="n">
        <v>1</v>
      </c>
      <c r="C18" s="15">
        <f>IFERROR(INDEX(Paquetes!$B$7:$B$46,MATCH($B18,Paquetes!$L$7:$L$46,0)),"")</f>
        <v/>
      </c>
      <c r="D18" s="15">
        <f>IFERROR(INDEX(Paquetes!$C$7:$C$46,MATCH($B18,Paquetes!$L$7:$L$46,0)),"")</f>
        <v/>
      </c>
      <c r="E18" s="16">
        <f>IFERROR(INDEX(Paquetes!$H$7:$H$46,MATCH($B18,Paquetes!$L$7:$L$46,0)),"")</f>
        <v/>
      </c>
      <c r="F18" s="17">
        <f>IFERROR(INDEX(Paquetes!$I$7:$I$46,MATCH($B18,Paquetes!$L$7:$L$46,0)),"")</f>
        <v/>
      </c>
      <c r="G18" s="18">
        <f>IFERROR(INDEX(Paquetes!$K$7:$K$46,MATCH($B18,Paquetes!$L$7:$L$46,0)),"")</f>
        <v/>
      </c>
    </row>
    <row r="19">
      <c r="B19" s="14" t="n">
        <v>2</v>
      </c>
      <c r="C19" s="15">
        <f>IFERROR(INDEX(Paquetes!$B$7:$B$46,MATCH($B19,Paquetes!$L$7:$L$46,0)),"")</f>
        <v/>
      </c>
      <c r="D19" s="15">
        <f>IFERROR(INDEX(Paquetes!$C$7:$C$46,MATCH($B19,Paquetes!$L$7:$L$46,0)),"")</f>
        <v/>
      </c>
      <c r="E19" s="16">
        <f>IFERROR(INDEX(Paquetes!$H$7:$H$46,MATCH($B19,Paquetes!$L$7:$L$46,0)),"")</f>
        <v/>
      </c>
      <c r="F19" s="17">
        <f>IFERROR(INDEX(Paquetes!$I$7:$I$46,MATCH($B19,Paquetes!$L$7:$L$46,0)),"")</f>
        <v/>
      </c>
      <c r="G19" s="18">
        <f>IFERROR(INDEX(Paquetes!$K$7:$K$46,MATCH($B19,Paquetes!$L$7:$L$46,0)),"")</f>
        <v/>
      </c>
    </row>
    <row r="20">
      <c r="B20" s="14" t="n">
        <v>3</v>
      </c>
      <c r="C20" s="15">
        <f>IFERROR(INDEX(Paquetes!$B$7:$B$46,MATCH($B20,Paquetes!$L$7:$L$46,0)),"")</f>
        <v/>
      </c>
      <c r="D20" s="15">
        <f>IFERROR(INDEX(Paquetes!$C$7:$C$46,MATCH($B20,Paquetes!$L$7:$L$46,0)),"")</f>
        <v/>
      </c>
      <c r="E20" s="16">
        <f>IFERROR(INDEX(Paquetes!$H$7:$H$46,MATCH($B20,Paquetes!$L$7:$L$46,0)),"")</f>
        <v/>
      </c>
      <c r="F20" s="17">
        <f>IFERROR(INDEX(Paquetes!$I$7:$I$46,MATCH($B20,Paquetes!$L$7:$L$46,0)),"")</f>
        <v/>
      </c>
      <c r="G20" s="18">
        <f>IFERROR(INDEX(Paquetes!$K$7:$K$46,MATCH($B20,Paquetes!$L$7:$L$46,0)),"")</f>
        <v/>
      </c>
    </row>
    <row r="21">
      <c r="B21" s="14" t="n">
        <v>4</v>
      </c>
      <c r="C21" s="15">
        <f>IFERROR(INDEX(Paquetes!$B$7:$B$46,MATCH($B21,Paquetes!$L$7:$L$46,0)),"")</f>
        <v/>
      </c>
      <c r="D21" s="15">
        <f>IFERROR(INDEX(Paquetes!$C$7:$C$46,MATCH($B21,Paquetes!$L$7:$L$46,0)),"")</f>
        <v/>
      </c>
      <c r="E21" s="16">
        <f>IFERROR(INDEX(Paquetes!$H$7:$H$46,MATCH($B21,Paquetes!$L$7:$L$46,0)),"")</f>
        <v/>
      </c>
      <c r="F21" s="17">
        <f>IFERROR(INDEX(Paquetes!$I$7:$I$46,MATCH($B21,Paquetes!$L$7:$L$46,0)),"")</f>
        <v/>
      </c>
      <c r="G21" s="18">
        <f>IFERROR(INDEX(Paquetes!$K$7:$K$46,MATCH($B21,Paquetes!$L$7:$L$46,0)),"")</f>
        <v/>
      </c>
    </row>
    <row r="22">
      <c r="B22" s="14" t="n">
        <v>5</v>
      </c>
      <c r="C22" s="15">
        <f>IFERROR(INDEX(Paquetes!$B$7:$B$46,MATCH($B22,Paquetes!$L$7:$L$46,0)),"")</f>
        <v/>
      </c>
      <c r="D22" s="15">
        <f>IFERROR(INDEX(Paquetes!$C$7:$C$46,MATCH($B22,Paquetes!$L$7:$L$46,0)),"")</f>
        <v/>
      </c>
      <c r="E22" s="16">
        <f>IFERROR(INDEX(Paquetes!$H$7:$H$46,MATCH($B22,Paquetes!$L$7:$L$46,0)),"")</f>
        <v/>
      </c>
      <c r="F22" s="17">
        <f>IFERROR(INDEX(Paquetes!$I$7:$I$46,MATCH($B22,Paquetes!$L$7:$L$46,0)),"")</f>
        <v/>
      </c>
      <c r="G22" s="18">
        <f>IFERROR(INDEX(Paquetes!$K$7:$K$46,MATCH($B22,Paquetes!$L$7:$L$46,0)),"")</f>
        <v/>
      </c>
    </row>
    <row r="25">
      <c r="B25" s="12" t="inlineStr">
        <is>
          <t>LOS 5 MEJOR PUNTUADOS (PRECIO + VALORACIÓN)</t>
        </is>
      </c>
    </row>
    <row r="26" ht="32" customHeight="1">
      <c r="B26" s="13" t="inlineStr">
        <is>
          <t>Puesto</t>
        </is>
      </c>
      <c r="C26" s="13" t="inlineStr">
        <is>
          <t>Vuelo</t>
        </is>
      </c>
      <c r="D26" s="13" t="inlineStr">
        <is>
          <t>Alojamiento</t>
        </is>
      </c>
      <c r="E26" s="13" t="inlineStr">
        <is>
          <t>Total del paquete</t>
        </is>
      </c>
      <c r="F26" s="13" t="inlineStr">
        <is>
          <t>Por persona</t>
        </is>
      </c>
      <c r="G26" s="13" t="inlineStr">
        <is>
          <t>Puntuación</t>
        </is>
      </c>
    </row>
    <row r="27">
      <c r="B27" s="14" t="n">
        <v>1</v>
      </c>
      <c r="C27" s="15">
        <f>IFERROR(INDEX(Paquetes!$B$7:$B$46,MATCH($B27,Paquetes!$M$7:$M$46,0)),"")</f>
        <v/>
      </c>
      <c r="D27" s="15">
        <f>IFERROR(INDEX(Paquetes!$C$7:$C$46,MATCH($B27,Paquetes!$M$7:$M$46,0)),"")</f>
        <v/>
      </c>
      <c r="E27" s="16">
        <f>IFERROR(INDEX(Paquetes!$H$7:$H$46,MATCH($B27,Paquetes!$M$7:$M$46,0)),"")</f>
        <v/>
      </c>
      <c r="F27" s="17">
        <f>IFERROR(INDEX(Paquetes!$I$7:$I$46,MATCH($B27,Paquetes!$M$7:$M$46,0)),"")</f>
        <v/>
      </c>
      <c r="G27" s="18">
        <f>IFERROR(INDEX(Paquetes!$K$7:$K$46,MATCH($B27,Paquetes!$M$7:$M$46,0)),"")</f>
        <v/>
      </c>
    </row>
    <row r="28">
      <c r="B28" s="14" t="n">
        <v>2</v>
      </c>
      <c r="C28" s="15">
        <f>IFERROR(INDEX(Paquetes!$B$7:$B$46,MATCH($B28,Paquetes!$M$7:$M$46,0)),"")</f>
        <v/>
      </c>
      <c r="D28" s="15">
        <f>IFERROR(INDEX(Paquetes!$C$7:$C$46,MATCH($B28,Paquetes!$M$7:$M$46,0)),"")</f>
        <v/>
      </c>
      <c r="E28" s="16">
        <f>IFERROR(INDEX(Paquetes!$H$7:$H$46,MATCH($B28,Paquetes!$M$7:$M$46,0)),"")</f>
        <v/>
      </c>
      <c r="F28" s="17">
        <f>IFERROR(INDEX(Paquetes!$I$7:$I$46,MATCH($B28,Paquetes!$M$7:$M$46,0)),"")</f>
        <v/>
      </c>
      <c r="G28" s="18">
        <f>IFERROR(INDEX(Paquetes!$K$7:$K$46,MATCH($B28,Paquetes!$M$7:$M$46,0)),"")</f>
        <v/>
      </c>
    </row>
    <row r="29">
      <c r="B29" s="14" t="n">
        <v>3</v>
      </c>
      <c r="C29" s="15">
        <f>IFERROR(INDEX(Paquetes!$B$7:$B$46,MATCH($B29,Paquetes!$M$7:$M$46,0)),"")</f>
        <v/>
      </c>
      <c r="D29" s="15">
        <f>IFERROR(INDEX(Paquetes!$C$7:$C$46,MATCH($B29,Paquetes!$M$7:$M$46,0)),"")</f>
        <v/>
      </c>
      <c r="E29" s="16">
        <f>IFERROR(INDEX(Paquetes!$H$7:$H$46,MATCH($B29,Paquetes!$M$7:$M$46,0)),"")</f>
        <v/>
      </c>
      <c r="F29" s="17">
        <f>IFERROR(INDEX(Paquetes!$I$7:$I$46,MATCH($B29,Paquetes!$M$7:$M$46,0)),"")</f>
        <v/>
      </c>
      <c r="G29" s="18">
        <f>IFERROR(INDEX(Paquetes!$K$7:$K$46,MATCH($B29,Paquetes!$M$7:$M$46,0)),"")</f>
        <v/>
      </c>
    </row>
    <row r="30">
      <c r="B30" s="14" t="n">
        <v>4</v>
      </c>
      <c r="C30" s="15">
        <f>IFERROR(INDEX(Paquetes!$B$7:$B$46,MATCH($B30,Paquetes!$M$7:$M$46,0)),"")</f>
        <v/>
      </c>
      <c r="D30" s="15">
        <f>IFERROR(INDEX(Paquetes!$C$7:$C$46,MATCH($B30,Paquetes!$M$7:$M$46,0)),"")</f>
        <v/>
      </c>
      <c r="E30" s="16">
        <f>IFERROR(INDEX(Paquetes!$H$7:$H$46,MATCH($B30,Paquetes!$M$7:$M$46,0)),"")</f>
        <v/>
      </c>
      <c r="F30" s="17">
        <f>IFERROR(INDEX(Paquetes!$I$7:$I$46,MATCH($B30,Paquetes!$M$7:$M$46,0)),"")</f>
        <v/>
      </c>
      <c r="G30" s="18">
        <f>IFERROR(INDEX(Paquetes!$K$7:$K$46,MATCH($B30,Paquetes!$M$7:$M$46,0)),"")</f>
        <v/>
      </c>
    </row>
    <row r="31">
      <c r="B31" s="14" t="n">
        <v>5</v>
      </c>
      <c r="C31" s="15">
        <f>IFERROR(INDEX(Paquetes!$B$7:$B$46,MATCH($B31,Paquetes!$M$7:$M$46,0)),"")</f>
        <v/>
      </c>
      <c r="D31" s="15">
        <f>IFERROR(INDEX(Paquetes!$C$7:$C$46,MATCH($B31,Paquetes!$M$7:$M$46,0)),"")</f>
        <v/>
      </c>
      <c r="E31" s="16">
        <f>IFERROR(INDEX(Paquetes!$H$7:$H$46,MATCH($B31,Paquetes!$M$7:$M$46,0)),"")</f>
        <v/>
      </c>
      <c r="F31" s="17">
        <f>IFERROR(INDEX(Paquetes!$I$7:$I$46,MATCH($B31,Paquetes!$M$7:$M$46,0)),"")</f>
        <v/>
      </c>
      <c r="G31" s="18">
        <f>IFERROR(INDEX(Paquetes!$K$7:$K$46,MATCH($B31,Paquetes!$M$7:$M$46,0)),"")</f>
        <v/>
      </c>
    </row>
    <row r="33">
      <c r="B33" s="7" t="inlineStr">
        <is>
          <t>Puntuación = peso del precio × (paquete más barato ÷ este paquete × 10) + peso de la valoración × valoración del hotel.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G3"/>
    <mergeCell ref="B2:G2"/>
  </mergeCells>
  <conditionalFormatting sqref="B18:G18">
    <cfRule type="expression" priority="1" dxfId="0">
      <formula>ISNUMBER($E18)</formula>
    </cfRule>
  </conditionalFormatting>
  <conditionalFormatting sqref="B27:G27">
    <cfRule type="expression" priority="2" dxfId="1">
      <formula>ISNUMBER($E27)</formula>
    </cfRule>
  </conditionalFormatting>
  <dataValidations count="1">
    <dataValidation sqref="C8" showDropDown="0" showInputMessage="0" showErrorMessage="0" allowBlank="0" errorTitle="Peso" error="Introduce un porcentaje entre 0% y 100%.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J48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8" customWidth="1" min="2" max="2"/>
    <col width="15" customWidth="1" min="3" max="3"/>
    <col width="13" customWidth="1" min="4" max="4"/>
    <col width="14" customWidth="1" min="5" max="5"/>
    <col width="10" customWidth="1" min="6" max="6"/>
    <col width="12" customWidth="1" min="7" max="7"/>
    <col width="15" customWidth="1" min="8" max="8"/>
    <col width="15" customWidth="1" min="9" max="9"/>
    <col width="11" customWidth="1" min="10" max="10"/>
  </cols>
  <sheetData>
    <row r="2" ht="34" customHeight="1">
      <c r="B2" s="1" t="inlineStr">
        <is>
          <t>Opciones de vuelo</t>
        </is>
      </c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B3" s="3" t="inlineStr">
        <is>
          <t>Un nombre único por opción (aerolínea + hora). El coste real suma la maleta si no va incluida</t>
        </is>
      </c>
    </row>
    <row r="6" ht="44" customHeight="1">
      <c r="B6" s="13" t="inlineStr">
        <is>
          <t>Opción de vuelo</t>
        </is>
      </c>
      <c r="C6" s="13" t="inlineStr">
        <is>
          <t>Precio por persona (ida y vuelta)</t>
        </is>
      </c>
      <c r="D6" s="13" t="inlineStr">
        <is>
          <t>Maleta de bodega incluida</t>
        </is>
      </c>
      <c r="E6" s="13" t="inlineStr">
        <is>
          <t>Suplemento maleta por persona</t>
        </is>
      </c>
      <c r="F6" s="13" t="inlineStr">
        <is>
          <t>Escalas</t>
        </is>
      </c>
      <c r="G6" s="13" t="inlineStr">
        <is>
          <t>Duración ida (h)</t>
        </is>
      </c>
      <c r="H6" s="13" t="inlineStr">
        <is>
          <t>Coste real por persona</t>
        </is>
      </c>
      <c r="I6" s="13" t="inlineStr">
        <is>
          <t>Coste del grupo</t>
        </is>
      </c>
      <c r="J6" s="13" t="inlineStr">
        <is>
          <t>Ranking precio</t>
        </is>
      </c>
    </row>
    <row r="7">
      <c r="B7" s="19" t="inlineStr">
        <is>
          <t>SkyLow 06:45</t>
        </is>
      </c>
      <c r="C7" s="20" t="n">
        <v>78</v>
      </c>
      <c r="D7" s="21" t="inlineStr">
        <is>
          <t>No</t>
        </is>
      </c>
      <c r="E7" s="20" t="n">
        <v>45</v>
      </c>
      <c r="F7" s="5" t="n">
        <v>0</v>
      </c>
      <c r="G7" s="22" t="n">
        <v>1.5</v>
      </c>
      <c r="H7" s="16">
        <f>IF(C7="","",C7+IF(D7="No",N(E7),0))</f>
        <v/>
      </c>
      <c r="I7" s="17">
        <f>IF(H7="","",H7*Panel!$C$5)</f>
        <v/>
      </c>
      <c r="J7" s="23">
        <f>IF(H7="","",RANK(H7,$H$7:$H$46,1)+COUNTIF($H$7:H7,H7)-1)</f>
        <v/>
      </c>
    </row>
    <row r="8">
      <c r="B8" s="19" t="inlineStr">
        <is>
          <t>AeroSur 09:10</t>
        </is>
      </c>
      <c r="C8" s="20" t="n">
        <v>142</v>
      </c>
      <c r="D8" s="21" t="inlineStr">
        <is>
          <t>Sí</t>
        </is>
      </c>
      <c r="E8" s="20" t="n">
        <v>0</v>
      </c>
      <c r="F8" s="5" t="n">
        <v>0</v>
      </c>
      <c r="G8" s="22" t="n">
        <v>1.5</v>
      </c>
      <c r="H8" s="16">
        <f>IF(C8="","",C8+IF(D8="No",N(E8),0))</f>
        <v/>
      </c>
      <c r="I8" s="17">
        <f>IF(H8="","",H8*Panel!$C$5)</f>
        <v/>
      </c>
      <c r="J8" s="23">
        <f>IF(H8="","",RANK(H8,$H$7:$H$46,1)+COUNTIF($H$7:H8,H8)-1)</f>
        <v/>
      </c>
    </row>
    <row r="9">
      <c r="B9" s="19" t="inlineStr">
        <is>
          <t>Norte 12:30</t>
        </is>
      </c>
      <c r="C9" s="20" t="n">
        <v>168</v>
      </c>
      <c r="D9" s="21" t="inlineStr">
        <is>
          <t>Sí</t>
        </is>
      </c>
      <c r="E9" s="20" t="n">
        <v>0</v>
      </c>
      <c r="F9" s="5" t="n">
        <v>0</v>
      </c>
      <c r="G9" s="22" t="n">
        <v>1.6</v>
      </c>
      <c r="H9" s="16">
        <f>IF(C9="","",C9+IF(D9="No",N(E9),0))</f>
        <v/>
      </c>
      <c r="I9" s="17">
        <f>IF(H9="","",H9*Panel!$C$5)</f>
        <v/>
      </c>
      <c r="J9" s="23">
        <f>IF(H9="","",RANK(H9,$H$7:$H$46,1)+COUNTIF($H$7:H9,H9)-1)</f>
        <v/>
      </c>
    </row>
    <row r="10">
      <c r="B10" s="19" t="inlineStr">
        <is>
          <t>SkyLow 19:55</t>
        </is>
      </c>
      <c r="C10" s="20" t="n">
        <v>64</v>
      </c>
      <c r="D10" s="21" t="inlineStr">
        <is>
          <t>No</t>
        </is>
      </c>
      <c r="E10" s="20" t="n">
        <v>45</v>
      </c>
      <c r="F10" s="5" t="n">
        <v>0</v>
      </c>
      <c r="G10" s="22" t="n">
        <v>1.5</v>
      </c>
      <c r="H10" s="16">
        <f>IF(C10="","",C10+IF(D10="No",N(E10),0))</f>
        <v/>
      </c>
      <c r="I10" s="17">
        <f>IF(H10="","",H10*Panel!$C$5)</f>
        <v/>
      </c>
      <c r="J10" s="23">
        <f>IF(H10="","",RANK(H10,$H$7:$H$46,1)+COUNTIF($H$7:H10,H10)-1)</f>
        <v/>
      </c>
    </row>
    <row r="11">
      <c r="B11" s="19" t="inlineStr">
        <is>
          <t>EuroConecta 07:20</t>
        </is>
      </c>
      <c r="C11" s="20" t="n">
        <v>119</v>
      </c>
      <c r="D11" s="21" t="inlineStr">
        <is>
          <t>Sí</t>
        </is>
      </c>
      <c r="E11" s="20" t="n">
        <v>0</v>
      </c>
      <c r="F11" s="5" t="n">
        <v>1</v>
      </c>
      <c r="G11" s="22" t="n">
        <v>4.5</v>
      </c>
      <c r="H11" s="16">
        <f>IF(C11="","",C11+IF(D11="No",N(E11),0))</f>
        <v/>
      </c>
      <c r="I11" s="17">
        <f>IF(H11="","",H11*Panel!$C$5)</f>
        <v/>
      </c>
      <c r="J11" s="23">
        <f>IF(H11="","",RANK(H11,$H$7:$H$46,1)+COUNTIF($H$7:H11,H11)-1)</f>
        <v/>
      </c>
    </row>
    <row r="12">
      <c r="B12" s="19" t="inlineStr">
        <is>
          <t>EuroConecta 15:40</t>
        </is>
      </c>
      <c r="C12" s="20" t="n">
        <v>104</v>
      </c>
      <c r="D12" s="21" t="inlineStr">
        <is>
          <t>Sí</t>
        </is>
      </c>
      <c r="E12" s="20" t="n">
        <v>0</v>
      </c>
      <c r="F12" s="5" t="n">
        <v>1</v>
      </c>
      <c r="G12" s="22" t="n">
        <v>5.2</v>
      </c>
      <c r="H12" s="16">
        <f>IF(C12="","",C12+IF(D12="No",N(E12),0))</f>
        <v/>
      </c>
      <c r="I12" s="17">
        <f>IF(H12="","",H12*Panel!$C$5)</f>
        <v/>
      </c>
      <c r="J12" s="23">
        <f>IF(H12="","",RANK(H12,$H$7:$H$46,1)+COUNTIF($H$7:H12,H12)-1)</f>
        <v/>
      </c>
    </row>
    <row r="13">
      <c r="B13" s="19" t="inlineStr">
        <is>
          <t>AeroSur 21:05</t>
        </is>
      </c>
      <c r="C13" s="20" t="n">
        <v>128</v>
      </c>
      <c r="D13" s="21" t="inlineStr">
        <is>
          <t>Sí</t>
        </is>
      </c>
      <c r="E13" s="20" t="n">
        <v>0</v>
      </c>
      <c r="F13" s="5" t="n">
        <v>0</v>
      </c>
      <c r="G13" s="22" t="n">
        <v>1.5</v>
      </c>
      <c r="H13" s="16">
        <f>IF(C13="","",C13+IF(D13="No",N(E13),0))</f>
        <v/>
      </c>
      <c r="I13" s="17">
        <f>IF(H13="","",H13*Panel!$C$5)</f>
        <v/>
      </c>
      <c r="J13" s="23">
        <f>IF(H13="","",RANK(H13,$H$7:$H$46,1)+COUNTIF($H$7:H13,H13)-1)</f>
        <v/>
      </c>
    </row>
    <row r="14">
      <c r="B14" s="19" t="inlineStr">
        <is>
          <t>LowFly 11:00</t>
        </is>
      </c>
      <c r="C14" s="20" t="n">
        <v>59</v>
      </c>
      <c r="D14" s="21" t="inlineStr">
        <is>
          <t>No</t>
        </is>
      </c>
      <c r="E14" s="20" t="n">
        <v>40</v>
      </c>
      <c r="F14" s="5" t="n">
        <v>1</v>
      </c>
      <c r="G14" s="22" t="n">
        <v>6.8</v>
      </c>
      <c r="H14" s="16">
        <f>IF(C14="","",C14+IF(D14="No",N(E14),0))</f>
        <v/>
      </c>
      <c r="I14" s="17">
        <f>IF(H14="","",H14*Panel!$C$5)</f>
        <v/>
      </c>
      <c r="J14" s="23">
        <f>IF(H14="","",RANK(H14,$H$7:$H$46,1)+COUNTIF($H$7:H14,H14)-1)</f>
        <v/>
      </c>
    </row>
    <row r="15">
      <c r="B15" s="19" t="inlineStr">
        <is>
          <t>Norte 17:15</t>
        </is>
      </c>
      <c r="C15" s="20" t="n">
        <v>189</v>
      </c>
      <c r="D15" s="21" t="inlineStr">
        <is>
          <t>Sí</t>
        </is>
      </c>
      <c r="E15" s="20" t="n">
        <v>0</v>
      </c>
      <c r="F15" s="5" t="n">
        <v>0</v>
      </c>
      <c r="G15" s="22" t="n">
        <v>1.6</v>
      </c>
      <c r="H15" s="16">
        <f>IF(C15="","",C15+IF(D15="No",N(E15),0))</f>
        <v/>
      </c>
      <c r="I15" s="17">
        <f>IF(H15="","",H15*Panel!$C$5)</f>
        <v/>
      </c>
      <c r="J15" s="23">
        <f>IF(H15="","",RANK(H15,$H$7:$H$46,1)+COUNTIF($H$7:H15,H15)-1)</f>
        <v/>
      </c>
    </row>
    <row r="16">
      <c r="B16" s="19" t="inlineStr">
        <is>
          <t>LowFly 06:10</t>
        </is>
      </c>
      <c r="C16" s="20" t="n">
        <v>71</v>
      </c>
      <c r="D16" s="21" t="inlineStr">
        <is>
          <t>No</t>
        </is>
      </c>
      <c r="E16" s="20" t="n">
        <v>40</v>
      </c>
      <c r="F16" s="5" t="n">
        <v>0</v>
      </c>
      <c r="G16" s="22" t="n">
        <v>1.5</v>
      </c>
      <c r="H16" s="16">
        <f>IF(C16="","",C16+IF(D16="No",N(E16),0))</f>
        <v/>
      </c>
      <c r="I16" s="17">
        <f>IF(H16="","",H16*Panel!$C$5)</f>
        <v/>
      </c>
      <c r="J16" s="23">
        <f>IF(H16="","",RANK(H16,$H$7:$H$46,1)+COUNTIF($H$7:H16,H16)-1)</f>
        <v/>
      </c>
    </row>
    <row r="17">
      <c r="B17" s="19" t="n"/>
      <c r="C17" s="20" t="n"/>
      <c r="D17" s="21" t="n"/>
      <c r="E17" s="20" t="n"/>
      <c r="F17" s="5" t="n"/>
      <c r="G17" s="22" t="n"/>
      <c r="H17" s="16">
        <f>IF(C17="","",C17+IF(D17="No",N(E17),0))</f>
        <v/>
      </c>
      <c r="I17" s="17">
        <f>IF(H17="","",H17*Panel!$C$5)</f>
        <v/>
      </c>
      <c r="J17" s="23">
        <f>IF(H17="","",RANK(H17,$H$7:$H$46,1)+COUNTIF($H$7:H17,H17)-1)</f>
        <v/>
      </c>
    </row>
    <row r="18">
      <c r="B18" s="19" t="n"/>
      <c r="C18" s="20" t="n"/>
      <c r="D18" s="21" t="n"/>
      <c r="E18" s="20" t="n"/>
      <c r="F18" s="5" t="n"/>
      <c r="G18" s="22" t="n"/>
      <c r="H18" s="16">
        <f>IF(C18="","",C18+IF(D18="No",N(E18),0))</f>
        <v/>
      </c>
      <c r="I18" s="17">
        <f>IF(H18="","",H18*Panel!$C$5)</f>
        <v/>
      </c>
      <c r="J18" s="23">
        <f>IF(H18="","",RANK(H18,$H$7:$H$46,1)+COUNTIF($H$7:H18,H18)-1)</f>
        <v/>
      </c>
    </row>
    <row r="19">
      <c r="B19" s="19" t="n"/>
      <c r="C19" s="20" t="n"/>
      <c r="D19" s="21" t="n"/>
      <c r="E19" s="20" t="n"/>
      <c r="F19" s="5" t="n"/>
      <c r="G19" s="22" t="n"/>
      <c r="H19" s="16">
        <f>IF(C19="","",C19+IF(D19="No",N(E19),0))</f>
        <v/>
      </c>
      <c r="I19" s="17">
        <f>IF(H19="","",H19*Panel!$C$5)</f>
        <v/>
      </c>
      <c r="J19" s="23">
        <f>IF(H19="","",RANK(H19,$H$7:$H$46,1)+COUNTIF($H$7:H19,H19)-1)</f>
        <v/>
      </c>
    </row>
    <row r="20">
      <c r="B20" s="19" t="n"/>
      <c r="C20" s="20" t="n"/>
      <c r="D20" s="21" t="n"/>
      <c r="E20" s="20" t="n"/>
      <c r="F20" s="5" t="n"/>
      <c r="G20" s="22" t="n"/>
      <c r="H20" s="16">
        <f>IF(C20="","",C20+IF(D20="No",N(E20),0))</f>
        <v/>
      </c>
      <c r="I20" s="17">
        <f>IF(H20="","",H20*Panel!$C$5)</f>
        <v/>
      </c>
      <c r="J20" s="23">
        <f>IF(H20="","",RANK(H20,$H$7:$H$46,1)+COUNTIF($H$7:H20,H20)-1)</f>
        <v/>
      </c>
    </row>
    <row r="21">
      <c r="B21" s="19" t="n"/>
      <c r="C21" s="20" t="n"/>
      <c r="D21" s="21" t="n"/>
      <c r="E21" s="20" t="n"/>
      <c r="F21" s="5" t="n"/>
      <c r="G21" s="22" t="n"/>
      <c r="H21" s="16">
        <f>IF(C21="","",C21+IF(D21="No",N(E21),0))</f>
        <v/>
      </c>
      <c r="I21" s="17">
        <f>IF(H21="","",H21*Panel!$C$5)</f>
        <v/>
      </c>
      <c r="J21" s="23">
        <f>IF(H21="","",RANK(H21,$H$7:$H$46,1)+COUNTIF($H$7:H21,H21)-1)</f>
        <v/>
      </c>
    </row>
    <row r="22">
      <c r="B22" s="19" t="n"/>
      <c r="C22" s="20" t="n"/>
      <c r="D22" s="21" t="n"/>
      <c r="E22" s="20" t="n"/>
      <c r="F22" s="5" t="n"/>
      <c r="G22" s="22" t="n"/>
      <c r="H22" s="16">
        <f>IF(C22="","",C22+IF(D22="No",N(E22),0))</f>
        <v/>
      </c>
      <c r="I22" s="17">
        <f>IF(H22="","",H22*Panel!$C$5)</f>
        <v/>
      </c>
      <c r="J22" s="23">
        <f>IF(H22="","",RANK(H22,$H$7:$H$46,1)+COUNTIF($H$7:H22,H22)-1)</f>
        <v/>
      </c>
    </row>
    <row r="23">
      <c r="B23" s="19" t="n"/>
      <c r="C23" s="20" t="n"/>
      <c r="D23" s="21" t="n"/>
      <c r="E23" s="20" t="n"/>
      <c r="F23" s="5" t="n"/>
      <c r="G23" s="22" t="n"/>
      <c r="H23" s="16">
        <f>IF(C23="","",C23+IF(D23="No",N(E23),0))</f>
        <v/>
      </c>
      <c r="I23" s="17">
        <f>IF(H23="","",H23*Panel!$C$5)</f>
        <v/>
      </c>
      <c r="J23" s="23">
        <f>IF(H23="","",RANK(H23,$H$7:$H$46,1)+COUNTIF($H$7:H23,H23)-1)</f>
        <v/>
      </c>
    </row>
    <row r="24">
      <c r="B24" s="19" t="n"/>
      <c r="C24" s="20" t="n"/>
      <c r="D24" s="21" t="n"/>
      <c r="E24" s="20" t="n"/>
      <c r="F24" s="5" t="n"/>
      <c r="G24" s="22" t="n"/>
      <c r="H24" s="16">
        <f>IF(C24="","",C24+IF(D24="No",N(E24),0))</f>
        <v/>
      </c>
      <c r="I24" s="17">
        <f>IF(H24="","",H24*Panel!$C$5)</f>
        <v/>
      </c>
      <c r="J24" s="23">
        <f>IF(H24="","",RANK(H24,$H$7:$H$46,1)+COUNTIF($H$7:H24,H24)-1)</f>
        <v/>
      </c>
    </row>
    <row r="25">
      <c r="B25" s="19" t="n"/>
      <c r="C25" s="20" t="n"/>
      <c r="D25" s="21" t="n"/>
      <c r="E25" s="20" t="n"/>
      <c r="F25" s="5" t="n"/>
      <c r="G25" s="22" t="n"/>
      <c r="H25" s="16">
        <f>IF(C25="","",C25+IF(D25="No",N(E25),0))</f>
        <v/>
      </c>
      <c r="I25" s="17">
        <f>IF(H25="","",H25*Panel!$C$5)</f>
        <v/>
      </c>
      <c r="J25" s="23">
        <f>IF(H25="","",RANK(H25,$H$7:$H$46,1)+COUNTIF($H$7:H25,H25)-1)</f>
        <v/>
      </c>
    </row>
    <row r="26">
      <c r="B26" s="19" t="n"/>
      <c r="C26" s="20" t="n"/>
      <c r="D26" s="21" t="n"/>
      <c r="E26" s="20" t="n"/>
      <c r="F26" s="5" t="n"/>
      <c r="G26" s="22" t="n"/>
      <c r="H26" s="16">
        <f>IF(C26="","",C26+IF(D26="No",N(E26),0))</f>
        <v/>
      </c>
      <c r="I26" s="17">
        <f>IF(H26="","",H26*Panel!$C$5)</f>
        <v/>
      </c>
      <c r="J26" s="23">
        <f>IF(H26="","",RANK(H26,$H$7:$H$46,1)+COUNTIF($H$7:H26,H26)-1)</f>
        <v/>
      </c>
    </row>
    <row r="27">
      <c r="B27" s="19" t="n"/>
      <c r="C27" s="20" t="n"/>
      <c r="D27" s="21" t="n"/>
      <c r="E27" s="20" t="n"/>
      <c r="F27" s="5" t="n"/>
      <c r="G27" s="22" t="n"/>
      <c r="H27" s="16">
        <f>IF(C27="","",C27+IF(D27="No",N(E27),0))</f>
        <v/>
      </c>
      <c r="I27" s="17">
        <f>IF(H27="","",H27*Panel!$C$5)</f>
        <v/>
      </c>
      <c r="J27" s="23">
        <f>IF(H27="","",RANK(H27,$H$7:$H$46,1)+COUNTIF($H$7:H27,H27)-1)</f>
        <v/>
      </c>
    </row>
    <row r="28">
      <c r="B28" s="19" t="n"/>
      <c r="C28" s="20" t="n"/>
      <c r="D28" s="21" t="n"/>
      <c r="E28" s="20" t="n"/>
      <c r="F28" s="5" t="n"/>
      <c r="G28" s="22" t="n"/>
      <c r="H28" s="16">
        <f>IF(C28="","",C28+IF(D28="No",N(E28),0))</f>
        <v/>
      </c>
      <c r="I28" s="17">
        <f>IF(H28="","",H28*Panel!$C$5)</f>
        <v/>
      </c>
      <c r="J28" s="23">
        <f>IF(H28="","",RANK(H28,$H$7:$H$46,1)+COUNTIF($H$7:H28,H28)-1)</f>
        <v/>
      </c>
    </row>
    <row r="29">
      <c r="B29" s="19" t="n"/>
      <c r="C29" s="20" t="n"/>
      <c r="D29" s="21" t="n"/>
      <c r="E29" s="20" t="n"/>
      <c r="F29" s="5" t="n"/>
      <c r="G29" s="22" t="n"/>
      <c r="H29" s="16">
        <f>IF(C29="","",C29+IF(D29="No",N(E29),0))</f>
        <v/>
      </c>
      <c r="I29" s="17">
        <f>IF(H29="","",H29*Panel!$C$5)</f>
        <v/>
      </c>
      <c r="J29" s="23">
        <f>IF(H29="","",RANK(H29,$H$7:$H$46,1)+COUNTIF($H$7:H29,H29)-1)</f>
        <v/>
      </c>
    </row>
    <row r="30">
      <c r="B30" s="19" t="n"/>
      <c r="C30" s="20" t="n"/>
      <c r="D30" s="21" t="n"/>
      <c r="E30" s="20" t="n"/>
      <c r="F30" s="5" t="n"/>
      <c r="G30" s="22" t="n"/>
      <c r="H30" s="16">
        <f>IF(C30="","",C30+IF(D30="No",N(E30),0))</f>
        <v/>
      </c>
      <c r="I30" s="17">
        <f>IF(H30="","",H30*Panel!$C$5)</f>
        <v/>
      </c>
      <c r="J30" s="23">
        <f>IF(H30="","",RANK(H30,$H$7:$H$46,1)+COUNTIF($H$7:H30,H30)-1)</f>
        <v/>
      </c>
    </row>
    <row r="31">
      <c r="B31" s="19" t="n"/>
      <c r="C31" s="20" t="n"/>
      <c r="D31" s="21" t="n"/>
      <c r="E31" s="20" t="n"/>
      <c r="F31" s="5" t="n"/>
      <c r="G31" s="22" t="n"/>
      <c r="H31" s="16">
        <f>IF(C31="","",C31+IF(D31="No",N(E31),0))</f>
        <v/>
      </c>
      <c r="I31" s="17">
        <f>IF(H31="","",H31*Panel!$C$5)</f>
        <v/>
      </c>
      <c r="J31" s="23">
        <f>IF(H31="","",RANK(H31,$H$7:$H$46,1)+COUNTIF($H$7:H31,H31)-1)</f>
        <v/>
      </c>
    </row>
    <row r="32">
      <c r="B32" s="19" t="n"/>
      <c r="C32" s="20" t="n"/>
      <c r="D32" s="21" t="n"/>
      <c r="E32" s="20" t="n"/>
      <c r="F32" s="5" t="n"/>
      <c r="G32" s="22" t="n"/>
      <c r="H32" s="16">
        <f>IF(C32="","",C32+IF(D32="No",N(E32),0))</f>
        <v/>
      </c>
      <c r="I32" s="17">
        <f>IF(H32="","",H32*Panel!$C$5)</f>
        <v/>
      </c>
      <c r="J32" s="23">
        <f>IF(H32="","",RANK(H32,$H$7:$H$46,1)+COUNTIF($H$7:H32,H32)-1)</f>
        <v/>
      </c>
    </row>
    <row r="33">
      <c r="B33" s="19" t="n"/>
      <c r="C33" s="20" t="n"/>
      <c r="D33" s="21" t="n"/>
      <c r="E33" s="20" t="n"/>
      <c r="F33" s="5" t="n"/>
      <c r="G33" s="22" t="n"/>
      <c r="H33" s="16">
        <f>IF(C33="","",C33+IF(D33="No",N(E33),0))</f>
        <v/>
      </c>
      <c r="I33" s="17">
        <f>IF(H33="","",H33*Panel!$C$5)</f>
        <v/>
      </c>
      <c r="J33" s="23">
        <f>IF(H33="","",RANK(H33,$H$7:$H$46,1)+COUNTIF($H$7:H33,H33)-1)</f>
        <v/>
      </c>
    </row>
    <row r="34">
      <c r="B34" s="19" t="n"/>
      <c r="C34" s="20" t="n"/>
      <c r="D34" s="21" t="n"/>
      <c r="E34" s="20" t="n"/>
      <c r="F34" s="5" t="n"/>
      <c r="G34" s="22" t="n"/>
      <c r="H34" s="16">
        <f>IF(C34="","",C34+IF(D34="No",N(E34),0))</f>
        <v/>
      </c>
      <c r="I34" s="17">
        <f>IF(H34="","",H34*Panel!$C$5)</f>
        <v/>
      </c>
      <c r="J34" s="23">
        <f>IF(H34="","",RANK(H34,$H$7:$H$46,1)+COUNTIF($H$7:H34,H34)-1)</f>
        <v/>
      </c>
    </row>
    <row r="35">
      <c r="B35" s="19" t="n"/>
      <c r="C35" s="20" t="n"/>
      <c r="D35" s="21" t="n"/>
      <c r="E35" s="20" t="n"/>
      <c r="F35" s="5" t="n"/>
      <c r="G35" s="22" t="n"/>
      <c r="H35" s="16">
        <f>IF(C35="","",C35+IF(D35="No",N(E35),0))</f>
        <v/>
      </c>
      <c r="I35" s="17">
        <f>IF(H35="","",H35*Panel!$C$5)</f>
        <v/>
      </c>
      <c r="J35" s="23">
        <f>IF(H35="","",RANK(H35,$H$7:$H$46,1)+COUNTIF($H$7:H35,H35)-1)</f>
        <v/>
      </c>
    </row>
    <row r="36">
      <c r="B36" s="19" t="n"/>
      <c r="C36" s="20" t="n"/>
      <c r="D36" s="21" t="n"/>
      <c r="E36" s="20" t="n"/>
      <c r="F36" s="5" t="n"/>
      <c r="G36" s="22" t="n"/>
      <c r="H36" s="16">
        <f>IF(C36="","",C36+IF(D36="No",N(E36),0))</f>
        <v/>
      </c>
      <c r="I36" s="17">
        <f>IF(H36="","",H36*Panel!$C$5)</f>
        <v/>
      </c>
      <c r="J36" s="23">
        <f>IF(H36="","",RANK(H36,$H$7:$H$46,1)+COUNTIF($H$7:H36,H36)-1)</f>
        <v/>
      </c>
    </row>
    <row r="37">
      <c r="B37" s="19" t="n"/>
      <c r="C37" s="20" t="n"/>
      <c r="D37" s="21" t="n"/>
      <c r="E37" s="20" t="n"/>
      <c r="F37" s="5" t="n"/>
      <c r="G37" s="22" t="n"/>
      <c r="H37" s="16">
        <f>IF(C37="","",C37+IF(D37="No",N(E37),0))</f>
        <v/>
      </c>
      <c r="I37" s="17">
        <f>IF(H37="","",H37*Panel!$C$5)</f>
        <v/>
      </c>
      <c r="J37" s="23">
        <f>IF(H37="","",RANK(H37,$H$7:$H$46,1)+COUNTIF($H$7:H37,H37)-1)</f>
        <v/>
      </c>
    </row>
    <row r="38">
      <c r="B38" s="19" t="n"/>
      <c r="C38" s="20" t="n"/>
      <c r="D38" s="21" t="n"/>
      <c r="E38" s="20" t="n"/>
      <c r="F38" s="5" t="n"/>
      <c r="G38" s="22" t="n"/>
      <c r="H38" s="16">
        <f>IF(C38="","",C38+IF(D38="No",N(E38),0))</f>
        <v/>
      </c>
      <c r="I38" s="17">
        <f>IF(H38="","",H38*Panel!$C$5)</f>
        <v/>
      </c>
      <c r="J38" s="23">
        <f>IF(H38="","",RANK(H38,$H$7:$H$46,1)+COUNTIF($H$7:H38,H38)-1)</f>
        <v/>
      </c>
    </row>
    <row r="39">
      <c r="B39" s="19" t="n"/>
      <c r="C39" s="20" t="n"/>
      <c r="D39" s="21" t="n"/>
      <c r="E39" s="20" t="n"/>
      <c r="F39" s="5" t="n"/>
      <c r="G39" s="22" t="n"/>
      <c r="H39" s="16">
        <f>IF(C39="","",C39+IF(D39="No",N(E39),0))</f>
        <v/>
      </c>
      <c r="I39" s="17">
        <f>IF(H39="","",H39*Panel!$C$5)</f>
        <v/>
      </c>
      <c r="J39" s="23">
        <f>IF(H39="","",RANK(H39,$H$7:$H$46,1)+COUNTIF($H$7:H39,H39)-1)</f>
        <v/>
      </c>
    </row>
    <row r="40">
      <c r="B40" s="19" t="n"/>
      <c r="C40" s="20" t="n"/>
      <c r="D40" s="21" t="n"/>
      <c r="E40" s="20" t="n"/>
      <c r="F40" s="5" t="n"/>
      <c r="G40" s="22" t="n"/>
      <c r="H40" s="16">
        <f>IF(C40="","",C40+IF(D40="No",N(E40),0))</f>
        <v/>
      </c>
      <c r="I40" s="17">
        <f>IF(H40="","",H40*Panel!$C$5)</f>
        <v/>
      </c>
      <c r="J40" s="23">
        <f>IF(H40="","",RANK(H40,$H$7:$H$46,1)+COUNTIF($H$7:H40,H40)-1)</f>
        <v/>
      </c>
    </row>
    <row r="41">
      <c r="B41" s="19" t="n"/>
      <c r="C41" s="20" t="n"/>
      <c r="D41" s="21" t="n"/>
      <c r="E41" s="20" t="n"/>
      <c r="F41" s="5" t="n"/>
      <c r="G41" s="22" t="n"/>
      <c r="H41" s="16">
        <f>IF(C41="","",C41+IF(D41="No",N(E41),0))</f>
        <v/>
      </c>
      <c r="I41" s="17">
        <f>IF(H41="","",H41*Panel!$C$5)</f>
        <v/>
      </c>
      <c r="J41" s="23">
        <f>IF(H41="","",RANK(H41,$H$7:$H$46,1)+COUNTIF($H$7:H41,H41)-1)</f>
        <v/>
      </c>
    </row>
    <row r="42">
      <c r="B42" s="19" t="n"/>
      <c r="C42" s="20" t="n"/>
      <c r="D42" s="21" t="n"/>
      <c r="E42" s="20" t="n"/>
      <c r="F42" s="5" t="n"/>
      <c r="G42" s="22" t="n"/>
      <c r="H42" s="16">
        <f>IF(C42="","",C42+IF(D42="No",N(E42),0))</f>
        <v/>
      </c>
      <c r="I42" s="17">
        <f>IF(H42="","",H42*Panel!$C$5)</f>
        <v/>
      </c>
      <c r="J42" s="23">
        <f>IF(H42="","",RANK(H42,$H$7:$H$46,1)+COUNTIF($H$7:H42,H42)-1)</f>
        <v/>
      </c>
    </row>
    <row r="43">
      <c r="B43" s="19" t="n"/>
      <c r="C43" s="20" t="n"/>
      <c r="D43" s="21" t="n"/>
      <c r="E43" s="20" t="n"/>
      <c r="F43" s="5" t="n"/>
      <c r="G43" s="22" t="n"/>
      <c r="H43" s="16">
        <f>IF(C43="","",C43+IF(D43="No",N(E43),0))</f>
        <v/>
      </c>
      <c r="I43" s="17">
        <f>IF(H43="","",H43*Panel!$C$5)</f>
        <v/>
      </c>
      <c r="J43" s="23">
        <f>IF(H43="","",RANK(H43,$H$7:$H$46,1)+COUNTIF($H$7:H43,H43)-1)</f>
        <v/>
      </c>
    </row>
    <row r="44">
      <c r="B44" s="19" t="n"/>
      <c r="C44" s="20" t="n"/>
      <c r="D44" s="21" t="n"/>
      <c r="E44" s="20" t="n"/>
      <c r="F44" s="5" t="n"/>
      <c r="G44" s="22" t="n"/>
      <c r="H44" s="16">
        <f>IF(C44="","",C44+IF(D44="No",N(E44),0))</f>
        <v/>
      </c>
      <c r="I44" s="17">
        <f>IF(H44="","",H44*Panel!$C$5)</f>
        <v/>
      </c>
      <c r="J44" s="23">
        <f>IF(H44="","",RANK(H44,$H$7:$H$46,1)+COUNTIF($H$7:H44,H44)-1)</f>
        <v/>
      </c>
    </row>
    <row r="45">
      <c r="B45" s="19" t="n"/>
      <c r="C45" s="20" t="n"/>
      <c r="D45" s="21" t="n"/>
      <c r="E45" s="20" t="n"/>
      <c r="F45" s="5" t="n"/>
      <c r="G45" s="22" t="n"/>
      <c r="H45" s="16">
        <f>IF(C45="","",C45+IF(D45="No",N(E45),0))</f>
        <v/>
      </c>
      <c r="I45" s="17">
        <f>IF(H45="","",H45*Panel!$C$5)</f>
        <v/>
      </c>
      <c r="J45" s="23">
        <f>IF(H45="","",RANK(H45,$H$7:$H$46,1)+COUNTIF($H$7:H45,H45)-1)</f>
        <v/>
      </c>
    </row>
    <row r="46">
      <c r="B46" s="19" t="n"/>
      <c r="C46" s="20" t="n"/>
      <c r="D46" s="21" t="n"/>
      <c r="E46" s="20" t="n"/>
      <c r="F46" s="5" t="n"/>
      <c r="G46" s="22" t="n"/>
      <c r="H46" s="16">
        <f>IF(C46="","",C46+IF(D46="No",N(E46),0))</f>
        <v/>
      </c>
      <c r="I46" s="17">
        <f>IF(H46="","",H46*Panel!$C$5)</f>
        <v/>
      </c>
      <c r="J46" s="23">
        <f>IF(H46="","",RANK(H46,$H$7:$H$46,1)+COUNTIF($H$7:H46,H46)-1)</f>
        <v/>
      </c>
    </row>
    <row r="47">
      <c r="B47" s="4" t="inlineStr">
        <is>
          <t>MEDIA</t>
        </is>
      </c>
      <c r="C47" s="24">
        <f>IFERROR(AVERAGE(C7:C46),0)</f>
        <v/>
      </c>
      <c r="H47" s="24">
        <f>IFERROR(AVERAGE(H7:H46),0)</f>
        <v/>
      </c>
    </row>
    <row r="48">
      <c r="B48" s="7" t="inlineStr">
        <is>
          <t>En verde, el vuelo con menor coste real. En ámbar, los vuelos con escala.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J3"/>
    <mergeCell ref="B2:J2"/>
  </mergeCells>
  <conditionalFormatting sqref="H7:H46">
    <cfRule type="dataBar" priority="1">
      <dataBar>
        <cfvo type="num" val="0"/>
        <cfvo type="max"/>
        <color rgb="0010B981"/>
      </dataBar>
    </cfRule>
  </conditionalFormatting>
  <conditionalFormatting sqref="B7:J46">
    <cfRule type="expression" priority="2" dxfId="0">
      <formula>AND(ISNUMBER($J7),$J7=1)</formula>
    </cfRule>
  </conditionalFormatting>
  <conditionalFormatting sqref="F7:F46">
    <cfRule type="expression" priority="3" dxfId="1">
      <formula>AND(ISNUMBER($F7),$F7&gt;=1)</formula>
    </cfRule>
  </conditionalFormatting>
  <dataValidations count="1">
    <dataValidation sqref="D7:D46" showDropDown="0" showInputMessage="0" showErrorMessage="0" allowBlank="1" type="list">
      <formula1>"Sí,No"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K48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0" customWidth="1" min="2" max="2"/>
    <col width="14" customWidth="1" min="3" max="3"/>
    <col width="12" customWidth="1" min="4" max="4"/>
    <col width="13" customWidth="1" min="5" max="5"/>
    <col width="12" customWidth="1" min="6" max="6"/>
    <col width="14" customWidth="1" min="7" max="7"/>
    <col width="20" customWidth="1" min="8" max="8"/>
    <col width="15" customWidth="1" min="9" max="9"/>
    <col width="11" customWidth="1" min="10" max="10"/>
    <col width="12" customWidth="1" min="11" max="11"/>
  </cols>
  <sheetData>
    <row r="2" ht="34" customHeight="1">
      <c r="B2" s="1" t="inlineStr">
        <is>
          <t>Opciones de alojamiento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B3" s="3" t="inlineStr">
        <is>
          <t>Noches y habitaciones se leen del Panel. El coste de la estancia incluye tasas y extras</t>
        </is>
      </c>
    </row>
    <row r="6" ht="44" customHeight="1">
      <c r="B6" s="13" t="inlineStr">
        <is>
          <t>Alojamiento</t>
        </is>
      </c>
      <c r="C6" s="13" t="inlineStr">
        <is>
          <t>Precio por noche (habitación)</t>
        </is>
      </c>
      <c r="D6" s="13" t="inlineStr">
        <is>
          <t>Valoración (0-10)</t>
        </is>
      </c>
      <c r="E6" s="13" t="inlineStr">
        <is>
          <t>Distancia al centro (km)</t>
        </is>
      </c>
      <c r="F6" s="13" t="inlineStr">
        <is>
          <t>Desayuno incluido</t>
        </is>
      </c>
      <c r="G6" s="13" t="inlineStr">
        <is>
          <t>Tasas y extras (total)</t>
        </is>
      </c>
      <c r="H6" s="13" t="inlineStr">
        <is>
          <t>Zona</t>
        </is>
      </c>
      <c r="I6" s="13" t="inlineStr">
        <is>
          <t>Coste de la estancia</t>
        </is>
      </c>
      <c r="J6" s="13" t="inlineStr">
        <is>
          <t>Ranking precio</t>
        </is>
      </c>
      <c r="K6" s="13" t="inlineStr">
        <is>
          <t>Ranking valoración</t>
        </is>
      </c>
    </row>
    <row r="7">
      <c r="B7" s="19" t="inlineStr">
        <is>
          <t>Hotel Alfama Boutique</t>
        </is>
      </c>
      <c r="C7" s="20" t="n">
        <v>118</v>
      </c>
      <c r="D7" s="22" t="n">
        <v>9.1</v>
      </c>
      <c r="E7" s="22" t="n">
        <v>0.4</v>
      </c>
      <c r="F7" s="21" t="inlineStr">
        <is>
          <t>Sí</t>
        </is>
      </c>
      <c r="G7" s="20" t="n">
        <v>12</v>
      </c>
      <c r="H7" s="19" t="inlineStr">
        <is>
          <t>Alfama</t>
        </is>
      </c>
      <c r="I7" s="16">
        <f>IF(C7="","",C7*Panel!$C$6*Panel!$C$7+N(G7))</f>
        <v/>
      </c>
      <c r="J7" s="23">
        <f>IF(I7="","",RANK(I7,$I$7:$I$46,1)+COUNTIF($I$7:I7,I7)-1)</f>
        <v/>
      </c>
      <c r="K7" s="23">
        <f>IF(OR(I7="",D7=""),"",RANK(D7,$D$7:$D$46,0)+COUNTIF($D$7:D7,D7)-1)</f>
        <v/>
      </c>
    </row>
    <row r="8">
      <c r="B8" s="19" t="inlineStr">
        <is>
          <t>Hostal Baixa Centro</t>
        </is>
      </c>
      <c r="C8" s="20" t="n">
        <v>64</v>
      </c>
      <c r="D8" s="22" t="n">
        <v>8.6</v>
      </c>
      <c r="E8" s="22" t="n">
        <v>0.2</v>
      </c>
      <c r="F8" s="21" t="inlineStr">
        <is>
          <t>No</t>
        </is>
      </c>
      <c r="G8" s="20" t="n">
        <v>0</v>
      </c>
      <c r="H8" s="19" t="inlineStr">
        <is>
          <t>Baixa</t>
        </is>
      </c>
      <c r="I8" s="16">
        <f>IF(C8="","",C8*Panel!$C$6*Panel!$C$7+N(G8))</f>
        <v/>
      </c>
      <c r="J8" s="23">
        <f>IF(I8="","",RANK(I8,$I$7:$I$46,1)+COUNTIF($I$7:I8,I8)-1)</f>
        <v/>
      </c>
      <c r="K8" s="23">
        <f>IF(OR(I8="",D8=""),"",RANK(D8,$D$7:$D$46,0)+COUNTIF($D$7:D8,D8)-1)</f>
        <v/>
      </c>
    </row>
    <row r="9">
      <c r="B9" s="19" t="inlineStr">
        <is>
          <t>Apartamentos Rio Azul</t>
        </is>
      </c>
      <c r="C9" s="20" t="n">
        <v>89</v>
      </c>
      <c r="D9" s="22" t="n">
        <v>8.4</v>
      </c>
      <c r="E9" s="22" t="n">
        <v>5.5</v>
      </c>
      <c r="F9" s="21" t="inlineStr">
        <is>
          <t>No</t>
        </is>
      </c>
      <c r="G9" s="20" t="n">
        <v>40</v>
      </c>
      <c r="H9" s="19" t="inlineStr">
        <is>
          <t>Belém</t>
        </is>
      </c>
      <c r="I9" s="16">
        <f>IF(C9="","",C9*Panel!$C$6*Panel!$C$7+N(G9))</f>
        <v/>
      </c>
      <c r="J9" s="23">
        <f>IF(I9="","",RANK(I9,$I$7:$I$46,1)+COUNTIF($I$7:I9,I9)-1)</f>
        <v/>
      </c>
      <c r="K9" s="23">
        <f>IF(OR(I9="",D9=""),"",RANK(D9,$D$7:$D$46,0)+COUNTIF($D$7:D9,D9)-1)</f>
        <v/>
      </c>
    </row>
    <row r="10">
      <c r="B10" s="19" t="inlineStr">
        <is>
          <t>Hotel Gran Avenida</t>
        </is>
      </c>
      <c r="C10" s="20" t="n">
        <v>97</v>
      </c>
      <c r="D10" s="22" t="n">
        <v>8.199999999999999</v>
      </c>
      <c r="E10" s="22" t="n">
        <v>2.1</v>
      </c>
      <c r="F10" s="21" t="inlineStr">
        <is>
          <t>Sí</t>
        </is>
      </c>
      <c r="G10" s="20" t="n">
        <v>0</v>
      </c>
      <c r="H10" s="19" t="inlineStr">
        <is>
          <t>Avenidas Novas</t>
        </is>
      </c>
      <c r="I10" s="16">
        <f>IF(C10="","",C10*Panel!$C$6*Panel!$C$7+N(G10))</f>
        <v/>
      </c>
      <c r="J10" s="23">
        <f>IF(I10="","",RANK(I10,$I$7:$I$46,1)+COUNTIF($I$7:I10,I10)-1)</f>
        <v/>
      </c>
      <c r="K10" s="23">
        <f>IF(OR(I10="",D10=""),"",RANK(D10,$D$7:$D$46,0)+COUNTIF($D$7:D10,D10)-1)</f>
        <v/>
      </c>
    </row>
    <row r="11">
      <c r="B11" s="19" t="inlineStr">
        <is>
          <t>Pensión Bairro Alto</t>
        </is>
      </c>
      <c r="C11" s="20" t="n">
        <v>52</v>
      </c>
      <c r="D11" s="22" t="n">
        <v>7.1</v>
      </c>
      <c r="E11" s="22" t="n">
        <v>0.8</v>
      </c>
      <c r="F11" s="21" t="inlineStr">
        <is>
          <t>No</t>
        </is>
      </c>
      <c r="G11" s="20" t="n">
        <v>0</v>
      </c>
      <c r="H11" s="19" t="inlineStr">
        <is>
          <t>Bairro Alto</t>
        </is>
      </c>
      <c r="I11" s="16">
        <f>IF(C11="","",C11*Panel!$C$6*Panel!$C$7+N(G11))</f>
        <v/>
      </c>
      <c r="J11" s="23">
        <f>IF(I11="","",RANK(I11,$I$7:$I$46,1)+COUNTIF($I$7:I11,I11)-1)</f>
        <v/>
      </c>
      <c r="K11" s="23">
        <f>IF(OR(I11="",D11=""),"",RANK(D11,$D$7:$D$46,0)+COUNTIF($D$7:D11,D11)-1)</f>
        <v/>
      </c>
    </row>
    <row r="12">
      <c r="B12" s="19" t="inlineStr">
        <is>
          <t>Hotel Parque Eduardo</t>
        </is>
      </c>
      <c r="C12" s="20" t="n">
        <v>135</v>
      </c>
      <c r="D12" s="22" t="n">
        <v>8.9</v>
      </c>
      <c r="E12" s="22" t="n">
        <v>1.9</v>
      </c>
      <c r="F12" s="21" t="inlineStr">
        <is>
          <t>Sí</t>
        </is>
      </c>
      <c r="G12" s="20" t="n">
        <v>15</v>
      </c>
      <c r="H12" s="19" t="inlineStr">
        <is>
          <t>Marquês</t>
        </is>
      </c>
      <c r="I12" s="16">
        <f>IF(C12="","",C12*Panel!$C$6*Panel!$C$7+N(G12))</f>
        <v/>
      </c>
      <c r="J12" s="23">
        <f>IF(I12="","",RANK(I12,$I$7:$I$46,1)+COUNTIF($I$7:I12,I12)-1)</f>
        <v/>
      </c>
      <c r="K12" s="23">
        <f>IF(OR(I12="",D12=""),"",RANK(D12,$D$7:$D$46,0)+COUNTIF($D$7:D12,D12)-1)</f>
        <v/>
      </c>
    </row>
    <row r="13">
      <c r="B13" s="19" t="inlineStr">
        <is>
          <t>Residencial Lisboa Sur</t>
        </is>
      </c>
      <c r="C13" s="20" t="n">
        <v>58</v>
      </c>
      <c r="D13" s="22" t="n">
        <v>7.5</v>
      </c>
      <c r="E13" s="22" t="n">
        <v>6.8</v>
      </c>
      <c r="F13" s="21" t="inlineStr">
        <is>
          <t>No</t>
        </is>
      </c>
      <c r="G13" s="20" t="n">
        <v>0</v>
      </c>
      <c r="H13" s="19" t="inlineStr">
        <is>
          <t>Almada</t>
        </is>
      </c>
      <c r="I13" s="16">
        <f>IF(C13="","",C13*Panel!$C$6*Panel!$C$7+N(G13))</f>
        <v/>
      </c>
      <c r="J13" s="23">
        <f>IF(I13="","",RANK(I13,$I$7:$I$46,1)+COUNTIF($I$7:I13,I13)-1)</f>
        <v/>
      </c>
      <c r="K13" s="23">
        <f>IF(OR(I13="",D13=""),"",RANK(D13,$D$7:$D$46,0)+COUNTIF($D$7:D13,D13)-1)</f>
        <v/>
      </c>
    </row>
    <row r="14">
      <c r="B14" s="19" t="inlineStr">
        <is>
          <t>Apartamento Chiado Terraza</t>
        </is>
      </c>
      <c r="C14" s="20" t="n">
        <v>124</v>
      </c>
      <c r="D14" s="22" t="n">
        <v>9.300000000000001</v>
      </c>
      <c r="E14" s="22" t="n">
        <v>0.3</v>
      </c>
      <c r="F14" s="21" t="inlineStr">
        <is>
          <t>No</t>
        </is>
      </c>
      <c r="G14" s="20" t="n">
        <v>55</v>
      </c>
      <c r="H14" s="19" t="inlineStr">
        <is>
          <t>Chiado</t>
        </is>
      </c>
      <c r="I14" s="16">
        <f>IF(C14="","",C14*Panel!$C$6*Panel!$C$7+N(G14))</f>
        <v/>
      </c>
      <c r="J14" s="23">
        <f>IF(I14="","",RANK(I14,$I$7:$I$46,1)+COUNTIF($I$7:I14,I14)-1)</f>
        <v/>
      </c>
      <c r="K14" s="23">
        <f>IF(OR(I14="",D14=""),"",RANK(D14,$D$7:$D$46,0)+COUNTIF($D$7:D14,D14)-1)</f>
        <v/>
      </c>
    </row>
    <row r="15">
      <c r="B15" s="19" t="inlineStr">
        <is>
          <t>Hotel Aeropuerto Plaza</t>
        </is>
      </c>
      <c r="C15" s="20" t="n">
        <v>71</v>
      </c>
      <c r="D15" s="22" t="n">
        <v>7.4</v>
      </c>
      <c r="E15" s="22" t="n">
        <v>7</v>
      </c>
      <c r="F15" s="21" t="inlineStr">
        <is>
          <t>Sí</t>
        </is>
      </c>
      <c r="G15" s="20" t="n">
        <v>0</v>
      </c>
      <c r="H15" s="19" t="inlineStr">
        <is>
          <t>Aeroporto</t>
        </is>
      </c>
      <c r="I15" s="16">
        <f>IF(C15="","",C15*Panel!$C$6*Panel!$C$7+N(G15))</f>
        <v/>
      </c>
      <c r="J15" s="23">
        <f>IF(I15="","",RANK(I15,$I$7:$I$46,1)+COUNTIF($I$7:I15,I15)-1)</f>
        <v/>
      </c>
      <c r="K15" s="23">
        <f>IF(OR(I15="",D15=""),"",RANK(D15,$D$7:$D$46,0)+COUNTIF($D$7:D15,D15)-1)</f>
        <v/>
      </c>
    </row>
    <row r="16">
      <c r="B16" s="19" t="inlineStr">
        <is>
          <t>Hotel Oriente Moderno</t>
        </is>
      </c>
      <c r="C16" s="20" t="n">
        <v>105</v>
      </c>
      <c r="D16" s="22" t="n">
        <v>8.6</v>
      </c>
      <c r="E16" s="22" t="n">
        <v>6.2</v>
      </c>
      <c r="F16" s="21" t="inlineStr">
        <is>
          <t>Sí</t>
        </is>
      </c>
      <c r="G16" s="20" t="n">
        <v>10</v>
      </c>
      <c r="H16" s="19" t="inlineStr">
        <is>
          <t>Parque das Nações</t>
        </is>
      </c>
      <c r="I16" s="16">
        <f>IF(C16="","",C16*Panel!$C$6*Panel!$C$7+N(G16))</f>
        <v/>
      </c>
      <c r="J16" s="23">
        <f>IF(I16="","",RANK(I16,$I$7:$I$46,1)+COUNTIF($I$7:I16,I16)-1)</f>
        <v/>
      </c>
      <c r="K16" s="23">
        <f>IF(OR(I16="",D16=""),"",RANK(D16,$D$7:$D$46,0)+COUNTIF($D$7:D16,D16)-1)</f>
        <v/>
      </c>
    </row>
    <row r="17">
      <c r="B17" s="19" t="n"/>
      <c r="C17" s="20" t="n"/>
      <c r="D17" s="22" t="n"/>
      <c r="E17" s="22" t="n"/>
      <c r="F17" s="21" t="n"/>
      <c r="G17" s="20" t="n"/>
      <c r="H17" s="19" t="n"/>
      <c r="I17" s="16">
        <f>IF(C17="","",C17*Panel!$C$6*Panel!$C$7+N(G17))</f>
        <v/>
      </c>
      <c r="J17" s="23">
        <f>IF(I17="","",RANK(I17,$I$7:$I$46,1)+COUNTIF($I$7:I17,I17)-1)</f>
        <v/>
      </c>
      <c r="K17" s="23">
        <f>IF(OR(I17="",D17=""),"",RANK(D17,$D$7:$D$46,0)+COUNTIF($D$7:D17,D17)-1)</f>
        <v/>
      </c>
    </row>
    <row r="18">
      <c r="B18" s="19" t="n"/>
      <c r="C18" s="20" t="n"/>
      <c r="D18" s="22" t="n"/>
      <c r="E18" s="22" t="n"/>
      <c r="F18" s="21" t="n"/>
      <c r="G18" s="20" t="n"/>
      <c r="H18" s="19" t="n"/>
      <c r="I18" s="16">
        <f>IF(C18="","",C18*Panel!$C$6*Panel!$C$7+N(G18))</f>
        <v/>
      </c>
      <c r="J18" s="23">
        <f>IF(I18="","",RANK(I18,$I$7:$I$46,1)+COUNTIF($I$7:I18,I18)-1)</f>
        <v/>
      </c>
      <c r="K18" s="23">
        <f>IF(OR(I18="",D18=""),"",RANK(D18,$D$7:$D$46,0)+COUNTIF($D$7:D18,D18)-1)</f>
        <v/>
      </c>
    </row>
    <row r="19">
      <c r="B19" s="19" t="n"/>
      <c r="C19" s="20" t="n"/>
      <c r="D19" s="22" t="n"/>
      <c r="E19" s="22" t="n"/>
      <c r="F19" s="21" t="n"/>
      <c r="G19" s="20" t="n"/>
      <c r="H19" s="19" t="n"/>
      <c r="I19" s="16">
        <f>IF(C19="","",C19*Panel!$C$6*Panel!$C$7+N(G19))</f>
        <v/>
      </c>
      <c r="J19" s="23">
        <f>IF(I19="","",RANK(I19,$I$7:$I$46,1)+COUNTIF($I$7:I19,I19)-1)</f>
        <v/>
      </c>
      <c r="K19" s="23">
        <f>IF(OR(I19="",D19=""),"",RANK(D19,$D$7:$D$46,0)+COUNTIF($D$7:D19,D19)-1)</f>
        <v/>
      </c>
    </row>
    <row r="20">
      <c r="B20" s="19" t="n"/>
      <c r="C20" s="20" t="n"/>
      <c r="D20" s="22" t="n"/>
      <c r="E20" s="22" t="n"/>
      <c r="F20" s="21" t="n"/>
      <c r="G20" s="20" t="n"/>
      <c r="H20" s="19" t="n"/>
      <c r="I20" s="16">
        <f>IF(C20="","",C20*Panel!$C$6*Panel!$C$7+N(G20))</f>
        <v/>
      </c>
      <c r="J20" s="23">
        <f>IF(I20="","",RANK(I20,$I$7:$I$46,1)+COUNTIF($I$7:I20,I20)-1)</f>
        <v/>
      </c>
      <c r="K20" s="23">
        <f>IF(OR(I20="",D20=""),"",RANK(D20,$D$7:$D$46,0)+COUNTIF($D$7:D20,D20)-1)</f>
        <v/>
      </c>
    </row>
    <row r="21">
      <c r="B21" s="19" t="n"/>
      <c r="C21" s="20" t="n"/>
      <c r="D21" s="22" t="n"/>
      <c r="E21" s="22" t="n"/>
      <c r="F21" s="21" t="n"/>
      <c r="G21" s="20" t="n"/>
      <c r="H21" s="19" t="n"/>
      <c r="I21" s="16">
        <f>IF(C21="","",C21*Panel!$C$6*Panel!$C$7+N(G21))</f>
        <v/>
      </c>
      <c r="J21" s="23">
        <f>IF(I21="","",RANK(I21,$I$7:$I$46,1)+COUNTIF($I$7:I21,I21)-1)</f>
        <v/>
      </c>
      <c r="K21" s="23">
        <f>IF(OR(I21="",D21=""),"",RANK(D21,$D$7:$D$46,0)+COUNTIF($D$7:D21,D21)-1)</f>
        <v/>
      </c>
    </row>
    <row r="22">
      <c r="B22" s="19" t="n"/>
      <c r="C22" s="20" t="n"/>
      <c r="D22" s="22" t="n"/>
      <c r="E22" s="22" t="n"/>
      <c r="F22" s="21" t="n"/>
      <c r="G22" s="20" t="n"/>
      <c r="H22" s="19" t="n"/>
      <c r="I22" s="16">
        <f>IF(C22="","",C22*Panel!$C$6*Panel!$C$7+N(G22))</f>
        <v/>
      </c>
      <c r="J22" s="23">
        <f>IF(I22="","",RANK(I22,$I$7:$I$46,1)+COUNTIF($I$7:I22,I22)-1)</f>
        <v/>
      </c>
      <c r="K22" s="23">
        <f>IF(OR(I22="",D22=""),"",RANK(D22,$D$7:$D$46,0)+COUNTIF($D$7:D22,D22)-1)</f>
        <v/>
      </c>
    </row>
    <row r="23">
      <c r="B23" s="19" t="n"/>
      <c r="C23" s="20" t="n"/>
      <c r="D23" s="22" t="n"/>
      <c r="E23" s="22" t="n"/>
      <c r="F23" s="21" t="n"/>
      <c r="G23" s="20" t="n"/>
      <c r="H23" s="19" t="n"/>
      <c r="I23" s="16">
        <f>IF(C23="","",C23*Panel!$C$6*Panel!$C$7+N(G23))</f>
        <v/>
      </c>
      <c r="J23" s="23">
        <f>IF(I23="","",RANK(I23,$I$7:$I$46,1)+COUNTIF($I$7:I23,I23)-1)</f>
        <v/>
      </c>
      <c r="K23" s="23">
        <f>IF(OR(I23="",D23=""),"",RANK(D23,$D$7:$D$46,0)+COUNTIF($D$7:D23,D23)-1)</f>
        <v/>
      </c>
    </row>
    <row r="24">
      <c r="B24" s="19" t="n"/>
      <c r="C24" s="20" t="n"/>
      <c r="D24" s="22" t="n"/>
      <c r="E24" s="22" t="n"/>
      <c r="F24" s="21" t="n"/>
      <c r="G24" s="20" t="n"/>
      <c r="H24" s="19" t="n"/>
      <c r="I24" s="16">
        <f>IF(C24="","",C24*Panel!$C$6*Panel!$C$7+N(G24))</f>
        <v/>
      </c>
      <c r="J24" s="23">
        <f>IF(I24="","",RANK(I24,$I$7:$I$46,1)+COUNTIF($I$7:I24,I24)-1)</f>
        <v/>
      </c>
      <c r="K24" s="23">
        <f>IF(OR(I24="",D24=""),"",RANK(D24,$D$7:$D$46,0)+COUNTIF($D$7:D24,D24)-1)</f>
        <v/>
      </c>
    </row>
    <row r="25">
      <c r="B25" s="19" t="n"/>
      <c r="C25" s="20" t="n"/>
      <c r="D25" s="22" t="n"/>
      <c r="E25" s="22" t="n"/>
      <c r="F25" s="21" t="n"/>
      <c r="G25" s="20" t="n"/>
      <c r="H25" s="19" t="n"/>
      <c r="I25" s="16">
        <f>IF(C25="","",C25*Panel!$C$6*Panel!$C$7+N(G25))</f>
        <v/>
      </c>
      <c r="J25" s="23">
        <f>IF(I25="","",RANK(I25,$I$7:$I$46,1)+COUNTIF($I$7:I25,I25)-1)</f>
        <v/>
      </c>
      <c r="K25" s="23">
        <f>IF(OR(I25="",D25=""),"",RANK(D25,$D$7:$D$46,0)+COUNTIF($D$7:D25,D25)-1)</f>
        <v/>
      </c>
    </row>
    <row r="26">
      <c r="B26" s="19" t="n"/>
      <c r="C26" s="20" t="n"/>
      <c r="D26" s="22" t="n"/>
      <c r="E26" s="22" t="n"/>
      <c r="F26" s="21" t="n"/>
      <c r="G26" s="20" t="n"/>
      <c r="H26" s="19" t="n"/>
      <c r="I26" s="16">
        <f>IF(C26="","",C26*Panel!$C$6*Panel!$C$7+N(G26))</f>
        <v/>
      </c>
      <c r="J26" s="23">
        <f>IF(I26="","",RANK(I26,$I$7:$I$46,1)+COUNTIF($I$7:I26,I26)-1)</f>
        <v/>
      </c>
      <c r="K26" s="23">
        <f>IF(OR(I26="",D26=""),"",RANK(D26,$D$7:$D$46,0)+COUNTIF($D$7:D26,D26)-1)</f>
        <v/>
      </c>
    </row>
    <row r="27">
      <c r="B27" s="19" t="n"/>
      <c r="C27" s="20" t="n"/>
      <c r="D27" s="22" t="n"/>
      <c r="E27" s="22" t="n"/>
      <c r="F27" s="21" t="n"/>
      <c r="G27" s="20" t="n"/>
      <c r="H27" s="19" t="n"/>
      <c r="I27" s="16">
        <f>IF(C27="","",C27*Panel!$C$6*Panel!$C$7+N(G27))</f>
        <v/>
      </c>
      <c r="J27" s="23">
        <f>IF(I27="","",RANK(I27,$I$7:$I$46,1)+COUNTIF($I$7:I27,I27)-1)</f>
        <v/>
      </c>
      <c r="K27" s="23">
        <f>IF(OR(I27="",D27=""),"",RANK(D27,$D$7:$D$46,0)+COUNTIF($D$7:D27,D27)-1)</f>
        <v/>
      </c>
    </row>
    <row r="28">
      <c r="B28" s="19" t="n"/>
      <c r="C28" s="20" t="n"/>
      <c r="D28" s="22" t="n"/>
      <c r="E28" s="22" t="n"/>
      <c r="F28" s="21" t="n"/>
      <c r="G28" s="20" t="n"/>
      <c r="H28" s="19" t="n"/>
      <c r="I28" s="16">
        <f>IF(C28="","",C28*Panel!$C$6*Panel!$C$7+N(G28))</f>
        <v/>
      </c>
      <c r="J28" s="23">
        <f>IF(I28="","",RANK(I28,$I$7:$I$46,1)+COUNTIF($I$7:I28,I28)-1)</f>
        <v/>
      </c>
      <c r="K28" s="23">
        <f>IF(OR(I28="",D28=""),"",RANK(D28,$D$7:$D$46,0)+COUNTIF($D$7:D28,D28)-1)</f>
        <v/>
      </c>
    </row>
    <row r="29">
      <c r="B29" s="19" t="n"/>
      <c r="C29" s="20" t="n"/>
      <c r="D29" s="22" t="n"/>
      <c r="E29" s="22" t="n"/>
      <c r="F29" s="21" t="n"/>
      <c r="G29" s="20" t="n"/>
      <c r="H29" s="19" t="n"/>
      <c r="I29" s="16">
        <f>IF(C29="","",C29*Panel!$C$6*Panel!$C$7+N(G29))</f>
        <v/>
      </c>
      <c r="J29" s="23">
        <f>IF(I29="","",RANK(I29,$I$7:$I$46,1)+COUNTIF($I$7:I29,I29)-1)</f>
        <v/>
      </c>
      <c r="K29" s="23">
        <f>IF(OR(I29="",D29=""),"",RANK(D29,$D$7:$D$46,0)+COUNTIF($D$7:D29,D29)-1)</f>
        <v/>
      </c>
    </row>
    <row r="30">
      <c r="B30" s="19" t="n"/>
      <c r="C30" s="20" t="n"/>
      <c r="D30" s="22" t="n"/>
      <c r="E30" s="22" t="n"/>
      <c r="F30" s="21" t="n"/>
      <c r="G30" s="20" t="n"/>
      <c r="H30" s="19" t="n"/>
      <c r="I30" s="16">
        <f>IF(C30="","",C30*Panel!$C$6*Panel!$C$7+N(G30))</f>
        <v/>
      </c>
      <c r="J30" s="23">
        <f>IF(I30="","",RANK(I30,$I$7:$I$46,1)+COUNTIF($I$7:I30,I30)-1)</f>
        <v/>
      </c>
      <c r="K30" s="23">
        <f>IF(OR(I30="",D30=""),"",RANK(D30,$D$7:$D$46,0)+COUNTIF($D$7:D30,D30)-1)</f>
        <v/>
      </c>
    </row>
    <row r="31">
      <c r="B31" s="19" t="n"/>
      <c r="C31" s="20" t="n"/>
      <c r="D31" s="22" t="n"/>
      <c r="E31" s="22" t="n"/>
      <c r="F31" s="21" t="n"/>
      <c r="G31" s="20" t="n"/>
      <c r="H31" s="19" t="n"/>
      <c r="I31" s="16">
        <f>IF(C31="","",C31*Panel!$C$6*Panel!$C$7+N(G31))</f>
        <v/>
      </c>
      <c r="J31" s="23">
        <f>IF(I31="","",RANK(I31,$I$7:$I$46,1)+COUNTIF($I$7:I31,I31)-1)</f>
        <v/>
      </c>
      <c r="K31" s="23">
        <f>IF(OR(I31="",D31=""),"",RANK(D31,$D$7:$D$46,0)+COUNTIF($D$7:D31,D31)-1)</f>
        <v/>
      </c>
    </row>
    <row r="32">
      <c r="B32" s="19" t="n"/>
      <c r="C32" s="20" t="n"/>
      <c r="D32" s="22" t="n"/>
      <c r="E32" s="22" t="n"/>
      <c r="F32" s="21" t="n"/>
      <c r="G32" s="20" t="n"/>
      <c r="H32" s="19" t="n"/>
      <c r="I32" s="16">
        <f>IF(C32="","",C32*Panel!$C$6*Panel!$C$7+N(G32))</f>
        <v/>
      </c>
      <c r="J32" s="23">
        <f>IF(I32="","",RANK(I32,$I$7:$I$46,1)+COUNTIF($I$7:I32,I32)-1)</f>
        <v/>
      </c>
      <c r="K32" s="23">
        <f>IF(OR(I32="",D32=""),"",RANK(D32,$D$7:$D$46,0)+COUNTIF($D$7:D32,D32)-1)</f>
        <v/>
      </c>
    </row>
    <row r="33">
      <c r="B33" s="19" t="n"/>
      <c r="C33" s="20" t="n"/>
      <c r="D33" s="22" t="n"/>
      <c r="E33" s="22" t="n"/>
      <c r="F33" s="21" t="n"/>
      <c r="G33" s="20" t="n"/>
      <c r="H33" s="19" t="n"/>
      <c r="I33" s="16">
        <f>IF(C33="","",C33*Panel!$C$6*Panel!$C$7+N(G33))</f>
        <v/>
      </c>
      <c r="J33" s="23">
        <f>IF(I33="","",RANK(I33,$I$7:$I$46,1)+COUNTIF($I$7:I33,I33)-1)</f>
        <v/>
      </c>
      <c r="K33" s="23">
        <f>IF(OR(I33="",D33=""),"",RANK(D33,$D$7:$D$46,0)+COUNTIF($D$7:D33,D33)-1)</f>
        <v/>
      </c>
    </row>
    <row r="34">
      <c r="B34" s="19" t="n"/>
      <c r="C34" s="20" t="n"/>
      <c r="D34" s="22" t="n"/>
      <c r="E34" s="22" t="n"/>
      <c r="F34" s="21" t="n"/>
      <c r="G34" s="20" t="n"/>
      <c r="H34" s="19" t="n"/>
      <c r="I34" s="16">
        <f>IF(C34="","",C34*Panel!$C$6*Panel!$C$7+N(G34))</f>
        <v/>
      </c>
      <c r="J34" s="23">
        <f>IF(I34="","",RANK(I34,$I$7:$I$46,1)+COUNTIF($I$7:I34,I34)-1)</f>
        <v/>
      </c>
      <c r="K34" s="23">
        <f>IF(OR(I34="",D34=""),"",RANK(D34,$D$7:$D$46,0)+COUNTIF($D$7:D34,D34)-1)</f>
        <v/>
      </c>
    </row>
    <row r="35">
      <c r="B35" s="19" t="n"/>
      <c r="C35" s="20" t="n"/>
      <c r="D35" s="22" t="n"/>
      <c r="E35" s="22" t="n"/>
      <c r="F35" s="21" t="n"/>
      <c r="G35" s="20" t="n"/>
      <c r="H35" s="19" t="n"/>
      <c r="I35" s="16">
        <f>IF(C35="","",C35*Panel!$C$6*Panel!$C$7+N(G35))</f>
        <v/>
      </c>
      <c r="J35" s="23">
        <f>IF(I35="","",RANK(I35,$I$7:$I$46,1)+COUNTIF($I$7:I35,I35)-1)</f>
        <v/>
      </c>
      <c r="K35" s="23">
        <f>IF(OR(I35="",D35=""),"",RANK(D35,$D$7:$D$46,0)+COUNTIF($D$7:D35,D35)-1)</f>
        <v/>
      </c>
    </row>
    <row r="36">
      <c r="B36" s="19" t="n"/>
      <c r="C36" s="20" t="n"/>
      <c r="D36" s="22" t="n"/>
      <c r="E36" s="22" t="n"/>
      <c r="F36" s="21" t="n"/>
      <c r="G36" s="20" t="n"/>
      <c r="H36" s="19" t="n"/>
      <c r="I36" s="16">
        <f>IF(C36="","",C36*Panel!$C$6*Panel!$C$7+N(G36))</f>
        <v/>
      </c>
      <c r="J36" s="23">
        <f>IF(I36="","",RANK(I36,$I$7:$I$46,1)+COUNTIF($I$7:I36,I36)-1)</f>
        <v/>
      </c>
      <c r="K36" s="23">
        <f>IF(OR(I36="",D36=""),"",RANK(D36,$D$7:$D$46,0)+COUNTIF($D$7:D36,D36)-1)</f>
        <v/>
      </c>
    </row>
    <row r="37">
      <c r="B37" s="19" t="n"/>
      <c r="C37" s="20" t="n"/>
      <c r="D37" s="22" t="n"/>
      <c r="E37" s="22" t="n"/>
      <c r="F37" s="21" t="n"/>
      <c r="G37" s="20" t="n"/>
      <c r="H37" s="19" t="n"/>
      <c r="I37" s="16">
        <f>IF(C37="","",C37*Panel!$C$6*Panel!$C$7+N(G37))</f>
        <v/>
      </c>
      <c r="J37" s="23">
        <f>IF(I37="","",RANK(I37,$I$7:$I$46,1)+COUNTIF($I$7:I37,I37)-1)</f>
        <v/>
      </c>
      <c r="K37" s="23">
        <f>IF(OR(I37="",D37=""),"",RANK(D37,$D$7:$D$46,0)+COUNTIF($D$7:D37,D37)-1)</f>
        <v/>
      </c>
    </row>
    <row r="38">
      <c r="B38" s="19" t="n"/>
      <c r="C38" s="20" t="n"/>
      <c r="D38" s="22" t="n"/>
      <c r="E38" s="22" t="n"/>
      <c r="F38" s="21" t="n"/>
      <c r="G38" s="20" t="n"/>
      <c r="H38" s="19" t="n"/>
      <c r="I38" s="16">
        <f>IF(C38="","",C38*Panel!$C$6*Panel!$C$7+N(G38))</f>
        <v/>
      </c>
      <c r="J38" s="23">
        <f>IF(I38="","",RANK(I38,$I$7:$I$46,1)+COUNTIF($I$7:I38,I38)-1)</f>
        <v/>
      </c>
      <c r="K38" s="23">
        <f>IF(OR(I38="",D38=""),"",RANK(D38,$D$7:$D$46,0)+COUNTIF($D$7:D38,D38)-1)</f>
        <v/>
      </c>
    </row>
    <row r="39">
      <c r="B39" s="19" t="n"/>
      <c r="C39" s="20" t="n"/>
      <c r="D39" s="22" t="n"/>
      <c r="E39" s="22" t="n"/>
      <c r="F39" s="21" t="n"/>
      <c r="G39" s="20" t="n"/>
      <c r="H39" s="19" t="n"/>
      <c r="I39" s="16">
        <f>IF(C39="","",C39*Panel!$C$6*Panel!$C$7+N(G39))</f>
        <v/>
      </c>
      <c r="J39" s="23">
        <f>IF(I39="","",RANK(I39,$I$7:$I$46,1)+COUNTIF($I$7:I39,I39)-1)</f>
        <v/>
      </c>
      <c r="K39" s="23">
        <f>IF(OR(I39="",D39=""),"",RANK(D39,$D$7:$D$46,0)+COUNTIF($D$7:D39,D39)-1)</f>
        <v/>
      </c>
    </row>
    <row r="40">
      <c r="B40" s="19" t="n"/>
      <c r="C40" s="20" t="n"/>
      <c r="D40" s="22" t="n"/>
      <c r="E40" s="22" t="n"/>
      <c r="F40" s="21" t="n"/>
      <c r="G40" s="20" t="n"/>
      <c r="H40" s="19" t="n"/>
      <c r="I40" s="16">
        <f>IF(C40="","",C40*Panel!$C$6*Panel!$C$7+N(G40))</f>
        <v/>
      </c>
      <c r="J40" s="23">
        <f>IF(I40="","",RANK(I40,$I$7:$I$46,1)+COUNTIF($I$7:I40,I40)-1)</f>
        <v/>
      </c>
      <c r="K40" s="23">
        <f>IF(OR(I40="",D40=""),"",RANK(D40,$D$7:$D$46,0)+COUNTIF($D$7:D40,D40)-1)</f>
        <v/>
      </c>
    </row>
    <row r="41">
      <c r="B41" s="19" t="n"/>
      <c r="C41" s="20" t="n"/>
      <c r="D41" s="22" t="n"/>
      <c r="E41" s="22" t="n"/>
      <c r="F41" s="21" t="n"/>
      <c r="G41" s="20" t="n"/>
      <c r="H41" s="19" t="n"/>
      <c r="I41" s="16">
        <f>IF(C41="","",C41*Panel!$C$6*Panel!$C$7+N(G41))</f>
        <v/>
      </c>
      <c r="J41" s="23">
        <f>IF(I41="","",RANK(I41,$I$7:$I$46,1)+COUNTIF($I$7:I41,I41)-1)</f>
        <v/>
      </c>
      <c r="K41" s="23">
        <f>IF(OR(I41="",D41=""),"",RANK(D41,$D$7:$D$46,0)+COUNTIF($D$7:D41,D41)-1)</f>
        <v/>
      </c>
    </row>
    <row r="42">
      <c r="B42" s="19" t="n"/>
      <c r="C42" s="20" t="n"/>
      <c r="D42" s="22" t="n"/>
      <c r="E42" s="22" t="n"/>
      <c r="F42" s="21" t="n"/>
      <c r="G42" s="20" t="n"/>
      <c r="H42" s="19" t="n"/>
      <c r="I42" s="16">
        <f>IF(C42="","",C42*Panel!$C$6*Panel!$C$7+N(G42))</f>
        <v/>
      </c>
      <c r="J42" s="23">
        <f>IF(I42="","",RANK(I42,$I$7:$I$46,1)+COUNTIF($I$7:I42,I42)-1)</f>
        <v/>
      </c>
      <c r="K42" s="23">
        <f>IF(OR(I42="",D42=""),"",RANK(D42,$D$7:$D$46,0)+COUNTIF($D$7:D42,D42)-1)</f>
        <v/>
      </c>
    </row>
    <row r="43">
      <c r="B43" s="19" t="n"/>
      <c r="C43" s="20" t="n"/>
      <c r="D43" s="22" t="n"/>
      <c r="E43" s="22" t="n"/>
      <c r="F43" s="21" t="n"/>
      <c r="G43" s="20" t="n"/>
      <c r="H43" s="19" t="n"/>
      <c r="I43" s="16">
        <f>IF(C43="","",C43*Panel!$C$6*Panel!$C$7+N(G43))</f>
        <v/>
      </c>
      <c r="J43" s="23">
        <f>IF(I43="","",RANK(I43,$I$7:$I$46,1)+COUNTIF($I$7:I43,I43)-1)</f>
        <v/>
      </c>
      <c r="K43" s="23">
        <f>IF(OR(I43="",D43=""),"",RANK(D43,$D$7:$D$46,0)+COUNTIF($D$7:D43,D43)-1)</f>
        <v/>
      </c>
    </row>
    <row r="44">
      <c r="B44" s="19" t="n"/>
      <c r="C44" s="20" t="n"/>
      <c r="D44" s="22" t="n"/>
      <c r="E44" s="22" t="n"/>
      <c r="F44" s="21" t="n"/>
      <c r="G44" s="20" t="n"/>
      <c r="H44" s="19" t="n"/>
      <c r="I44" s="16">
        <f>IF(C44="","",C44*Panel!$C$6*Panel!$C$7+N(G44))</f>
        <v/>
      </c>
      <c r="J44" s="23">
        <f>IF(I44="","",RANK(I44,$I$7:$I$46,1)+COUNTIF($I$7:I44,I44)-1)</f>
        <v/>
      </c>
      <c r="K44" s="23">
        <f>IF(OR(I44="",D44=""),"",RANK(D44,$D$7:$D$46,0)+COUNTIF($D$7:D44,D44)-1)</f>
        <v/>
      </c>
    </row>
    <row r="45">
      <c r="B45" s="19" t="n"/>
      <c r="C45" s="20" t="n"/>
      <c r="D45" s="22" t="n"/>
      <c r="E45" s="22" t="n"/>
      <c r="F45" s="21" t="n"/>
      <c r="G45" s="20" t="n"/>
      <c r="H45" s="19" t="n"/>
      <c r="I45" s="16">
        <f>IF(C45="","",C45*Panel!$C$6*Panel!$C$7+N(G45))</f>
        <v/>
      </c>
      <c r="J45" s="23">
        <f>IF(I45="","",RANK(I45,$I$7:$I$46,1)+COUNTIF($I$7:I45,I45)-1)</f>
        <v/>
      </c>
      <c r="K45" s="23">
        <f>IF(OR(I45="",D45=""),"",RANK(D45,$D$7:$D$46,0)+COUNTIF($D$7:D45,D45)-1)</f>
        <v/>
      </c>
    </row>
    <row r="46">
      <c r="B46" s="19" t="n"/>
      <c r="C46" s="20" t="n"/>
      <c r="D46" s="22" t="n"/>
      <c r="E46" s="22" t="n"/>
      <c r="F46" s="21" t="n"/>
      <c r="G46" s="20" t="n"/>
      <c r="H46" s="19" t="n"/>
      <c r="I46" s="16">
        <f>IF(C46="","",C46*Panel!$C$6*Panel!$C$7+N(G46))</f>
        <v/>
      </c>
      <c r="J46" s="23">
        <f>IF(I46="","",RANK(I46,$I$7:$I$46,1)+COUNTIF($I$7:I46,I46)-1)</f>
        <v/>
      </c>
      <c r="K46" s="23">
        <f>IF(OR(I46="",D46=""),"",RANK(D46,$D$7:$D$46,0)+COUNTIF($D$7:D46,D46)-1)</f>
        <v/>
      </c>
    </row>
    <row r="47">
      <c r="B47" s="4" t="inlineStr">
        <is>
          <t>MEDIA</t>
        </is>
      </c>
      <c r="C47" s="24">
        <f>IFERROR(AVERAGE(C7:C46),0)</f>
        <v/>
      </c>
      <c r="D47" s="25">
        <f>IFERROR(AVERAGE(D7:D46),0)</f>
        <v/>
      </c>
      <c r="I47" s="24">
        <f>IFERROR(AVERAGE(I7:I46),0)</f>
        <v/>
      </c>
    </row>
    <row r="48">
      <c r="B48" s="7" t="inlineStr">
        <is>
          <t>Valoración: verde si es 9 o más, rojo si baja de 7,5. Distancia en ámbar si supera 5 km.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K3"/>
    <mergeCell ref="B2:K2"/>
  </mergeCells>
  <conditionalFormatting sqref="I7:I46">
    <cfRule type="dataBar" priority="1">
      <dataBar>
        <cfvo type="num" val="0"/>
        <cfvo type="max"/>
        <color rgb="0010B981"/>
      </dataBar>
    </cfRule>
  </conditionalFormatting>
  <conditionalFormatting sqref="D7:D46">
    <cfRule type="expression" priority="2" dxfId="0">
      <formula>AND(ISNUMBER($D7),$D7&gt;=9)</formula>
    </cfRule>
    <cfRule type="expression" priority="3" dxfId="2">
      <formula>AND(ISNUMBER($D7),$D7&lt;7.5)</formula>
    </cfRule>
  </conditionalFormatting>
  <conditionalFormatting sqref="E7:E46">
    <cfRule type="expression" priority="4" dxfId="1">
      <formula>AND(ISNUMBER($E7),$E7&gt;5)</formula>
    </cfRule>
  </conditionalFormatting>
  <dataValidations count="2">
    <dataValidation sqref="F7:F46" showDropDown="0" showInputMessage="0" showErrorMessage="0" allowBlank="1" type="list">
      <formula1>"Sí,No"</formula1>
    </dataValidation>
    <dataValidation sqref="D7:D46" showDropDown="0" showInputMessage="0" showErrorMessage="0" allowBlank="1" errorTitle="Valoración" error="Introduce un número entre 0 y 10." type="decimal" operator="between">
      <formula1>0</formula1>
      <formula2>10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FBBF24"/>
    <outlinePr summaryBelow="1" summaryRight="1"/>
    <pageSetUpPr fitToPage="1"/>
  </sheetPr>
  <dimension ref="B2:N48"/>
  <sheetViews>
    <sheetView showGridLines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8" customWidth="1" min="2" max="2"/>
    <col width="30" customWidth="1" min="3" max="3"/>
    <col width="14" customWidth="1" min="4" max="4"/>
    <col width="14" customWidth="1" min="5" max="5"/>
    <col width="14" customWidth="1" min="6" max="6"/>
    <col width="13" customWidth="1" min="7" max="7"/>
    <col width="14" customWidth="1" min="8" max="8"/>
    <col width="13" customWidth="1" min="9" max="9"/>
    <col width="12" customWidth="1" min="10" max="10"/>
    <col width="12" customWidth="1" min="11" max="11"/>
    <col width="11" customWidth="1" min="12" max="12"/>
    <col width="12" customWidth="1" min="13" max="13"/>
    <col width="18" customWidth="1" min="14" max="14"/>
  </cols>
  <sheetData>
    <row r="2" ht="34" customHeight="1">
      <c r="B2" s="1" t="inlineStr">
        <is>
          <t>Paquetes: combina un vuelo con un alojamiento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B3" s="3" t="inlineStr">
        <is>
          <t>Elige vuelo y hotel en los desplegables; el coste total y la puntuación salen solos</t>
        </is>
      </c>
    </row>
    <row r="6" ht="44" customHeight="1">
      <c r="B6" s="13" t="inlineStr">
        <is>
          <t>Vuelo</t>
        </is>
      </c>
      <c r="C6" s="13" t="inlineStr">
        <is>
          <t>Alojamiento</t>
        </is>
      </c>
      <c r="D6" s="13" t="inlineStr">
        <is>
          <t>Otros gastos por persona</t>
        </is>
      </c>
      <c r="E6" s="13" t="inlineStr">
        <is>
          <t>Coste vuelos (grupo)</t>
        </is>
      </c>
      <c r="F6" s="13" t="inlineStr">
        <is>
          <t>Coste alojamiento</t>
        </is>
      </c>
      <c r="G6" s="13" t="inlineStr">
        <is>
          <t>Otros gastos (grupo)</t>
        </is>
      </c>
      <c r="H6" s="13" t="inlineStr">
        <is>
          <t>TOTAL DEL PAQUETE</t>
        </is>
      </c>
      <c r="I6" s="13" t="inlineStr">
        <is>
          <t>Por persona</t>
        </is>
      </c>
      <c r="J6" s="13" t="inlineStr">
        <is>
          <t>Valoración hotel</t>
        </is>
      </c>
      <c r="K6" s="13" t="inlineStr">
        <is>
          <t>Puntuación (0-10)</t>
        </is>
      </c>
      <c r="L6" s="13" t="inlineStr">
        <is>
          <t>Ranking precio</t>
        </is>
      </c>
      <c r="M6" s="13" t="inlineStr">
        <is>
          <t>Ranking puntuación</t>
        </is>
      </c>
      <c r="N6" s="13" t="inlineStr">
        <is>
          <t>Etiqueta</t>
        </is>
      </c>
    </row>
    <row r="7">
      <c r="B7" s="19" t="inlineStr">
        <is>
          <t>SkyLow 06:45</t>
        </is>
      </c>
      <c r="C7" s="19" t="inlineStr">
        <is>
          <t>Hostal Baixa Centro</t>
        </is>
      </c>
      <c r="D7" s="20" t="n">
        <v>25</v>
      </c>
      <c r="E7" s="17">
        <f>IF(OR(B7="",C7=""),"",IFERROR(INDEX(Vuelos!$I$7:$I$46,MATCH(B7,Vuelos!$B$7:$B$46,0)),""))</f>
        <v/>
      </c>
      <c r="F7" s="17">
        <f>IF(OR(B7="",C7=""),"",IFERROR(INDEX(Hoteles!$I$7:$I$46,MATCH(C7,Hoteles!$B$7:$B$46,0)),""))</f>
        <v/>
      </c>
      <c r="G7" s="17">
        <f>IF(OR(B7="",C7=""),"",N(D7)*Panel!$C$5)</f>
        <v/>
      </c>
      <c r="H7" s="16">
        <f>IF(OR(E7="",F7=""),"",E7+F7+G7)</f>
        <v/>
      </c>
      <c r="I7" s="17">
        <f>IF(H7="","",IF(Panel!$C$5&gt;0,H7/Panel!$C$5,H7))</f>
        <v/>
      </c>
      <c r="J7" s="26">
        <f>IF(H7="","",IFERROR(INDEX(Hoteles!$D$7:$D$46,MATCH(C7,Hoteles!$B$7:$B$46,0)),""))</f>
        <v/>
      </c>
      <c r="K7" s="27">
        <f>IF(OR(H7="",J7=""),"",ROUND(Panel!$C$8*MIN($H$7:$H$46)/H7*10+(1-Panel!$C$8)*J7,2))</f>
        <v/>
      </c>
      <c r="L7" s="23">
        <f>IF(H7="","",RANK(H7,$H$7:$H$46,1)+COUNTIF($H$7:H7,H7)-1)</f>
        <v/>
      </c>
      <c r="M7" s="23">
        <f>IF(K7="","",RANK(K7,$K$7:$K$46,0)+COUNTIF($K$7:K7,K7)-1)</f>
        <v/>
      </c>
      <c r="N7" s="28">
        <f>IF(H7="","",IF(AND(L7=1,M7=1),"Barato y mejor",IF(L7=1,"Más barato",IF(M7=1,"Mejor equilibrio",""))))</f>
        <v/>
      </c>
    </row>
    <row r="8">
      <c r="B8" s="19" t="inlineStr">
        <is>
          <t>SkyLow 19:55</t>
        </is>
      </c>
      <c r="C8" s="19" t="inlineStr">
        <is>
          <t>Pensión Bairro Alto</t>
        </is>
      </c>
      <c r="D8" s="20" t="n">
        <v>25</v>
      </c>
      <c r="E8" s="17">
        <f>IF(OR(B8="",C8=""),"",IFERROR(INDEX(Vuelos!$I$7:$I$46,MATCH(B8,Vuelos!$B$7:$B$46,0)),""))</f>
        <v/>
      </c>
      <c r="F8" s="17">
        <f>IF(OR(B8="",C8=""),"",IFERROR(INDEX(Hoteles!$I$7:$I$46,MATCH(C8,Hoteles!$B$7:$B$46,0)),""))</f>
        <v/>
      </c>
      <c r="G8" s="17">
        <f>IF(OR(B8="",C8=""),"",N(D8)*Panel!$C$5)</f>
        <v/>
      </c>
      <c r="H8" s="16">
        <f>IF(OR(E8="",F8=""),"",E8+F8+G8)</f>
        <v/>
      </c>
      <c r="I8" s="17">
        <f>IF(H8="","",IF(Panel!$C$5&gt;0,H8/Panel!$C$5,H8))</f>
        <v/>
      </c>
      <c r="J8" s="26">
        <f>IF(H8="","",IFERROR(INDEX(Hoteles!$D$7:$D$46,MATCH(C8,Hoteles!$B$7:$B$46,0)),""))</f>
        <v/>
      </c>
      <c r="K8" s="27">
        <f>IF(OR(H8="",J8=""),"",ROUND(Panel!$C$8*MIN($H$7:$H$46)/H8*10+(1-Panel!$C$8)*J8,2))</f>
        <v/>
      </c>
      <c r="L8" s="23">
        <f>IF(H8="","",RANK(H8,$H$7:$H$46,1)+COUNTIF($H$7:H8,H8)-1)</f>
        <v/>
      </c>
      <c r="M8" s="23">
        <f>IF(K8="","",RANK(K8,$K$7:$K$46,0)+COUNTIF($K$7:K8,K8)-1)</f>
        <v/>
      </c>
      <c r="N8" s="28">
        <f>IF(H8="","",IF(AND(L8=1,M8=1),"Barato y mejor",IF(L8=1,"Más barato",IF(M8=1,"Mejor equilibrio",""))))</f>
        <v/>
      </c>
    </row>
    <row r="9">
      <c r="B9" s="19" t="inlineStr">
        <is>
          <t>AeroSur 09:10</t>
        </is>
      </c>
      <c r="C9" s="19" t="inlineStr">
        <is>
          <t>Hotel Alfama Boutique</t>
        </is>
      </c>
      <c r="D9" s="20" t="n">
        <v>30</v>
      </c>
      <c r="E9" s="17">
        <f>IF(OR(B9="",C9=""),"",IFERROR(INDEX(Vuelos!$I$7:$I$46,MATCH(B9,Vuelos!$B$7:$B$46,0)),""))</f>
        <v/>
      </c>
      <c r="F9" s="17">
        <f>IF(OR(B9="",C9=""),"",IFERROR(INDEX(Hoteles!$I$7:$I$46,MATCH(C9,Hoteles!$B$7:$B$46,0)),""))</f>
        <v/>
      </c>
      <c r="G9" s="17">
        <f>IF(OR(B9="",C9=""),"",N(D9)*Panel!$C$5)</f>
        <v/>
      </c>
      <c r="H9" s="16">
        <f>IF(OR(E9="",F9=""),"",E9+F9+G9)</f>
        <v/>
      </c>
      <c r="I9" s="17">
        <f>IF(H9="","",IF(Panel!$C$5&gt;0,H9/Panel!$C$5,H9))</f>
        <v/>
      </c>
      <c r="J9" s="26">
        <f>IF(H9="","",IFERROR(INDEX(Hoteles!$D$7:$D$46,MATCH(C9,Hoteles!$B$7:$B$46,0)),""))</f>
        <v/>
      </c>
      <c r="K9" s="27">
        <f>IF(OR(H9="",J9=""),"",ROUND(Panel!$C$8*MIN($H$7:$H$46)/H9*10+(1-Panel!$C$8)*J9,2))</f>
        <v/>
      </c>
      <c r="L9" s="23">
        <f>IF(H9="","",RANK(H9,$H$7:$H$46,1)+COUNTIF($H$7:H9,H9)-1)</f>
        <v/>
      </c>
      <c r="M9" s="23">
        <f>IF(K9="","",RANK(K9,$K$7:$K$46,0)+COUNTIF($K$7:K9,K9)-1)</f>
        <v/>
      </c>
      <c r="N9" s="28">
        <f>IF(H9="","",IF(AND(L9=1,M9=1),"Barato y mejor",IF(L9=1,"Más barato",IF(M9=1,"Mejor equilibrio",""))))</f>
        <v/>
      </c>
    </row>
    <row r="10">
      <c r="B10" s="19" t="inlineStr">
        <is>
          <t>AeroSur 21:05</t>
        </is>
      </c>
      <c r="C10" s="19" t="inlineStr">
        <is>
          <t>Apartamento Chiado Terraza</t>
        </is>
      </c>
      <c r="D10" s="20" t="n">
        <v>30</v>
      </c>
      <c r="E10" s="17">
        <f>IF(OR(B10="",C10=""),"",IFERROR(INDEX(Vuelos!$I$7:$I$46,MATCH(B10,Vuelos!$B$7:$B$46,0)),""))</f>
        <v/>
      </c>
      <c r="F10" s="17">
        <f>IF(OR(B10="",C10=""),"",IFERROR(INDEX(Hoteles!$I$7:$I$46,MATCH(C10,Hoteles!$B$7:$B$46,0)),""))</f>
        <v/>
      </c>
      <c r="G10" s="17">
        <f>IF(OR(B10="",C10=""),"",N(D10)*Panel!$C$5)</f>
        <v/>
      </c>
      <c r="H10" s="16">
        <f>IF(OR(E10="",F10=""),"",E10+F10+G10)</f>
        <v/>
      </c>
      <c r="I10" s="17">
        <f>IF(H10="","",IF(Panel!$C$5&gt;0,H10/Panel!$C$5,H10))</f>
        <v/>
      </c>
      <c r="J10" s="26">
        <f>IF(H10="","",IFERROR(INDEX(Hoteles!$D$7:$D$46,MATCH(C10,Hoteles!$B$7:$B$46,0)),""))</f>
        <v/>
      </c>
      <c r="K10" s="27">
        <f>IF(OR(H10="",J10=""),"",ROUND(Panel!$C$8*MIN($H$7:$H$46)/H10*10+(1-Panel!$C$8)*J10,2))</f>
        <v/>
      </c>
      <c r="L10" s="23">
        <f>IF(H10="","",RANK(H10,$H$7:$H$46,1)+COUNTIF($H$7:H10,H10)-1)</f>
        <v/>
      </c>
      <c r="M10" s="23">
        <f>IF(K10="","",RANK(K10,$K$7:$K$46,0)+COUNTIF($K$7:K10,K10)-1)</f>
        <v/>
      </c>
      <c r="N10" s="28">
        <f>IF(H10="","",IF(AND(L10=1,M10=1),"Barato y mejor",IF(L10=1,"Más barato",IF(M10=1,"Mejor equilibrio",""))))</f>
        <v/>
      </c>
    </row>
    <row r="11">
      <c r="B11" s="19" t="inlineStr">
        <is>
          <t>Norte 12:30</t>
        </is>
      </c>
      <c r="C11" s="19" t="inlineStr">
        <is>
          <t>Hotel Parque Eduardo</t>
        </is>
      </c>
      <c r="D11" s="20" t="n">
        <v>35</v>
      </c>
      <c r="E11" s="17">
        <f>IF(OR(B11="",C11=""),"",IFERROR(INDEX(Vuelos!$I$7:$I$46,MATCH(B11,Vuelos!$B$7:$B$46,0)),""))</f>
        <v/>
      </c>
      <c r="F11" s="17">
        <f>IF(OR(B11="",C11=""),"",IFERROR(INDEX(Hoteles!$I$7:$I$46,MATCH(C11,Hoteles!$B$7:$B$46,0)),""))</f>
        <v/>
      </c>
      <c r="G11" s="17">
        <f>IF(OR(B11="",C11=""),"",N(D11)*Panel!$C$5)</f>
        <v/>
      </c>
      <c r="H11" s="16">
        <f>IF(OR(E11="",F11=""),"",E11+F11+G11)</f>
        <v/>
      </c>
      <c r="I11" s="17">
        <f>IF(H11="","",IF(Panel!$C$5&gt;0,H11/Panel!$C$5,H11))</f>
        <v/>
      </c>
      <c r="J11" s="26">
        <f>IF(H11="","",IFERROR(INDEX(Hoteles!$D$7:$D$46,MATCH(C11,Hoteles!$B$7:$B$46,0)),""))</f>
        <v/>
      </c>
      <c r="K11" s="27">
        <f>IF(OR(H11="",J11=""),"",ROUND(Panel!$C$8*MIN($H$7:$H$46)/H11*10+(1-Panel!$C$8)*J11,2))</f>
        <v/>
      </c>
      <c r="L11" s="23">
        <f>IF(H11="","",RANK(H11,$H$7:$H$46,1)+COUNTIF($H$7:H11,H11)-1)</f>
        <v/>
      </c>
      <c r="M11" s="23">
        <f>IF(K11="","",RANK(K11,$K$7:$K$46,0)+COUNTIF($K$7:K11,K11)-1)</f>
        <v/>
      </c>
      <c r="N11" s="28">
        <f>IF(H11="","",IF(AND(L11=1,M11=1),"Barato y mejor",IF(L11=1,"Más barato",IF(M11=1,"Mejor equilibrio",""))))</f>
        <v/>
      </c>
    </row>
    <row r="12">
      <c r="B12" s="19" t="inlineStr">
        <is>
          <t>EuroConecta 07:20</t>
        </is>
      </c>
      <c r="C12" s="19" t="inlineStr">
        <is>
          <t>Hotel Gran Avenida</t>
        </is>
      </c>
      <c r="D12" s="20" t="n">
        <v>25</v>
      </c>
      <c r="E12" s="17">
        <f>IF(OR(B12="",C12=""),"",IFERROR(INDEX(Vuelos!$I$7:$I$46,MATCH(B12,Vuelos!$B$7:$B$46,0)),""))</f>
        <v/>
      </c>
      <c r="F12" s="17">
        <f>IF(OR(B12="",C12=""),"",IFERROR(INDEX(Hoteles!$I$7:$I$46,MATCH(C12,Hoteles!$B$7:$B$46,0)),""))</f>
        <v/>
      </c>
      <c r="G12" s="17">
        <f>IF(OR(B12="",C12=""),"",N(D12)*Panel!$C$5)</f>
        <v/>
      </c>
      <c r="H12" s="16">
        <f>IF(OR(E12="",F12=""),"",E12+F12+G12)</f>
        <v/>
      </c>
      <c r="I12" s="17">
        <f>IF(H12="","",IF(Panel!$C$5&gt;0,H12/Panel!$C$5,H12))</f>
        <v/>
      </c>
      <c r="J12" s="26">
        <f>IF(H12="","",IFERROR(INDEX(Hoteles!$D$7:$D$46,MATCH(C12,Hoteles!$B$7:$B$46,0)),""))</f>
        <v/>
      </c>
      <c r="K12" s="27">
        <f>IF(OR(H12="",J12=""),"",ROUND(Panel!$C$8*MIN($H$7:$H$46)/H12*10+(1-Panel!$C$8)*J12,2))</f>
        <v/>
      </c>
      <c r="L12" s="23">
        <f>IF(H12="","",RANK(H12,$H$7:$H$46,1)+COUNTIF($H$7:H12,H12)-1)</f>
        <v/>
      </c>
      <c r="M12" s="23">
        <f>IF(K12="","",RANK(K12,$K$7:$K$46,0)+COUNTIF($K$7:K12,K12)-1)</f>
        <v/>
      </c>
      <c r="N12" s="28">
        <f>IF(H12="","",IF(AND(L12=1,M12=1),"Barato y mejor",IF(L12=1,"Más barato",IF(M12=1,"Mejor equilibrio",""))))</f>
        <v/>
      </c>
    </row>
    <row r="13">
      <c r="B13" s="19" t="inlineStr">
        <is>
          <t>LowFly 06:10</t>
        </is>
      </c>
      <c r="C13" s="19" t="inlineStr">
        <is>
          <t>Residencial Lisboa Sur</t>
        </is>
      </c>
      <c r="D13" s="20" t="n">
        <v>40</v>
      </c>
      <c r="E13" s="17">
        <f>IF(OR(B13="",C13=""),"",IFERROR(INDEX(Vuelos!$I$7:$I$46,MATCH(B13,Vuelos!$B$7:$B$46,0)),""))</f>
        <v/>
      </c>
      <c r="F13" s="17">
        <f>IF(OR(B13="",C13=""),"",IFERROR(INDEX(Hoteles!$I$7:$I$46,MATCH(C13,Hoteles!$B$7:$B$46,0)),""))</f>
        <v/>
      </c>
      <c r="G13" s="17">
        <f>IF(OR(B13="",C13=""),"",N(D13)*Panel!$C$5)</f>
        <v/>
      </c>
      <c r="H13" s="16">
        <f>IF(OR(E13="",F13=""),"",E13+F13+G13)</f>
        <v/>
      </c>
      <c r="I13" s="17">
        <f>IF(H13="","",IF(Panel!$C$5&gt;0,H13/Panel!$C$5,H13))</f>
        <v/>
      </c>
      <c r="J13" s="26">
        <f>IF(H13="","",IFERROR(INDEX(Hoteles!$D$7:$D$46,MATCH(C13,Hoteles!$B$7:$B$46,0)),""))</f>
        <v/>
      </c>
      <c r="K13" s="27">
        <f>IF(OR(H13="",J13=""),"",ROUND(Panel!$C$8*MIN($H$7:$H$46)/H13*10+(1-Panel!$C$8)*J13,2))</f>
        <v/>
      </c>
      <c r="L13" s="23">
        <f>IF(H13="","",RANK(H13,$H$7:$H$46,1)+COUNTIF($H$7:H13,H13)-1)</f>
        <v/>
      </c>
      <c r="M13" s="23">
        <f>IF(K13="","",RANK(K13,$K$7:$K$46,0)+COUNTIF($K$7:K13,K13)-1)</f>
        <v/>
      </c>
      <c r="N13" s="28">
        <f>IF(H13="","",IF(AND(L13=1,M13=1),"Barato y mejor",IF(L13=1,"Más barato",IF(M13=1,"Mejor equilibrio",""))))</f>
        <v/>
      </c>
    </row>
    <row r="14">
      <c r="B14" s="19" t="inlineStr">
        <is>
          <t>SkyLow 06:45</t>
        </is>
      </c>
      <c r="C14" s="19" t="inlineStr">
        <is>
          <t>Hotel Oriente Moderno</t>
        </is>
      </c>
      <c r="D14" s="20" t="n">
        <v>25</v>
      </c>
      <c r="E14" s="17">
        <f>IF(OR(B14="",C14=""),"",IFERROR(INDEX(Vuelos!$I$7:$I$46,MATCH(B14,Vuelos!$B$7:$B$46,0)),""))</f>
        <v/>
      </c>
      <c r="F14" s="17">
        <f>IF(OR(B14="",C14=""),"",IFERROR(INDEX(Hoteles!$I$7:$I$46,MATCH(C14,Hoteles!$B$7:$B$46,0)),""))</f>
        <v/>
      </c>
      <c r="G14" s="17">
        <f>IF(OR(B14="",C14=""),"",N(D14)*Panel!$C$5)</f>
        <v/>
      </c>
      <c r="H14" s="16">
        <f>IF(OR(E14="",F14=""),"",E14+F14+G14)</f>
        <v/>
      </c>
      <c r="I14" s="17">
        <f>IF(H14="","",IF(Panel!$C$5&gt;0,H14/Panel!$C$5,H14))</f>
        <v/>
      </c>
      <c r="J14" s="26">
        <f>IF(H14="","",IFERROR(INDEX(Hoteles!$D$7:$D$46,MATCH(C14,Hoteles!$B$7:$B$46,0)),""))</f>
        <v/>
      </c>
      <c r="K14" s="27">
        <f>IF(OR(H14="",J14=""),"",ROUND(Panel!$C$8*MIN($H$7:$H$46)/H14*10+(1-Panel!$C$8)*J14,2))</f>
        <v/>
      </c>
      <c r="L14" s="23">
        <f>IF(H14="","",RANK(H14,$H$7:$H$46,1)+COUNTIF($H$7:H14,H14)-1)</f>
        <v/>
      </c>
      <c r="M14" s="23">
        <f>IF(K14="","",RANK(K14,$K$7:$K$46,0)+COUNTIF($K$7:K14,K14)-1)</f>
        <v/>
      </c>
      <c r="N14" s="28">
        <f>IF(H14="","",IF(AND(L14=1,M14=1),"Barato y mejor",IF(L14=1,"Más barato",IF(M14=1,"Mejor equilibrio",""))))</f>
        <v/>
      </c>
    </row>
    <row r="15">
      <c r="B15" s="19" t="inlineStr">
        <is>
          <t>AeroSur 09:10</t>
        </is>
      </c>
      <c r="C15" s="19" t="inlineStr">
        <is>
          <t>Hotel Aeropuerto Plaza</t>
        </is>
      </c>
      <c r="D15" s="20" t="n">
        <v>20</v>
      </c>
      <c r="E15" s="17">
        <f>IF(OR(B15="",C15=""),"",IFERROR(INDEX(Vuelos!$I$7:$I$46,MATCH(B15,Vuelos!$B$7:$B$46,0)),""))</f>
        <v/>
      </c>
      <c r="F15" s="17">
        <f>IF(OR(B15="",C15=""),"",IFERROR(INDEX(Hoteles!$I$7:$I$46,MATCH(C15,Hoteles!$B$7:$B$46,0)),""))</f>
        <v/>
      </c>
      <c r="G15" s="17">
        <f>IF(OR(B15="",C15=""),"",N(D15)*Panel!$C$5)</f>
        <v/>
      </c>
      <c r="H15" s="16">
        <f>IF(OR(E15="",F15=""),"",E15+F15+G15)</f>
        <v/>
      </c>
      <c r="I15" s="17">
        <f>IF(H15="","",IF(Panel!$C$5&gt;0,H15/Panel!$C$5,H15))</f>
        <v/>
      </c>
      <c r="J15" s="26">
        <f>IF(H15="","",IFERROR(INDEX(Hoteles!$D$7:$D$46,MATCH(C15,Hoteles!$B$7:$B$46,0)),""))</f>
        <v/>
      </c>
      <c r="K15" s="27">
        <f>IF(OR(H15="",J15=""),"",ROUND(Panel!$C$8*MIN($H$7:$H$46)/H15*10+(1-Panel!$C$8)*J15,2))</f>
        <v/>
      </c>
      <c r="L15" s="23">
        <f>IF(H15="","",RANK(H15,$H$7:$H$46,1)+COUNTIF($H$7:H15,H15)-1)</f>
        <v/>
      </c>
      <c r="M15" s="23">
        <f>IF(K15="","",RANK(K15,$K$7:$K$46,0)+COUNTIF($K$7:K15,K15)-1)</f>
        <v/>
      </c>
      <c r="N15" s="28">
        <f>IF(H15="","",IF(AND(L15=1,M15=1),"Barato y mejor",IF(L15=1,"Más barato",IF(M15=1,"Mejor equilibrio",""))))</f>
        <v/>
      </c>
    </row>
    <row r="16">
      <c r="B16" s="19" t="inlineStr">
        <is>
          <t>Norte 17:15</t>
        </is>
      </c>
      <c r="C16" s="19" t="inlineStr">
        <is>
          <t>Apartamentos Rio Azul</t>
        </is>
      </c>
      <c r="D16" s="20" t="n">
        <v>35</v>
      </c>
      <c r="E16" s="17">
        <f>IF(OR(B16="",C16=""),"",IFERROR(INDEX(Vuelos!$I$7:$I$46,MATCH(B16,Vuelos!$B$7:$B$46,0)),""))</f>
        <v/>
      </c>
      <c r="F16" s="17">
        <f>IF(OR(B16="",C16=""),"",IFERROR(INDEX(Hoteles!$I$7:$I$46,MATCH(C16,Hoteles!$B$7:$B$46,0)),""))</f>
        <v/>
      </c>
      <c r="G16" s="17">
        <f>IF(OR(B16="",C16=""),"",N(D16)*Panel!$C$5)</f>
        <v/>
      </c>
      <c r="H16" s="16">
        <f>IF(OR(E16="",F16=""),"",E16+F16+G16)</f>
        <v/>
      </c>
      <c r="I16" s="17">
        <f>IF(H16="","",IF(Panel!$C$5&gt;0,H16/Panel!$C$5,H16))</f>
        <v/>
      </c>
      <c r="J16" s="26">
        <f>IF(H16="","",IFERROR(INDEX(Hoteles!$D$7:$D$46,MATCH(C16,Hoteles!$B$7:$B$46,0)),""))</f>
        <v/>
      </c>
      <c r="K16" s="27">
        <f>IF(OR(H16="",J16=""),"",ROUND(Panel!$C$8*MIN($H$7:$H$46)/H16*10+(1-Panel!$C$8)*J16,2))</f>
        <v/>
      </c>
      <c r="L16" s="23">
        <f>IF(H16="","",RANK(H16,$H$7:$H$46,1)+COUNTIF($H$7:H16,H16)-1)</f>
        <v/>
      </c>
      <c r="M16" s="23">
        <f>IF(K16="","",RANK(K16,$K$7:$K$46,0)+COUNTIF($K$7:K16,K16)-1)</f>
        <v/>
      </c>
      <c r="N16" s="28">
        <f>IF(H16="","",IF(AND(L16=1,M16=1),"Barato y mejor",IF(L16=1,"Más barato",IF(M16=1,"Mejor equilibrio",""))))</f>
        <v/>
      </c>
    </row>
    <row r="17">
      <c r="B17" s="19" t="n"/>
      <c r="C17" s="19" t="n"/>
      <c r="D17" s="20" t="n"/>
      <c r="E17" s="17">
        <f>IF(OR(B17="",C17=""),"",IFERROR(INDEX(Vuelos!$I$7:$I$46,MATCH(B17,Vuelos!$B$7:$B$46,0)),""))</f>
        <v/>
      </c>
      <c r="F17" s="17">
        <f>IF(OR(B17="",C17=""),"",IFERROR(INDEX(Hoteles!$I$7:$I$46,MATCH(C17,Hoteles!$B$7:$B$46,0)),""))</f>
        <v/>
      </c>
      <c r="G17" s="17">
        <f>IF(OR(B17="",C17=""),"",N(D17)*Panel!$C$5)</f>
        <v/>
      </c>
      <c r="H17" s="16">
        <f>IF(OR(E17="",F17=""),"",E17+F17+G17)</f>
        <v/>
      </c>
      <c r="I17" s="17">
        <f>IF(H17="","",IF(Panel!$C$5&gt;0,H17/Panel!$C$5,H17))</f>
        <v/>
      </c>
      <c r="J17" s="26">
        <f>IF(H17="","",IFERROR(INDEX(Hoteles!$D$7:$D$46,MATCH(C17,Hoteles!$B$7:$B$46,0)),""))</f>
        <v/>
      </c>
      <c r="K17" s="27">
        <f>IF(OR(H17="",J17=""),"",ROUND(Panel!$C$8*MIN($H$7:$H$46)/H17*10+(1-Panel!$C$8)*J17,2))</f>
        <v/>
      </c>
      <c r="L17" s="23">
        <f>IF(H17="","",RANK(H17,$H$7:$H$46,1)+COUNTIF($H$7:H17,H17)-1)</f>
        <v/>
      </c>
      <c r="M17" s="23">
        <f>IF(K17="","",RANK(K17,$K$7:$K$46,0)+COUNTIF($K$7:K17,K17)-1)</f>
        <v/>
      </c>
      <c r="N17" s="28">
        <f>IF(H17="","",IF(AND(L17=1,M17=1),"Barato y mejor",IF(L17=1,"Más barato",IF(M17=1,"Mejor equilibrio",""))))</f>
        <v/>
      </c>
    </row>
    <row r="18">
      <c r="B18" s="19" t="n"/>
      <c r="C18" s="19" t="n"/>
      <c r="D18" s="20" t="n"/>
      <c r="E18" s="17">
        <f>IF(OR(B18="",C18=""),"",IFERROR(INDEX(Vuelos!$I$7:$I$46,MATCH(B18,Vuelos!$B$7:$B$46,0)),""))</f>
        <v/>
      </c>
      <c r="F18" s="17">
        <f>IF(OR(B18="",C18=""),"",IFERROR(INDEX(Hoteles!$I$7:$I$46,MATCH(C18,Hoteles!$B$7:$B$46,0)),""))</f>
        <v/>
      </c>
      <c r="G18" s="17">
        <f>IF(OR(B18="",C18=""),"",N(D18)*Panel!$C$5)</f>
        <v/>
      </c>
      <c r="H18" s="16">
        <f>IF(OR(E18="",F18=""),"",E18+F18+G18)</f>
        <v/>
      </c>
      <c r="I18" s="17">
        <f>IF(H18="","",IF(Panel!$C$5&gt;0,H18/Panel!$C$5,H18))</f>
        <v/>
      </c>
      <c r="J18" s="26">
        <f>IF(H18="","",IFERROR(INDEX(Hoteles!$D$7:$D$46,MATCH(C18,Hoteles!$B$7:$B$46,0)),""))</f>
        <v/>
      </c>
      <c r="K18" s="27">
        <f>IF(OR(H18="",J18=""),"",ROUND(Panel!$C$8*MIN($H$7:$H$46)/H18*10+(1-Panel!$C$8)*J18,2))</f>
        <v/>
      </c>
      <c r="L18" s="23">
        <f>IF(H18="","",RANK(H18,$H$7:$H$46,1)+COUNTIF($H$7:H18,H18)-1)</f>
        <v/>
      </c>
      <c r="M18" s="23">
        <f>IF(K18="","",RANK(K18,$K$7:$K$46,0)+COUNTIF($K$7:K18,K18)-1)</f>
        <v/>
      </c>
      <c r="N18" s="28">
        <f>IF(H18="","",IF(AND(L18=1,M18=1),"Barato y mejor",IF(L18=1,"Más barato",IF(M18=1,"Mejor equilibrio",""))))</f>
        <v/>
      </c>
    </row>
    <row r="19">
      <c r="B19" s="19" t="n"/>
      <c r="C19" s="19" t="n"/>
      <c r="D19" s="20" t="n"/>
      <c r="E19" s="17">
        <f>IF(OR(B19="",C19=""),"",IFERROR(INDEX(Vuelos!$I$7:$I$46,MATCH(B19,Vuelos!$B$7:$B$46,0)),""))</f>
        <v/>
      </c>
      <c r="F19" s="17">
        <f>IF(OR(B19="",C19=""),"",IFERROR(INDEX(Hoteles!$I$7:$I$46,MATCH(C19,Hoteles!$B$7:$B$46,0)),""))</f>
        <v/>
      </c>
      <c r="G19" s="17">
        <f>IF(OR(B19="",C19=""),"",N(D19)*Panel!$C$5)</f>
        <v/>
      </c>
      <c r="H19" s="16">
        <f>IF(OR(E19="",F19=""),"",E19+F19+G19)</f>
        <v/>
      </c>
      <c r="I19" s="17">
        <f>IF(H19="","",IF(Panel!$C$5&gt;0,H19/Panel!$C$5,H19))</f>
        <v/>
      </c>
      <c r="J19" s="26">
        <f>IF(H19="","",IFERROR(INDEX(Hoteles!$D$7:$D$46,MATCH(C19,Hoteles!$B$7:$B$46,0)),""))</f>
        <v/>
      </c>
      <c r="K19" s="27">
        <f>IF(OR(H19="",J19=""),"",ROUND(Panel!$C$8*MIN($H$7:$H$46)/H19*10+(1-Panel!$C$8)*J19,2))</f>
        <v/>
      </c>
      <c r="L19" s="23">
        <f>IF(H19="","",RANK(H19,$H$7:$H$46,1)+COUNTIF($H$7:H19,H19)-1)</f>
        <v/>
      </c>
      <c r="M19" s="23">
        <f>IF(K19="","",RANK(K19,$K$7:$K$46,0)+COUNTIF($K$7:K19,K19)-1)</f>
        <v/>
      </c>
      <c r="N19" s="28">
        <f>IF(H19="","",IF(AND(L19=1,M19=1),"Barato y mejor",IF(L19=1,"Más barato",IF(M19=1,"Mejor equilibrio",""))))</f>
        <v/>
      </c>
    </row>
    <row r="20">
      <c r="B20" s="19" t="n"/>
      <c r="C20" s="19" t="n"/>
      <c r="D20" s="20" t="n"/>
      <c r="E20" s="17">
        <f>IF(OR(B20="",C20=""),"",IFERROR(INDEX(Vuelos!$I$7:$I$46,MATCH(B20,Vuelos!$B$7:$B$46,0)),""))</f>
        <v/>
      </c>
      <c r="F20" s="17">
        <f>IF(OR(B20="",C20=""),"",IFERROR(INDEX(Hoteles!$I$7:$I$46,MATCH(C20,Hoteles!$B$7:$B$46,0)),""))</f>
        <v/>
      </c>
      <c r="G20" s="17">
        <f>IF(OR(B20="",C20=""),"",N(D20)*Panel!$C$5)</f>
        <v/>
      </c>
      <c r="H20" s="16">
        <f>IF(OR(E20="",F20=""),"",E20+F20+G20)</f>
        <v/>
      </c>
      <c r="I20" s="17">
        <f>IF(H20="","",IF(Panel!$C$5&gt;0,H20/Panel!$C$5,H20))</f>
        <v/>
      </c>
      <c r="J20" s="26">
        <f>IF(H20="","",IFERROR(INDEX(Hoteles!$D$7:$D$46,MATCH(C20,Hoteles!$B$7:$B$46,0)),""))</f>
        <v/>
      </c>
      <c r="K20" s="27">
        <f>IF(OR(H20="",J20=""),"",ROUND(Panel!$C$8*MIN($H$7:$H$46)/H20*10+(1-Panel!$C$8)*J20,2))</f>
        <v/>
      </c>
      <c r="L20" s="23">
        <f>IF(H20="","",RANK(H20,$H$7:$H$46,1)+COUNTIF($H$7:H20,H20)-1)</f>
        <v/>
      </c>
      <c r="M20" s="23">
        <f>IF(K20="","",RANK(K20,$K$7:$K$46,0)+COUNTIF($K$7:K20,K20)-1)</f>
        <v/>
      </c>
      <c r="N20" s="28">
        <f>IF(H20="","",IF(AND(L20=1,M20=1),"Barato y mejor",IF(L20=1,"Más barato",IF(M20=1,"Mejor equilibrio",""))))</f>
        <v/>
      </c>
    </row>
    <row r="21">
      <c r="B21" s="19" t="n"/>
      <c r="C21" s="19" t="n"/>
      <c r="D21" s="20" t="n"/>
      <c r="E21" s="17">
        <f>IF(OR(B21="",C21=""),"",IFERROR(INDEX(Vuelos!$I$7:$I$46,MATCH(B21,Vuelos!$B$7:$B$46,0)),""))</f>
        <v/>
      </c>
      <c r="F21" s="17">
        <f>IF(OR(B21="",C21=""),"",IFERROR(INDEX(Hoteles!$I$7:$I$46,MATCH(C21,Hoteles!$B$7:$B$46,0)),""))</f>
        <v/>
      </c>
      <c r="G21" s="17">
        <f>IF(OR(B21="",C21=""),"",N(D21)*Panel!$C$5)</f>
        <v/>
      </c>
      <c r="H21" s="16">
        <f>IF(OR(E21="",F21=""),"",E21+F21+G21)</f>
        <v/>
      </c>
      <c r="I21" s="17">
        <f>IF(H21="","",IF(Panel!$C$5&gt;0,H21/Panel!$C$5,H21))</f>
        <v/>
      </c>
      <c r="J21" s="26">
        <f>IF(H21="","",IFERROR(INDEX(Hoteles!$D$7:$D$46,MATCH(C21,Hoteles!$B$7:$B$46,0)),""))</f>
        <v/>
      </c>
      <c r="K21" s="27">
        <f>IF(OR(H21="",J21=""),"",ROUND(Panel!$C$8*MIN($H$7:$H$46)/H21*10+(1-Panel!$C$8)*J21,2))</f>
        <v/>
      </c>
      <c r="L21" s="23">
        <f>IF(H21="","",RANK(H21,$H$7:$H$46,1)+COUNTIF($H$7:H21,H21)-1)</f>
        <v/>
      </c>
      <c r="M21" s="23">
        <f>IF(K21="","",RANK(K21,$K$7:$K$46,0)+COUNTIF($K$7:K21,K21)-1)</f>
        <v/>
      </c>
      <c r="N21" s="28">
        <f>IF(H21="","",IF(AND(L21=1,M21=1),"Barato y mejor",IF(L21=1,"Más barato",IF(M21=1,"Mejor equilibrio",""))))</f>
        <v/>
      </c>
    </row>
    <row r="22">
      <c r="B22" s="19" t="n"/>
      <c r="C22" s="19" t="n"/>
      <c r="D22" s="20" t="n"/>
      <c r="E22" s="17">
        <f>IF(OR(B22="",C22=""),"",IFERROR(INDEX(Vuelos!$I$7:$I$46,MATCH(B22,Vuelos!$B$7:$B$46,0)),""))</f>
        <v/>
      </c>
      <c r="F22" s="17">
        <f>IF(OR(B22="",C22=""),"",IFERROR(INDEX(Hoteles!$I$7:$I$46,MATCH(C22,Hoteles!$B$7:$B$46,0)),""))</f>
        <v/>
      </c>
      <c r="G22" s="17">
        <f>IF(OR(B22="",C22=""),"",N(D22)*Panel!$C$5)</f>
        <v/>
      </c>
      <c r="H22" s="16">
        <f>IF(OR(E22="",F22=""),"",E22+F22+G22)</f>
        <v/>
      </c>
      <c r="I22" s="17">
        <f>IF(H22="","",IF(Panel!$C$5&gt;0,H22/Panel!$C$5,H22))</f>
        <v/>
      </c>
      <c r="J22" s="26">
        <f>IF(H22="","",IFERROR(INDEX(Hoteles!$D$7:$D$46,MATCH(C22,Hoteles!$B$7:$B$46,0)),""))</f>
        <v/>
      </c>
      <c r="K22" s="27">
        <f>IF(OR(H22="",J22=""),"",ROUND(Panel!$C$8*MIN($H$7:$H$46)/H22*10+(1-Panel!$C$8)*J22,2))</f>
        <v/>
      </c>
      <c r="L22" s="23">
        <f>IF(H22="","",RANK(H22,$H$7:$H$46,1)+COUNTIF($H$7:H22,H22)-1)</f>
        <v/>
      </c>
      <c r="M22" s="23">
        <f>IF(K22="","",RANK(K22,$K$7:$K$46,0)+COUNTIF($K$7:K22,K22)-1)</f>
        <v/>
      </c>
      <c r="N22" s="28">
        <f>IF(H22="","",IF(AND(L22=1,M22=1),"Barato y mejor",IF(L22=1,"Más barato",IF(M22=1,"Mejor equilibrio",""))))</f>
        <v/>
      </c>
    </row>
    <row r="23">
      <c r="B23" s="19" t="n"/>
      <c r="C23" s="19" t="n"/>
      <c r="D23" s="20" t="n"/>
      <c r="E23" s="17">
        <f>IF(OR(B23="",C23=""),"",IFERROR(INDEX(Vuelos!$I$7:$I$46,MATCH(B23,Vuelos!$B$7:$B$46,0)),""))</f>
        <v/>
      </c>
      <c r="F23" s="17">
        <f>IF(OR(B23="",C23=""),"",IFERROR(INDEX(Hoteles!$I$7:$I$46,MATCH(C23,Hoteles!$B$7:$B$46,0)),""))</f>
        <v/>
      </c>
      <c r="G23" s="17">
        <f>IF(OR(B23="",C23=""),"",N(D23)*Panel!$C$5)</f>
        <v/>
      </c>
      <c r="H23" s="16">
        <f>IF(OR(E23="",F23=""),"",E23+F23+G23)</f>
        <v/>
      </c>
      <c r="I23" s="17">
        <f>IF(H23="","",IF(Panel!$C$5&gt;0,H23/Panel!$C$5,H23))</f>
        <v/>
      </c>
      <c r="J23" s="26">
        <f>IF(H23="","",IFERROR(INDEX(Hoteles!$D$7:$D$46,MATCH(C23,Hoteles!$B$7:$B$46,0)),""))</f>
        <v/>
      </c>
      <c r="K23" s="27">
        <f>IF(OR(H23="",J23=""),"",ROUND(Panel!$C$8*MIN($H$7:$H$46)/H23*10+(1-Panel!$C$8)*J23,2))</f>
        <v/>
      </c>
      <c r="L23" s="23">
        <f>IF(H23="","",RANK(H23,$H$7:$H$46,1)+COUNTIF($H$7:H23,H23)-1)</f>
        <v/>
      </c>
      <c r="M23" s="23">
        <f>IF(K23="","",RANK(K23,$K$7:$K$46,0)+COUNTIF($K$7:K23,K23)-1)</f>
        <v/>
      </c>
      <c r="N23" s="28">
        <f>IF(H23="","",IF(AND(L23=1,M23=1),"Barato y mejor",IF(L23=1,"Más barato",IF(M23=1,"Mejor equilibrio",""))))</f>
        <v/>
      </c>
    </row>
    <row r="24">
      <c r="B24" s="19" t="n"/>
      <c r="C24" s="19" t="n"/>
      <c r="D24" s="20" t="n"/>
      <c r="E24" s="17">
        <f>IF(OR(B24="",C24=""),"",IFERROR(INDEX(Vuelos!$I$7:$I$46,MATCH(B24,Vuelos!$B$7:$B$46,0)),""))</f>
        <v/>
      </c>
      <c r="F24" s="17">
        <f>IF(OR(B24="",C24=""),"",IFERROR(INDEX(Hoteles!$I$7:$I$46,MATCH(C24,Hoteles!$B$7:$B$46,0)),""))</f>
        <v/>
      </c>
      <c r="G24" s="17">
        <f>IF(OR(B24="",C24=""),"",N(D24)*Panel!$C$5)</f>
        <v/>
      </c>
      <c r="H24" s="16">
        <f>IF(OR(E24="",F24=""),"",E24+F24+G24)</f>
        <v/>
      </c>
      <c r="I24" s="17">
        <f>IF(H24="","",IF(Panel!$C$5&gt;0,H24/Panel!$C$5,H24))</f>
        <v/>
      </c>
      <c r="J24" s="26">
        <f>IF(H24="","",IFERROR(INDEX(Hoteles!$D$7:$D$46,MATCH(C24,Hoteles!$B$7:$B$46,0)),""))</f>
        <v/>
      </c>
      <c r="K24" s="27">
        <f>IF(OR(H24="",J24=""),"",ROUND(Panel!$C$8*MIN($H$7:$H$46)/H24*10+(1-Panel!$C$8)*J24,2))</f>
        <v/>
      </c>
      <c r="L24" s="23">
        <f>IF(H24="","",RANK(H24,$H$7:$H$46,1)+COUNTIF($H$7:H24,H24)-1)</f>
        <v/>
      </c>
      <c r="M24" s="23">
        <f>IF(K24="","",RANK(K24,$K$7:$K$46,0)+COUNTIF($K$7:K24,K24)-1)</f>
        <v/>
      </c>
      <c r="N24" s="28">
        <f>IF(H24="","",IF(AND(L24=1,M24=1),"Barato y mejor",IF(L24=1,"Más barato",IF(M24=1,"Mejor equilibrio",""))))</f>
        <v/>
      </c>
    </row>
    <row r="25">
      <c r="B25" s="19" t="n"/>
      <c r="C25" s="19" t="n"/>
      <c r="D25" s="20" t="n"/>
      <c r="E25" s="17">
        <f>IF(OR(B25="",C25=""),"",IFERROR(INDEX(Vuelos!$I$7:$I$46,MATCH(B25,Vuelos!$B$7:$B$46,0)),""))</f>
        <v/>
      </c>
      <c r="F25" s="17">
        <f>IF(OR(B25="",C25=""),"",IFERROR(INDEX(Hoteles!$I$7:$I$46,MATCH(C25,Hoteles!$B$7:$B$46,0)),""))</f>
        <v/>
      </c>
      <c r="G25" s="17">
        <f>IF(OR(B25="",C25=""),"",N(D25)*Panel!$C$5)</f>
        <v/>
      </c>
      <c r="H25" s="16">
        <f>IF(OR(E25="",F25=""),"",E25+F25+G25)</f>
        <v/>
      </c>
      <c r="I25" s="17">
        <f>IF(H25="","",IF(Panel!$C$5&gt;0,H25/Panel!$C$5,H25))</f>
        <v/>
      </c>
      <c r="J25" s="26">
        <f>IF(H25="","",IFERROR(INDEX(Hoteles!$D$7:$D$46,MATCH(C25,Hoteles!$B$7:$B$46,0)),""))</f>
        <v/>
      </c>
      <c r="K25" s="27">
        <f>IF(OR(H25="",J25=""),"",ROUND(Panel!$C$8*MIN($H$7:$H$46)/H25*10+(1-Panel!$C$8)*J25,2))</f>
        <v/>
      </c>
      <c r="L25" s="23">
        <f>IF(H25="","",RANK(H25,$H$7:$H$46,1)+COUNTIF($H$7:H25,H25)-1)</f>
        <v/>
      </c>
      <c r="M25" s="23">
        <f>IF(K25="","",RANK(K25,$K$7:$K$46,0)+COUNTIF($K$7:K25,K25)-1)</f>
        <v/>
      </c>
      <c r="N25" s="28">
        <f>IF(H25="","",IF(AND(L25=1,M25=1),"Barato y mejor",IF(L25=1,"Más barato",IF(M25=1,"Mejor equilibrio",""))))</f>
        <v/>
      </c>
    </row>
    <row r="26">
      <c r="B26" s="19" t="n"/>
      <c r="C26" s="19" t="n"/>
      <c r="D26" s="20" t="n"/>
      <c r="E26" s="17">
        <f>IF(OR(B26="",C26=""),"",IFERROR(INDEX(Vuelos!$I$7:$I$46,MATCH(B26,Vuelos!$B$7:$B$46,0)),""))</f>
        <v/>
      </c>
      <c r="F26" s="17">
        <f>IF(OR(B26="",C26=""),"",IFERROR(INDEX(Hoteles!$I$7:$I$46,MATCH(C26,Hoteles!$B$7:$B$46,0)),""))</f>
        <v/>
      </c>
      <c r="G26" s="17">
        <f>IF(OR(B26="",C26=""),"",N(D26)*Panel!$C$5)</f>
        <v/>
      </c>
      <c r="H26" s="16">
        <f>IF(OR(E26="",F26=""),"",E26+F26+G26)</f>
        <v/>
      </c>
      <c r="I26" s="17">
        <f>IF(H26="","",IF(Panel!$C$5&gt;0,H26/Panel!$C$5,H26))</f>
        <v/>
      </c>
      <c r="J26" s="26">
        <f>IF(H26="","",IFERROR(INDEX(Hoteles!$D$7:$D$46,MATCH(C26,Hoteles!$B$7:$B$46,0)),""))</f>
        <v/>
      </c>
      <c r="K26" s="27">
        <f>IF(OR(H26="",J26=""),"",ROUND(Panel!$C$8*MIN($H$7:$H$46)/H26*10+(1-Panel!$C$8)*J26,2))</f>
        <v/>
      </c>
      <c r="L26" s="23">
        <f>IF(H26="","",RANK(H26,$H$7:$H$46,1)+COUNTIF($H$7:H26,H26)-1)</f>
        <v/>
      </c>
      <c r="M26" s="23">
        <f>IF(K26="","",RANK(K26,$K$7:$K$46,0)+COUNTIF($K$7:K26,K26)-1)</f>
        <v/>
      </c>
      <c r="N26" s="28">
        <f>IF(H26="","",IF(AND(L26=1,M26=1),"Barato y mejor",IF(L26=1,"Más barato",IF(M26=1,"Mejor equilibrio",""))))</f>
        <v/>
      </c>
    </row>
    <row r="27">
      <c r="B27" s="19" t="n"/>
      <c r="C27" s="19" t="n"/>
      <c r="D27" s="20" t="n"/>
      <c r="E27" s="17">
        <f>IF(OR(B27="",C27=""),"",IFERROR(INDEX(Vuelos!$I$7:$I$46,MATCH(B27,Vuelos!$B$7:$B$46,0)),""))</f>
        <v/>
      </c>
      <c r="F27" s="17">
        <f>IF(OR(B27="",C27=""),"",IFERROR(INDEX(Hoteles!$I$7:$I$46,MATCH(C27,Hoteles!$B$7:$B$46,0)),""))</f>
        <v/>
      </c>
      <c r="G27" s="17">
        <f>IF(OR(B27="",C27=""),"",N(D27)*Panel!$C$5)</f>
        <v/>
      </c>
      <c r="H27" s="16">
        <f>IF(OR(E27="",F27=""),"",E27+F27+G27)</f>
        <v/>
      </c>
      <c r="I27" s="17">
        <f>IF(H27="","",IF(Panel!$C$5&gt;0,H27/Panel!$C$5,H27))</f>
        <v/>
      </c>
      <c r="J27" s="26">
        <f>IF(H27="","",IFERROR(INDEX(Hoteles!$D$7:$D$46,MATCH(C27,Hoteles!$B$7:$B$46,0)),""))</f>
        <v/>
      </c>
      <c r="K27" s="27">
        <f>IF(OR(H27="",J27=""),"",ROUND(Panel!$C$8*MIN($H$7:$H$46)/H27*10+(1-Panel!$C$8)*J27,2))</f>
        <v/>
      </c>
      <c r="L27" s="23">
        <f>IF(H27="","",RANK(H27,$H$7:$H$46,1)+COUNTIF($H$7:H27,H27)-1)</f>
        <v/>
      </c>
      <c r="M27" s="23">
        <f>IF(K27="","",RANK(K27,$K$7:$K$46,0)+COUNTIF($K$7:K27,K27)-1)</f>
        <v/>
      </c>
      <c r="N27" s="28">
        <f>IF(H27="","",IF(AND(L27=1,M27=1),"Barato y mejor",IF(L27=1,"Más barato",IF(M27=1,"Mejor equilibrio",""))))</f>
        <v/>
      </c>
    </row>
    <row r="28">
      <c r="B28" s="19" t="n"/>
      <c r="C28" s="19" t="n"/>
      <c r="D28" s="20" t="n"/>
      <c r="E28" s="17">
        <f>IF(OR(B28="",C28=""),"",IFERROR(INDEX(Vuelos!$I$7:$I$46,MATCH(B28,Vuelos!$B$7:$B$46,0)),""))</f>
        <v/>
      </c>
      <c r="F28" s="17">
        <f>IF(OR(B28="",C28=""),"",IFERROR(INDEX(Hoteles!$I$7:$I$46,MATCH(C28,Hoteles!$B$7:$B$46,0)),""))</f>
        <v/>
      </c>
      <c r="G28" s="17">
        <f>IF(OR(B28="",C28=""),"",N(D28)*Panel!$C$5)</f>
        <v/>
      </c>
      <c r="H28" s="16">
        <f>IF(OR(E28="",F28=""),"",E28+F28+G28)</f>
        <v/>
      </c>
      <c r="I28" s="17">
        <f>IF(H28="","",IF(Panel!$C$5&gt;0,H28/Panel!$C$5,H28))</f>
        <v/>
      </c>
      <c r="J28" s="26">
        <f>IF(H28="","",IFERROR(INDEX(Hoteles!$D$7:$D$46,MATCH(C28,Hoteles!$B$7:$B$46,0)),""))</f>
        <v/>
      </c>
      <c r="K28" s="27">
        <f>IF(OR(H28="",J28=""),"",ROUND(Panel!$C$8*MIN($H$7:$H$46)/H28*10+(1-Panel!$C$8)*J28,2))</f>
        <v/>
      </c>
      <c r="L28" s="23">
        <f>IF(H28="","",RANK(H28,$H$7:$H$46,1)+COUNTIF($H$7:H28,H28)-1)</f>
        <v/>
      </c>
      <c r="M28" s="23">
        <f>IF(K28="","",RANK(K28,$K$7:$K$46,0)+COUNTIF($K$7:K28,K28)-1)</f>
        <v/>
      </c>
      <c r="N28" s="28">
        <f>IF(H28="","",IF(AND(L28=1,M28=1),"Barato y mejor",IF(L28=1,"Más barato",IF(M28=1,"Mejor equilibrio",""))))</f>
        <v/>
      </c>
    </row>
    <row r="29">
      <c r="B29" s="19" t="n"/>
      <c r="C29" s="19" t="n"/>
      <c r="D29" s="20" t="n"/>
      <c r="E29" s="17">
        <f>IF(OR(B29="",C29=""),"",IFERROR(INDEX(Vuelos!$I$7:$I$46,MATCH(B29,Vuelos!$B$7:$B$46,0)),""))</f>
        <v/>
      </c>
      <c r="F29" s="17">
        <f>IF(OR(B29="",C29=""),"",IFERROR(INDEX(Hoteles!$I$7:$I$46,MATCH(C29,Hoteles!$B$7:$B$46,0)),""))</f>
        <v/>
      </c>
      <c r="G29" s="17">
        <f>IF(OR(B29="",C29=""),"",N(D29)*Panel!$C$5)</f>
        <v/>
      </c>
      <c r="H29" s="16">
        <f>IF(OR(E29="",F29=""),"",E29+F29+G29)</f>
        <v/>
      </c>
      <c r="I29" s="17">
        <f>IF(H29="","",IF(Panel!$C$5&gt;0,H29/Panel!$C$5,H29))</f>
        <v/>
      </c>
      <c r="J29" s="26">
        <f>IF(H29="","",IFERROR(INDEX(Hoteles!$D$7:$D$46,MATCH(C29,Hoteles!$B$7:$B$46,0)),""))</f>
        <v/>
      </c>
      <c r="K29" s="27">
        <f>IF(OR(H29="",J29=""),"",ROUND(Panel!$C$8*MIN($H$7:$H$46)/H29*10+(1-Panel!$C$8)*J29,2))</f>
        <v/>
      </c>
      <c r="L29" s="23">
        <f>IF(H29="","",RANK(H29,$H$7:$H$46,1)+COUNTIF($H$7:H29,H29)-1)</f>
        <v/>
      </c>
      <c r="M29" s="23">
        <f>IF(K29="","",RANK(K29,$K$7:$K$46,0)+COUNTIF($K$7:K29,K29)-1)</f>
        <v/>
      </c>
      <c r="N29" s="28">
        <f>IF(H29="","",IF(AND(L29=1,M29=1),"Barato y mejor",IF(L29=1,"Más barato",IF(M29=1,"Mejor equilibrio",""))))</f>
        <v/>
      </c>
    </row>
    <row r="30">
      <c r="B30" s="19" t="n"/>
      <c r="C30" s="19" t="n"/>
      <c r="D30" s="20" t="n"/>
      <c r="E30" s="17">
        <f>IF(OR(B30="",C30=""),"",IFERROR(INDEX(Vuelos!$I$7:$I$46,MATCH(B30,Vuelos!$B$7:$B$46,0)),""))</f>
        <v/>
      </c>
      <c r="F30" s="17">
        <f>IF(OR(B30="",C30=""),"",IFERROR(INDEX(Hoteles!$I$7:$I$46,MATCH(C30,Hoteles!$B$7:$B$46,0)),""))</f>
        <v/>
      </c>
      <c r="G30" s="17">
        <f>IF(OR(B30="",C30=""),"",N(D30)*Panel!$C$5)</f>
        <v/>
      </c>
      <c r="H30" s="16">
        <f>IF(OR(E30="",F30=""),"",E30+F30+G30)</f>
        <v/>
      </c>
      <c r="I30" s="17">
        <f>IF(H30="","",IF(Panel!$C$5&gt;0,H30/Panel!$C$5,H30))</f>
        <v/>
      </c>
      <c r="J30" s="26">
        <f>IF(H30="","",IFERROR(INDEX(Hoteles!$D$7:$D$46,MATCH(C30,Hoteles!$B$7:$B$46,0)),""))</f>
        <v/>
      </c>
      <c r="K30" s="27">
        <f>IF(OR(H30="",J30=""),"",ROUND(Panel!$C$8*MIN($H$7:$H$46)/H30*10+(1-Panel!$C$8)*J30,2))</f>
        <v/>
      </c>
      <c r="L30" s="23">
        <f>IF(H30="","",RANK(H30,$H$7:$H$46,1)+COUNTIF($H$7:H30,H30)-1)</f>
        <v/>
      </c>
      <c r="M30" s="23">
        <f>IF(K30="","",RANK(K30,$K$7:$K$46,0)+COUNTIF($K$7:K30,K30)-1)</f>
        <v/>
      </c>
      <c r="N30" s="28">
        <f>IF(H30="","",IF(AND(L30=1,M30=1),"Barato y mejor",IF(L30=1,"Más barato",IF(M30=1,"Mejor equilibrio",""))))</f>
        <v/>
      </c>
    </row>
    <row r="31">
      <c r="B31" s="19" t="n"/>
      <c r="C31" s="19" t="n"/>
      <c r="D31" s="20" t="n"/>
      <c r="E31" s="17">
        <f>IF(OR(B31="",C31=""),"",IFERROR(INDEX(Vuelos!$I$7:$I$46,MATCH(B31,Vuelos!$B$7:$B$46,0)),""))</f>
        <v/>
      </c>
      <c r="F31" s="17">
        <f>IF(OR(B31="",C31=""),"",IFERROR(INDEX(Hoteles!$I$7:$I$46,MATCH(C31,Hoteles!$B$7:$B$46,0)),""))</f>
        <v/>
      </c>
      <c r="G31" s="17">
        <f>IF(OR(B31="",C31=""),"",N(D31)*Panel!$C$5)</f>
        <v/>
      </c>
      <c r="H31" s="16">
        <f>IF(OR(E31="",F31=""),"",E31+F31+G31)</f>
        <v/>
      </c>
      <c r="I31" s="17">
        <f>IF(H31="","",IF(Panel!$C$5&gt;0,H31/Panel!$C$5,H31))</f>
        <v/>
      </c>
      <c r="J31" s="26">
        <f>IF(H31="","",IFERROR(INDEX(Hoteles!$D$7:$D$46,MATCH(C31,Hoteles!$B$7:$B$46,0)),""))</f>
        <v/>
      </c>
      <c r="K31" s="27">
        <f>IF(OR(H31="",J31=""),"",ROUND(Panel!$C$8*MIN($H$7:$H$46)/H31*10+(1-Panel!$C$8)*J31,2))</f>
        <v/>
      </c>
      <c r="L31" s="23">
        <f>IF(H31="","",RANK(H31,$H$7:$H$46,1)+COUNTIF($H$7:H31,H31)-1)</f>
        <v/>
      </c>
      <c r="M31" s="23">
        <f>IF(K31="","",RANK(K31,$K$7:$K$46,0)+COUNTIF($K$7:K31,K31)-1)</f>
        <v/>
      </c>
      <c r="N31" s="28">
        <f>IF(H31="","",IF(AND(L31=1,M31=1),"Barato y mejor",IF(L31=1,"Más barato",IF(M31=1,"Mejor equilibrio",""))))</f>
        <v/>
      </c>
    </row>
    <row r="32">
      <c r="B32" s="19" t="n"/>
      <c r="C32" s="19" t="n"/>
      <c r="D32" s="20" t="n"/>
      <c r="E32" s="17">
        <f>IF(OR(B32="",C32=""),"",IFERROR(INDEX(Vuelos!$I$7:$I$46,MATCH(B32,Vuelos!$B$7:$B$46,0)),""))</f>
        <v/>
      </c>
      <c r="F32" s="17">
        <f>IF(OR(B32="",C32=""),"",IFERROR(INDEX(Hoteles!$I$7:$I$46,MATCH(C32,Hoteles!$B$7:$B$46,0)),""))</f>
        <v/>
      </c>
      <c r="G32" s="17">
        <f>IF(OR(B32="",C32=""),"",N(D32)*Panel!$C$5)</f>
        <v/>
      </c>
      <c r="H32" s="16">
        <f>IF(OR(E32="",F32=""),"",E32+F32+G32)</f>
        <v/>
      </c>
      <c r="I32" s="17">
        <f>IF(H32="","",IF(Panel!$C$5&gt;0,H32/Panel!$C$5,H32))</f>
        <v/>
      </c>
      <c r="J32" s="26">
        <f>IF(H32="","",IFERROR(INDEX(Hoteles!$D$7:$D$46,MATCH(C32,Hoteles!$B$7:$B$46,0)),""))</f>
        <v/>
      </c>
      <c r="K32" s="27">
        <f>IF(OR(H32="",J32=""),"",ROUND(Panel!$C$8*MIN($H$7:$H$46)/H32*10+(1-Panel!$C$8)*J32,2))</f>
        <v/>
      </c>
      <c r="L32" s="23">
        <f>IF(H32="","",RANK(H32,$H$7:$H$46,1)+COUNTIF($H$7:H32,H32)-1)</f>
        <v/>
      </c>
      <c r="M32" s="23">
        <f>IF(K32="","",RANK(K32,$K$7:$K$46,0)+COUNTIF($K$7:K32,K32)-1)</f>
        <v/>
      </c>
      <c r="N32" s="28">
        <f>IF(H32="","",IF(AND(L32=1,M32=1),"Barato y mejor",IF(L32=1,"Más barato",IF(M32=1,"Mejor equilibrio",""))))</f>
        <v/>
      </c>
    </row>
    <row r="33">
      <c r="B33" s="19" t="n"/>
      <c r="C33" s="19" t="n"/>
      <c r="D33" s="20" t="n"/>
      <c r="E33" s="17">
        <f>IF(OR(B33="",C33=""),"",IFERROR(INDEX(Vuelos!$I$7:$I$46,MATCH(B33,Vuelos!$B$7:$B$46,0)),""))</f>
        <v/>
      </c>
      <c r="F33" s="17">
        <f>IF(OR(B33="",C33=""),"",IFERROR(INDEX(Hoteles!$I$7:$I$46,MATCH(C33,Hoteles!$B$7:$B$46,0)),""))</f>
        <v/>
      </c>
      <c r="G33" s="17">
        <f>IF(OR(B33="",C33=""),"",N(D33)*Panel!$C$5)</f>
        <v/>
      </c>
      <c r="H33" s="16">
        <f>IF(OR(E33="",F33=""),"",E33+F33+G33)</f>
        <v/>
      </c>
      <c r="I33" s="17">
        <f>IF(H33="","",IF(Panel!$C$5&gt;0,H33/Panel!$C$5,H33))</f>
        <v/>
      </c>
      <c r="J33" s="26">
        <f>IF(H33="","",IFERROR(INDEX(Hoteles!$D$7:$D$46,MATCH(C33,Hoteles!$B$7:$B$46,0)),""))</f>
        <v/>
      </c>
      <c r="K33" s="27">
        <f>IF(OR(H33="",J33=""),"",ROUND(Panel!$C$8*MIN($H$7:$H$46)/H33*10+(1-Panel!$C$8)*J33,2))</f>
        <v/>
      </c>
      <c r="L33" s="23">
        <f>IF(H33="","",RANK(H33,$H$7:$H$46,1)+COUNTIF($H$7:H33,H33)-1)</f>
        <v/>
      </c>
      <c r="M33" s="23">
        <f>IF(K33="","",RANK(K33,$K$7:$K$46,0)+COUNTIF($K$7:K33,K33)-1)</f>
        <v/>
      </c>
      <c r="N33" s="28">
        <f>IF(H33="","",IF(AND(L33=1,M33=1),"Barato y mejor",IF(L33=1,"Más barato",IF(M33=1,"Mejor equilibrio",""))))</f>
        <v/>
      </c>
    </row>
    <row r="34">
      <c r="B34" s="19" t="n"/>
      <c r="C34" s="19" t="n"/>
      <c r="D34" s="20" t="n"/>
      <c r="E34" s="17">
        <f>IF(OR(B34="",C34=""),"",IFERROR(INDEX(Vuelos!$I$7:$I$46,MATCH(B34,Vuelos!$B$7:$B$46,0)),""))</f>
        <v/>
      </c>
      <c r="F34" s="17">
        <f>IF(OR(B34="",C34=""),"",IFERROR(INDEX(Hoteles!$I$7:$I$46,MATCH(C34,Hoteles!$B$7:$B$46,0)),""))</f>
        <v/>
      </c>
      <c r="G34" s="17">
        <f>IF(OR(B34="",C34=""),"",N(D34)*Panel!$C$5)</f>
        <v/>
      </c>
      <c r="H34" s="16">
        <f>IF(OR(E34="",F34=""),"",E34+F34+G34)</f>
        <v/>
      </c>
      <c r="I34" s="17">
        <f>IF(H34="","",IF(Panel!$C$5&gt;0,H34/Panel!$C$5,H34))</f>
        <v/>
      </c>
      <c r="J34" s="26">
        <f>IF(H34="","",IFERROR(INDEX(Hoteles!$D$7:$D$46,MATCH(C34,Hoteles!$B$7:$B$46,0)),""))</f>
        <v/>
      </c>
      <c r="K34" s="27">
        <f>IF(OR(H34="",J34=""),"",ROUND(Panel!$C$8*MIN($H$7:$H$46)/H34*10+(1-Panel!$C$8)*J34,2))</f>
        <v/>
      </c>
      <c r="L34" s="23">
        <f>IF(H34="","",RANK(H34,$H$7:$H$46,1)+COUNTIF($H$7:H34,H34)-1)</f>
        <v/>
      </c>
      <c r="M34" s="23">
        <f>IF(K34="","",RANK(K34,$K$7:$K$46,0)+COUNTIF($K$7:K34,K34)-1)</f>
        <v/>
      </c>
      <c r="N34" s="28">
        <f>IF(H34="","",IF(AND(L34=1,M34=1),"Barato y mejor",IF(L34=1,"Más barato",IF(M34=1,"Mejor equilibrio",""))))</f>
        <v/>
      </c>
    </row>
    <row r="35">
      <c r="B35" s="19" t="n"/>
      <c r="C35" s="19" t="n"/>
      <c r="D35" s="20" t="n"/>
      <c r="E35" s="17">
        <f>IF(OR(B35="",C35=""),"",IFERROR(INDEX(Vuelos!$I$7:$I$46,MATCH(B35,Vuelos!$B$7:$B$46,0)),""))</f>
        <v/>
      </c>
      <c r="F35" s="17">
        <f>IF(OR(B35="",C35=""),"",IFERROR(INDEX(Hoteles!$I$7:$I$46,MATCH(C35,Hoteles!$B$7:$B$46,0)),""))</f>
        <v/>
      </c>
      <c r="G35" s="17">
        <f>IF(OR(B35="",C35=""),"",N(D35)*Panel!$C$5)</f>
        <v/>
      </c>
      <c r="H35" s="16">
        <f>IF(OR(E35="",F35=""),"",E35+F35+G35)</f>
        <v/>
      </c>
      <c r="I35" s="17">
        <f>IF(H35="","",IF(Panel!$C$5&gt;0,H35/Panel!$C$5,H35))</f>
        <v/>
      </c>
      <c r="J35" s="26">
        <f>IF(H35="","",IFERROR(INDEX(Hoteles!$D$7:$D$46,MATCH(C35,Hoteles!$B$7:$B$46,0)),""))</f>
        <v/>
      </c>
      <c r="K35" s="27">
        <f>IF(OR(H35="",J35=""),"",ROUND(Panel!$C$8*MIN($H$7:$H$46)/H35*10+(1-Panel!$C$8)*J35,2))</f>
        <v/>
      </c>
      <c r="L35" s="23">
        <f>IF(H35="","",RANK(H35,$H$7:$H$46,1)+COUNTIF($H$7:H35,H35)-1)</f>
        <v/>
      </c>
      <c r="M35" s="23">
        <f>IF(K35="","",RANK(K35,$K$7:$K$46,0)+COUNTIF($K$7:K35,K35)-1)</f>
        <v/>
      </c>
      <c r="N35" s="28">
        <f>IF(H35="","",IF(AND(L35=1,M35=1),"Barato y mejor",IF(L35=1,"Más barato",IF(M35=1,"Mejor equilibrio",""))))</f>
        <v/>
      </c>
    </row>
    <row r="36">
      <c r="B36" s="19" t="n"/>
      <c r="C36" s="19" t="n"/>
      <c r="D36" s="20" t="n"/>
      <c r="E36" s="17">
        <f>IF(OR(B36="",C36=""),"",IFERROR(INDEX(Vuelos!$I$7:$I$46,MATCH(B36,Vuelos!$B$7:$B$46,0)),""))</f>
        <v/>
      </c>
      <c r="F36" s="17">
        <f>IF(OR(B36="",C36=""),"",IFERROR(INDEX(Hoteles!$I$7:$I$46,MATCH(C36,Hoteles!$B$7:$B$46,0)),""))</f>
        <v/>
      </c>
      <c r="G36" s="17">
        <f>IF(OR(B36="",C36=""),"",N(D36)*Panel!$C$5)</f>
        <v/>
      </c>
      <c r="H36" s="16">
        <f>IF(OR(E36="",F36=""),"",E36+F36+G36)</f>
        <v/>
      </c>
      <c r="I36" s="17">
        <f>IF(H36="","",IF(Panel!$C$5&gt;0,H36/Panel!$C$5,H36))</f>
        <v/>
      </c>
      <c r="J36" s="26">
        <f>IF(H36="","",IFERROR(INDEX(Hoteles!$D$7:$D$46,MATCH(C36,Hoteles!$B$7:$B$46,0)),""))</f>
        <v/>
      </c>
      <c r="K36" s="27">
        <f>IF(OR(H36="",J36=""),"",ROUND(Panel!$C$8*MIN($H$7:$H$46)/H36*10+(1-Panel!$C$8)*J36,2))</f>
        <v/>
      </c>
      <c r="L36" s="23">
        <f>IF(H36="","",RANK(H36,$H$7:$H$46,1)+COUNTIF($H$7:H36,H36)-1)</f>
        <v/>
      </c>
      <c r="M36" s="23">
        <f>IF(K36="","",RANK(K36,$K$7:$K$46,0)+COUNTIF($K$7:K36,K36)-1)</f>
        <v/>
      </c>
      <c r="N36" s="28">
        <f>IF(H36="","",IF(AND(L36=1,M36=1),"Barato y mejor",IF(L36=1,"Más barato",IF(M36=1,"Mejor equilibrio",""))))</f>
        <v/>
      </c>
    </row>
    <row r="37">
      <c r="B37" s="19" t="n"/>
      <c r="C37" s="19" t="n"/>
      <c r="D37" s="20" t="n"/>
      <c r="E37" s="17">
        <f>IF(OR(B37="",C37=""),"",IFERROR(INDEX(Vuelos!$I$7:$I$46,MATCH(B37,Vuelos!$B$7:$B$46,0)),""))</f>
        <v/>
      </c>
      <c r="F37" s="17">
        <f>IF(OR(B37="",C37=""),"",IFERROR(INDEX(Hoteles!$I$7:$I$46,MATCH(C37,Hoteles!$B$7:$B$46,0)),""))</f>
        <v/>
      </c>
      <c r="G37" s="17">
        <f>IF(OR(B37="",C37=""),"",N(D37)*Panel!$C$5)</f>
        <v/>
      </c>
      <c r="H37" s="16">
        <f>IF(OR(E37="",F37=""),"",E37+F37+G37)</f>
        <v/>
      </c>
      <c r="I37" s="17">
        <f>IF(H37="","",IF(Panel!$C$5&gt;0,H37/Panel!$C$5,H37))</f>
        <v/>
      </c>
      <c r="J37" s="26">
        <f>IF(H37="","",IFERROR(INDEX(Hoteles!$D$7:$D$46,MATCH(C37,Hoteles!$B$7:$B$46,0)),""))</f>
        <v/>
      </c>
      <c r="K37" s="27">
        <f>IF(OR(H37="",J37=""),"",ROUND(Panel!$C$8*MIN($H$7:$H$46)/H37*10+(1-Panel!$C$8)*J37,2))</f>
        <v/>
      </c>
      <c r="L37" s="23">
        <f>IF(H37="","",RANK(H37,$H$7:$H$46,1)+COUNTIF($H$7:H37,H37)-1)</f>
        <v/>
      </c>
      <c r="M37" s="23">
        <f>IF(K37="","",RANK(K37,$K$7:$K$46,0)+COUNTIF($K$7:K37,K37)-1)</f>
        <v/>
      </c>
      <c r="N37" s="28">
        <f>IF(H37="","",IF(AND(L37=1,M37=1),"Barato y mejor",IF(L37=1,"Más barato",IF(M37=1,"Mejor equilibrio",""))))</f>
        <v/>
      </c>
    </row>
    <row r="38">
      <c r="B38" s="19" t="n"/>
      <c r="C38" s="19" t="n"/>
      <c r="D38" s="20" t="n"/>
      <c r="E38" s="17">
        <f>IF(OR(B38="",C38=""),"",IFERROR(INDEX(Vuelos!$I$7:$I$46,MATCH(B38,Vuelos!$B$7:$B$46,0)),""))</f>
        <v/>
      </c>
      <c r="F38" s="17">
        <f>IF(OR(B38="",C38=""),"",IFERROR(INDEX(Hoteles!$I$7:$I$46,MATCH(C38,Hoteles!$B$7:$B$46,0)),""))</f>
        <v/>
      </c>
      <c r="G38" s="17">
        <f>IF(OR(B38="",C38=""),"",N(D38)*Panel!$C$5)</f>
        <v/>
      </c>
      <c r="H38" s="16">
        <f>IF(OR(E38="",F38=""),"",E38+F38+G38)</f>
        <v/>
      </c>
      <c r="I38" s="17">
        <f>IF(H38="","",IF(Panel!$C$5&gt;0,H38/Panel!$C$5,H38))</f>
        <v/>
      </c>
      <c r="J38" s="26">
        <f>IF(H38="","",IFERROR(INDEX(Hoteles!$D$7:$D$46,MATCH(C38,Hoteles!$B$7:$B$46,0)),""))</f>
        <v/>
      </c>
      <c r="K38" s="27">
        <f>IF(OR(H38="",J38=""),"",ROUND(Panel!$C$8*MIN($H$7:$H$46)/H38*10+(1-Panel!$C$8)*J38,2))</f>
        <v/>
      </c>
      <c r="L38" s="23">
        <f>IF(H38="","",RANK(H38,$H$7:$H$46,1)+COUNTIF($H$7:H38,H38)-1)</f>
        <v/>
      </c>
      <c r="M38" s="23">
        <f>IF(K38="","",RANK(K38,$K$7:$K$46,0)+COUNTIF($K$7:K38,K38)-1)</f>
        <v/>
      </c>
      <c r="N38" s="28">
        <f>IF(H38="","",IF(AND(L38=1,M38=1),"Barato y mejor",IF(L38=1,"Más barato",IF(M38=1,"Mejor equilibrio",""))))</f>
        <v/>
      </c>
    </row>
    <row r="39">
      <c r="B39" s="19" t="n"/>
      <c r="C39" s="19" t="n"/>
      <c r="D39" s="20" t="n"/>
      <c r="E39" s="17">
        <f>IF(OR(B39="",C39=""),"",IFERROR(INDEX(Vuelos!$I$7:$I$46,MATCH(B39,Vuelos!$B$7:$B$46,0)),""))</f>
        <v/>
      </c>
      <c r="F39" s="17">
        <f>IF(OR(B39="",C39=""),"",IFERROR(INDEX(Hoteles!$I$7:$I$46,MATCH(C39,Hoteles!$B$7:$B$46,0)),""))</f>
        <v/>
      </c>
      <c r="G39" s="17">
        <f>IF(OR(B39="",C39=""),"",N(D39)*Panel!$C$5)</f>
        <v/>
      </c>
      <c r="H39" s="16">
        <f>IF(OR(E39="",F39=""),"",E39+F39+G39)</f>
        <v/>
      </c>
      <c r="I39" s="17">
        <f>IF(H39="","",IF(Panel!$C$5&gt;0,H39/Panel!$C$5,H39))</f>
        <v/>
      </c>
      <c r="J39" s="26">
        <f>IF(H39="","",IFERROR(INDEX(Hoteles!$D$7:$D$46,MATCH(C39,Hoteles!$B$7:$B$46,0)),""))</f>
        <v/>
      </c>
      <c r="K39" s="27">
        <f>IF(OR(H39="",J39=""),"",ROUND(Panel!$C$8*MIN($H$7:$H$46)/H39*10+(1-Panel!$C$8)*J39,2))</f>
        <v/>
      </c>
      <c r="L39" s="23">
        <f>IF(H39="","",RANK(H39,$H$7:$H$46,1)+COUNTIF($H$7:H39,H39)-1)</f>
        <v/>
      </c>
      <c r="M39" s="23">
        <f>IF(K39="","",RANK(K39,$K$7:$K$46,0)+COUNTIF($K$7:K39,K39)-1)</f>
        <v/>
      </c>
      <c r="N39" s="28">
        <f>IF(H39="","",IF(AND(L39=1,M39=1),"Barato y mejor",IF(L39=1,"Más barato",IF(M39=1,"Mejor equilibrio",""))))</f>
        <v/>
      </c>
    </row>
    <row r="40">
      <c r="B40" s="19" t="n"/>
      <c r="C40" s="19" t="n"/>
      <c r="D40" s="20" t="n"/>
      <c r="E40" s="17">
        <f>IF(OR(B40="",C40=""),"",IFERROR(INDEX(Vuelos!$I$7:$I$46,MATCH(B40,Vuelos!$B$7:$B$46,0)),""))</f>
        <v/>
      </c>
      <c r="F40" s="17">
        <f>IF(OR(B40="",C40=""),"",IFERROR(INDEX(Hoteles!$I$7:$I$46,MATCH(C40,Hoteles!$B$7:$B$46,0)),""))</f>
        <v/>
      </c>
      <c r="G40" s="17">
        <f>IF(OR(B40="",C40=""),"",N(D40)*Panel!$C$5)</f>
        <v/>
      </c>
      <c r="H40" s="16">
        <f>IF(OR(E40="",F40=""),"",E40+F40+G40)</f>
        <v/>
      </c>
      <c r="I40" s="17">
        <f>IF(H40="","",IF(Panel!$C$5&gt;0,H40/Panel!$C$5,H40))</f>
        <v/>
      </c>
      <c r="J40" s="26">
        <f>IF(H40="","",IFERROR(INDEX(Hoteles!$D$7:$D$46,MATCH(C40,Hoteles!$B$7:$B$46,0)),""))</f>
        <v/>
      </c>
      <c r="K40" s="27">
        <f>IF(OR(H40="",J40=""),"",ROUND(Panel!$C$8*MIN($H$7:$H$46)/H40*10+(1-Panel!$C$8)*J40,2))</f>
        <v/>
      </c>
      <c r="L40" s="23">
        <f>IF(H40="","",RANK(H40,$H$7:$H$46,1)+COUNTIF($H$7:H40,H40)-1)</f>
        <v/>
      </c>
      <c r="M40" s="23">
        <f>IF(K40="","",RANK(K40,$K$7:$K$46,0)+COUNTIF($K$7:K40,K40)-1)</f>
        <v/>
      </c>
      <c r="N40" s="28">
        <f>IF(H40="","",IF(AND(L40=1,M40=1),"Barato y mejor",IF(L40=1,"Más barato",IF(M40=1,"Mejor equilibrio",""))))</f>
        <v/>
      </c>
    </row>
    <row r="41">
      <c r="B41" s="19" t="n"/>
      <c r="C41" s="19" t="n"/>
      <c r="D41" s="20" t="n"/>
      <c r="E41" s="17">
        <f>IF(OR(B41="",C41=""),"",IFERROR(INDEX(Vuelos!$I$7:$I$46,MATCH(B41,Vuelos!$B$7:$B$46,0)),""))</f>
        <v/>
      </c>
      <c r="F41" s="17">
        <f>IF(OR(B41="",C41=""),"",IFERROR(INDEX(Hoteles!$I$7:$I$46,MATCH(C41,Hoteles!$B$7:$B$46,0)),""))</f>
        <v/>
      </c>
      <c r="G41" s="17">
        <f>IF(OR(B41="",C41=""),"",N(D41)*Panel!$C$5)</f>
        <v/>
      </c>
      <c r="H41" s="16">
        <f>IF(OR(E41="",F41=""),"",E41+F41+G41)</f>
        <v/>
      </c>
      <c r="I41" s="17">
        <f>IF(H41="","",IF(Panel!$C$5&gt;0,H41/Panel!$C$5,H41))</f>
        <v/>
      </c>
      <c r="J41" s="26">
        <f>IF(H41="","",IFERROR(INDEX(Hoteles!$D$7:$D$46,MATCH(C41,Hoteles!$B$7:$B$46,0)),""))</f>
        <v/>
      </c>
      <c r="K41" s="27">
        <f>IF(OR(H41="",J41=""),"",ROUND(Panel!$C$8*MIN($H$7:$H$46)/H41*10+(1-Panel!$C$8)*J41,2))</f>
        <v/>
      </c>
      <c r="L41" s="23">
        <f>IF(H41="","",RANK(H41,$H$7:$H$46,1)+COUNTIF($H$7:H41,H41)-1)</f>
        <v/>
      </c>
      <c r="M41" s="23">
        <f>IF(K41="","",RANK(K41,$K$7:$K$46,0)+COUNTIF($K$7:K41,K41)-1)</f>
        <v/>
      </c>
      <c r="N41" s="28">
        <f>IF(H41="","",IF(AND(L41=1,M41=1),"Barato y mejor",IF(L41=1,"Más barato",IF(M41=1,"Mejor equilibrio",""))))</f>
        <v/>
      </c>
    </row>
    <row r="42">
      <c r="B42" s="19" t="n"/>
      <c r="C42" s="19" t="n"/>
      <c r="D42" s="20" t="n"/>
      <c r="E42" s="17">
        <f>IF(OR(B42="",C42=""),"",IFERROR(INDEX(Vuelos!$I$7:$I$46,MATCH(B42,Vuelos!$B$7:$B$46,0)),""))</f>
        <v/>
      </c>
      <c r="F42" s="17">
        <f>IF(OR(B42="",C42=""),"",IFERROR(INDEX(Hoteles!$I$7:$I$46,MATCH(C42,Hoteles!$B$7:$B$46,0)),""))</f>
        <v/>
      </c>
      <c r="G42" s="17">
        <f>IF(OR(B42="",C42=""),"",N(D42)*Panel!$C$5)</f>
        <v/>
      </c>
      <c r="H42" s="16">
        <f>IF(OR(E42="",F42=""),"",E42+F42+G42)</f>
        <v/>
      </c>
      <c r="I42" s="17">
        <f>IF(H42="","",IF(Panel!$C$5&gt;0,H42/Panel!$C$5,H42))</f>
        <v/>
      </c>
      <c r="J42" s="26">
        <f>IF(H42="","",IFERROR(INDEX(Hoteles!$D$7:$D$46,MATCH(C42,Hoteles!$B$7:$B$46,0)),""))</f>
        <v/>
      </c>
      <c r="K42" s="27">
        <f>IF(OR(H42="",J42=""),"",ROUND(Panel!$C$8*MIN($H$7:$H$46)/H42*10+(1-Panel!$C$8)*J42,2))</f>
        <v/>
      </c>
      <c r="L42" s="23">
        <f>IF(H42="","",RANK(H42,$H$7:$H$46,1)+COUNTIF($H$7:H42,H42)-1)</f>
        <v/>
      </c>
      <c r="M42" s="23">
        <f>IF(K42="","",RANK(K42,$K$7:$K$46,0)+COUNTIF($K$7:K42,K42)-1)</f>
        <v/>
      </c>
      <c r="N42" s="28">
        <f>IF(H42="","",IF(AND(L42=1,M42=1),"Barato y mejor",IF(L42=1,"Más barato",IF(M42=1,"Mejor equilibrio",""))))</f>
        <v/>
      </c>
    </row>
    <row r="43">
      <c r="B43" s="19" t="n"/>
      <c r="C43" s="19" t="n"/>
      <c r="D43" s="20" t="n"/>
      <c r="E43" s="17">
        <f>IF(OR(B43="",C43=""),"",IFERROR(INDEX(Vuelos!$I$7:$I$46,MATCH(B43,Vuelos!$B$7:$B$46,0)),""))</f>
        <v/>
      </c>
      <c r="F43" s="17">
        <f>IF(OR(B43="",C43=""),"",IFERROR(INDEX(Hoteles!$I$7:$I$46,MATCH(C43,Hoteles!$B$7:$B$46,0)),""))</f>
        <v/>
      </c>
      <c r="G43" s="17">
        <f>IF(OR(B43="",C43=""),"",N(D43)*Panel!$C$5)</f>
        <v/>
      </c>
      <c r="H43" s="16">
        <f>IF(OR(E43="",F43=""),"",E43+F43+G43)</f>
        <v/>
      </c>
      <c r="I43" s="17">
        <f>IF(H43="","",IF(Panel!$C$5&gt;0,H43/Panel!$C$5,H43))</f>
        <v/>
      </c>
      <c r="J43" s="26">
        <f>IF(H43="","",IFERROR(INDEX(Hoteles!$D$7:$D$46,MATCH(C43,Hoteles!$B$7:$B$46,0)),""))</f>
        <v/>
      </c>
      <c r="K43" s="27">
        <f>IF(OR(H43="",J43=""),"",ROUND(Panel!$C$8*MIN($H$7:$H$46)/H43*10+(1-Panel!$C$8)*J43,2))</f>
        <v/>
      </c>
      <c r="L43" s="23">
        <f>IF(H43="","",RANK(H43,$H$7:$H$46,1)+COUNTIF($H$7:H43,H43)-1)</f>
        <v/>
      </c>
      <c r="M43" s="23">
        <f>IF(K43="","",RANK(K43,$K$7:$K$46,0)+COUNTIF($K$7:K43,K43)-1)</f>
        <v/>
      </c>
      <c r="N43" s="28">
        <f>IF(H43="","",IF(AND(L43=1,M43=1),"Barato y mejor",IF(L43=1,"Más barato",IF(M43=1,"Mejor equilibrio",""))))</f>
        <v/>
      </c>
    </row>
    <row r="44">
      <c r="B44" s="19" t="n"/>
      <c r="C44" s="19" t="n"/>
      <c r="D44" s="20" t="n"/>
      <c r="E44" s="17">
        <f>IF(OR(B44="",C44=""),"",IFERROR(INDEX(Vuelos!$I$7:$I$46,MATCH(B44,Vuelos!$B$7:$B$46,0)),""))</f>
        <v/>
      </c>
      <c r="F44" s="17">
        <f>IF(OR(B44="",C44=""),"",IFERROR(INDEX(Hoteles!$I$7:$I$46,MATCH(C44,Hoteles!$B$7:$B$46,0)),""))</f>
        <v/>
      </c>
      <c r="G44" s="17">
        <f>IF(OR(B44="",C44=""),"",N(D44)*Panel!$C$5)</f>
        <v/>
      </c>
      <c r="H44" s="16">
        <f>IF(OR(E44="",F44=""),"",E44+F44+G44)</f>
        <v/>
      </c>
      <c r="I44" s="17">
        <f>IF(H44="","",IF(Panel!$C$5&gt;0,H44/Panel!$C$5,H44))</f>
        <v/>
      </c>
      <c r="J44" s="26">
        <f>IF(H44="","",IFERROR(INDEX(Hoteles!$D$7:$D$46,MATCH(C44,Hoteles!$B$7:$B$46,0)),""))</f>
        <v/>
      </c>
      <c r="K44" s="27">
        <f>IF(OR(H44="",J44=""),"",ROUND(Panel!$C$8*MIN($H$7:$H$46)/H44*10+(1-Panel!$C$8)*J44,2))</f>
        <v/>
      </c>
      <c r="L44" s="23">
        <f>IF(H44="","",RANK(H44,$H$7:$H$46,1)+COUNTIF($H$7:H44,H44)-1)</f>
        <v/>
      </c>
      <c r="M44" s="23">
        <f>IF(K44="","",RANK(K44,$K$7:$K$46,0)+COUNTIF($K$7:K44,K44)-1)</f>
        <v/>
      </c>
      <c r="N44" s="28">
        <f>IF(H44="","",IF(AND(L44=1,M44=1),"Barato y mejor",IF(L44=1,"Más barato",IF(M44=1,"Mejor equilibrio",""))))</f>
        <v/>
      </c>
    </row>
    <row r="45">
      <c r="B45" s="19" t="n"/>
      <c r="C45" s="19" t="n"/>
      <c r="D45" s="20" t="n"/>
      <c r="E45" s="17">
        <f>IF(OR(B45="",C45=""),"",IFERROR(INDEX(Vuelos!$I$7:$I$46,MATCH(B45,Vuelos!$B$7:$B$46,0)),""))</f>
        <v/>
      </c>
      <c r="F45" s="17">
        <f>IF(OR(B45="",C45=""),"",IFERROR(INDEX(Hoteles!$I$7:$I$46,MATCH(C45,Hoteles!$B$7:$B$46,0)),""))</f>
        <v/>
      </c>
      <c r="G45" s="17">
        <f>IF(OR(B45="",C45=""),"",N(D45)*Panel!$C$5)</f>
        <v/>
      </c>
      <c r="H45" s="16">
        <f>IF(OR(E45="",F45=""),"",E45+F45+G45)</f>
        <v/>
      </c>
      <c r="I45" s="17">
        <f>IF(H45="","",IF(Panel!$C$5&gt;0,H45/Panel!$C$5,H45))</f>
        <v/>
      </c>
      <c r="J45" s="26">
        <f>IF(H45="","",IFERROR(INDEX(Hoteles!$D$7:$D$46,MATCH(C45,Hoteles!$B$7:$B$46,0)),""))</f>
        <v/>
      </c>
      <c r="K45" s="27">
        <f>IF(OR(H45="",J45=""),"",ROUND(Panel!$C$8*MIN($H$7:$H$46)/H45*10+(1-Panel!$C$8)*J45,2))</f>
        <v/>
      </c>
      <c r="L45" s="23">
        <f>IF(H45="","",RANK(H45,$H$7:$H$46,1)+COUNTIF($H$7:H45,H45)-1)</f>
        <v/>
      </c>
      <c r="M45" s="23">
        <f>IF(K45="","",RANK(K45,$K$7:$K$46,0)+COUNTIF($K$7:K45,K45)-1)</f>
        <v/>
      </c>
      <c r="N45" s="28">
        <f>IF(H45="","",IF(AND(L45=1,M45=1),"Barato y mejor",IF(L45=1,"Más barato",IF(M45=1,"Mejor equilibrio",""))))</f>
        <v/>
      </c>
    </row>
    <row r="46">
      <c r="B46" s="19" t="n"/>
      <c r="C46" s="19" t="n"/>
      <c r="D46" s="20" t="n"/>
      <c r="E46" s="17">
        <f>IF(OR(B46="",C46=""),"",IFERROR(INDEX(Vuelos!$I$7:$I$46,MATCH(B46,Vuelos!$B$7:$B$46,0)),""))</f>
        <v/>
      </c>
      <c r="F46" s="17">
        <f>IF(OR(B46="",C46=""),"",IFERROR(INDEX(Hoteles!$I$7:$I$46,MATCH(C46,Hoteles!$B$7:$B$46,0)),""))</f>
        <v/>
      </c>
      <c r="G46" s="17">
        <f>IF(OR(B46="",C46=""),"",N(D46)*Panel!$C$5)</f>
        <v/>
      </c>
      <c r="H46" s="16">
        <f>IF(OR(E46="",F46=""),"",E46+F46+G46)</f>
        <v/>
      </c>
      <c r="I46" s="17">
        <f>IF(H46="","",IF(Panel!$C$5&gt;0,H46/Panel!$C$5,H46))</f>
        <v/>
      </c>
      <c r="J46" s="26">
        <f>IF(H46="","",IFERROR(INDEX(Hoteles!$D$7:$D$46,MATCH(C46,Hoteles!$B$7:$B$46,0)),""))</f>
        <v/>
      </c>
      <c r="K46" s="27">
        <f>IF(OR(H46="",J46=""),"",ROUND(Panel!$C$8*MIN($H$7:$H$46)/H46*10+(1-Panel!$C$8)*J46,2))</f>
        <v/>
      </c>
      <c r="L46" s="23">
        <f>IF(H46="","",RANK(H46,$H$7:$H$46,1)+COUNTIF($H$7:H46,H46)-1)</f>
        <v/>
      </c>
      <c r="M46" s="23">
        <f>IF(K46="","",RANK(K46,$K$7:$K$46,0)+COUNTIF($K$7:K46,K46)-1)</f>
        <v/>
      </c>
      <c r="N46" s="28">
        <f>IF(H46="","",IF(AND(L46=1,M46=1),"Barato y mejor",IF(L46=1,"Más barato",IF(M46=1,"Mejor equilibrio",""))))</f>
        <v/>
      </c>
    </row>
    <row r="47">
      <c r="B47" s="4" t="inlineStr">
        <is>
          <t>TOTALES</t>
        </is>
      </c>
      <c r="E47" s="24">
        <f>SUM(E7:E46)</f>
        <v/>
      </c>
      <c r="F47" s="24">
        <f>SUM(F7:F46)</f>
        <v/>
      </c>
      <c r="G47" s="24">
        <f>SUM(G7:G46)</f>
        <v/>
      </c>
      <c r="H47" s="24">
        <f>SUM(H7:H46)</f>
        <v/>
      </c>
    </row>
    <row r="48">
      <c r="B48" s="7" t="inlineStr">
        <is>
          <t>Si un nombre no coincide con las hojas Vuelos u Hoteles, la celda sale en rojo: elígelo del desplegable.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N3"/>
    <mergeCell ref="B2:N2"/>
  </mergeCells>
  <conditionalFormatting sqref="H7:H46">
    <cfRule type="dataBar" priority="1">
      <dataBar>
        <cfvo type="num" val="0"/>
        <cfvo type="max"/>
        <color rgb="0010B981"/>
      </dataBar>
    </cfRule>
  </conditionalFormatting>
  <conditionalFormatting sqref="N7:N46">
    <cfRule type="cellIs" priority="2" operator="equal" dxfId="0">
      <formula>"Más barato"</formula>
    </cfRule>
    <cfRule type="cellIs" priority="3" operator="equal" dxfId="1">
      <formula>"Mejor equilibrio"</formula>
    </cfRule>
    <cfRule type="cellIs" priority="4" operator="equal" dxfId="0">
      <formula>"Barato y mejor"</formula>
    </cfRule>
  </conditionalFormatting>
  <conditionalFormatting sqref="E7:F46">
    <cfRule type="expression" priority="5" dxfId="2">
      <formula>AND($B7&lt;&gt;"",$C7&lt;&gt;"",NOT(ISNUMBER(E7)))</formula>
    </cfRule>
  </conditionalFormatting>
  <dataValidations count="2">
    <dataValidation sqref="B7:B46" showDropDown="0" showInputMessage="0" showErrorMessage="0" allowBlank="1" type="list">
      <formula1>=Vuelos!$B$7:$B$46</formula1>
    </dataValidation>
    <dataValidation sqref="C7:C46" showDropDown="0" showInputMessage="0" showErrorMessage="0" allowBlank="1" type="list">
      <formula1>=Hoteles!$B$7:$B$46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Comparador de vuelos y hoteles — Instrucciones</t>
        </is>
      </c>
    </row>
    <row r="3">
      <c r="B3" s="3" t="inlineStr">
        <is>
          <t>Plantilla gratuita de Plantillas de Cálculo · plantillasdecalculo.com</t>
        </is>
      </c>
    </row>
    <row r="5">
      <c r="B5" s="12" t="inlineStr">
        <is>
          <t>CÓMO USARLA</t>
        </is>
      </c>
    </row>
    <row r="6" ht="30" customHeight="1">
      <c r="B6" s="29" t="inlineStr">
        <is>
          <t>1.  En «Panel» indica cuántos viajeros sois, las noches de estancia y las habitaciones (celdas crema, texto azul).</t>
        </is>
      </c>
    </row>
    <row r="7" ht="30" customHeight="1">
      <c r="B7" s="29" t="inlineStr">
        <is>
          <t>2.  En el Panel fija también el peso del precio en la puntuación: 40 % significa que el precio pesa 40 % y la valoración del hotel 60 %.</t>
        </is>
      </c>
    </row>
    <row r="8" ht="30" customHeight="1">
      <c r="B8" s="29" t="inlineStr">
        <is>
          <t>3.  En «Vuelos» anota cada opción con un nombre único (aerolínea + hora), el precio por persona, si lleva maleta de bodega y el suplemento si no.</t>
        </is>
      </c>
    </row>
    <row r="9" ht="30" customHeight="1">
      <c r="B9" s="29" t="inlineStr">
        <is>
          <t>4.  En «Hoteles» anota cada alojamiento con precio por noche, valoración (0-10), distancia al centro, desayuno y tasas o extras.</t>
        </is>
      </c>
    </row>
    <row r="10" ht="30" customHeight="1">
      <c r="B10" s="29" t="inlineStr">
        <is>
          <t>5.  En «Paquetes» elige en los desplegables un vuelo y un alojamiento por fila, y añade otros gastos por persona (traslados, seguro...).</t>
        </is>
      </c>
    </row>
    <row r="11" ht="30" customHeight="1">
      <c r="B11" s="29" t="inlineStr">
        <is>
          <t>6.  Lee el resultado en «Paquetes» (total, por persona, rankings y etiqueta) y en «Panel» (KPIs, dos tops 5 y gráficos).</t>
        </is>
      </c>
    </row>
    <row r="12" ht="30" customHeight="1">
      <c r="B12" s="29" t="inlineStr">
        <is>
          <t>7.  Para comparar otro destino o fechas, vacía las celdas crema y vuelve a rellenar; las fórmulas ya están preparadas para 40 filas.</t>
        </is>
      </c>
    </row>
    <row r="14">
      <c r="B14" s="12" t="inlineStr">
        <is>
          <t>CONSEJOS</t>
        </is>
      </c>
    </row>
    <row r="15" ht="30" customHeight="1">
      <c r="B15" s="29" t="inlineStr">
        <is>
          <t>•  Si un vuelo o un hotel cambia de nombre, vuelve a elegirlo en el desplegable de «Paquetes» o aparecerá en rojo.</t>
        </is>
      </c>
    </row>
    <row r="16" ht="30" customHeight="1">
      <c r="B16" s="29" t="inlineStr">
        <is>
          <t>•  Suma siempre el precio con maleta: los vuelos baratos sin equipaje suelen igualarse a los que ya la incluyen.</t>
        </is>
      </c>
    </row>
    <row r="17" ht="30" customHeight="1">
      <c r="B17" s="29" t="inlineStr">
        <is>
          <t>•  Los gráficos del Panel leen las primeras 10 filas de Vuelos y Hoteles; el resto de cálculos usan las 40 filas.</t>
        </is>
      </c>
    </row>
    <row r="18" ht="30" customHeight="1">
      <c r="B18" s="29" t="inlineStr">
        <is>
          <t>•  La puntuación es orientativa: cambia el peso del precio para ver si el ganador sigue siendo el mismo.</t>
        </is>
      </c>
    </row>
    <row r="20">
      <c r="B20" s="7" t="inlineStr">
        <is>
          <t>Las celdas con fondo crema y texto azul son para rellenar; las verdes se calculan solas.</t>
        </is>
      </c>
    </row>
    <row r="22" ht="44" customHeight="1">
      <c r="B22" s="30" t="inlineStr">
        <is>
          <t>Aviso: precios, aerolíneas y alojamientos del archivo son ejemplos ficticios. Introduce los datos reales de las páginas de reserva y comprueba condiciones, tasas y disponibilidad antes de pagar. La plantilla compara y no es una oferta ni un servicio de reservas.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2026-10-03T09:39:08Z</dcterms:created>
  <dcterms:modified xmlns:dcterms="http://purl.org/dc/terms/" xmlns:xsi="http://www.w3.org/2001/XMLSchema-instance" xsi:type="dcterms:W3CDTF">2026-10-03T09:39:08Z</dcterms:modified>
</cp:coreProperties>
</file>