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Invitados" sheetId="2" state="visible" r:id="rId2"/>
    <sheet xmlns:r="http://schemas.openxmlformats.org/officeDocument/2006/relationships" name="Menú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color rgb="00FFFFFF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166" fontId="13" fillId="6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9" fontId="9" fillId="5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" fontId="11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horizontal="right"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vertical="center"/>
    </xf>
    <xf numFmtId="166" fontId="4" fillId="3" borderId="1" applyAlignment="1" applyProtection="1" pivotButton="0" quotePrefix="0" xfId="0">
      <alignment horizontal="right" vertical="center"/>
      <protection locked="0" hidden="0"/>
    </xf>
    <xf numFmtId="166" fontId="7" fillId="0" borderId="1" applyAlignment="1" pivotButton="0" quotePrefix="0" xfId="0">
      <alignment horizontal="right" vertical="center"/>
    </xf>
    <xf numFmtId="166" fontId="9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Respuestas recibidas</a:t>
            </a:r>
          </a:p>
        </rich>
      </tx>
    </title>
    <plotArea>
      <pieChart>
        <varyColors val="1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'Panel'!$B$13:$B$15</f>
            </numRef>
          </cat>
          <val>
            <numRef>
              <f>'Panel'!$C$13:$C$15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3" customWidth="1" min="9" max="9"/>
    <col hidden="1" width="8" customWidth="1" min="10" max="10"/>
  </cols>
  <sheetData>
    <row r="2" ht="34" customHeight="1">
      <c r="B2" s="1" t="inlineStr">
        <is>
          <t>Panel de confirmaciones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cuántos han respondido, cuántos vienen, cuántos faltan por contestar y cuánto costará el catering.</t>
        </is>
      </c>
    </row>
    <row r="5" ht="30" customHeight="1">
      <c r="B5" s="4" t="inlineStr">
        <is>
          <t>INVITACIONES</t>
        </is>
      </c>
      <c r="C5" s="4" t="inlineStr">
        <is>
          <t>CONFIRMADAS (SÍ)</t>
        </is>
      </c>
      <c r="D5" s="4" t="inlineStr">
        <is>
          <t>DECLINAN (NO)</t>
        </is>
      </c>
      <c r="E5" s="4" t="inlineStr">
        <is>
          <t>PENDIENTES DE RESPONDER</t>
        </is>
      </c>
      <c r="G5" s="4" t="inlineStr">
        <is>
          <t>% QUE YA HA RESPONDIDO</t>
        </is>
      </c>
    </row>
    <row r="6" ht="34" customHeight="1">
      <c r="B6" s="5">
        <f>COUNTIF(Invitados!$B$10:$B$49,"?*")</f>
        <v/>
      </c>
      <c r="C6" s="5">
        <f>COUNTIFS(Invitados!$B$10:$B$49,"?*",Invitados!$E$10:$E$49,"Sí")</f>
        <v/>
      </c>
      <c r="D6" s="5">
        <f>COUNTIFS(Invitados!$B$10:$B$49,"?*",Invitados!$E$10:$E$49,"No")</f>
        <v/>
      </c>
      <c r="E6" s="5">
        <f>B6-C6-D6</f>
        <v/>
      </c>
      <c r="G6" s="6">
        <f>IF(B6=0,0,(C6+D6)/B6)</f>
        <v/>
      </c>
    </row>
    <row r="8" ht="30" customHeight="1">
      <c r="B8" s="4" t="inlineStr">
        <is>
          <t>COMENSALES CONFIRMADOS</t>
        </is>
      </c>
      <c r="C8" s="4" t="inlineStr">
        <is>
          <t>AFORO MÁXIMO</t>
        </is>
      </c>
      <c r="D8" s="4" t="inlineStr">
        <is>
          <t>PLAZAS LIBRES</t>
        </is>
      </c>
      <c r="E8" s="4" t="inlineStr">
        <is>
          <t>COSTE CATERING ESTIMADO</t>
        </is>
      </c>
      <c r="G8" s="4" t="inlineStr">
        <is>
          <t>DÍAS PARA EL LÍMITE DE RESPUESTA</t>
        </is>
      </c>
    </row>
    <row r="9" ht="34" customHeight="1">
      <c r="B9" s="5">
        <f>Invitados!H7</f>
        <v/>
      </c>
      <c r="C9" s="5">
        <f>Invitados!C6</f>
        <v/>
      </c>
      <c r="D9" s="5">
        <f>C9-B9</f>
        <v/>
      </c>
      <c r="E9" s="7">
        <f>Menús!H14</f>
        <v/>
      </c>
      <c r="G9" s="5">
        <f>IF(Invitados!H6="","-",MAX(0,Invitados!H6-TODAY()))</f>
        <v/>
      </c>
    </row>
    <row r="11">
      <c r="B11" s="8" t="inlineStr">
        <is>
          <t>RESPUESTAS RECIBIDAS</t>
        </is>
      </c>
    </row>
    <row r="12" ht="24" customHeight="1">
      <c r="B12" s="9" t="inlineStr">
        <is>
          <t>Respuesta</t>
        </is>
      </c>
      <c r="C12" s="9" t="inlineStr">
        <is>
          <t>Nº</t>
        </is>
      </c>
      <c r="D12" s="9" t="inlineStr">
        <is>
          <t>%</t>
        </is>
      </c>
    </row>
    <row r="13">
      <c r="B13" s="10">
        <f>Listas!$B$2</f>
        <v/>
      </c>
      <c r="C13" s="11">
        <f>COUNTIFS(Invitados!$B$10:$B$49,"?*",Invitados!$E$10:$E$49,B13)</f>
        <v/>
      </c>
      <c r="D13" s="12">
        <f>IF($C$16=0,0,C13/$C$16)</f>
        <v/>
      </c>
    </row>
    <row r="14">
      <c r="B14" s="10">
        <f>Listas!$B$3</f>
        <v/>
      </c>
      <c r="C14" s="11">
        <f>COUNTIFS(Invitados!$B$10:$B$49,"?*",Invitados!$E$10:$E$49,B14)</f>
        <v/>
      </c>
      <c r="D14" s="12">
        <f>IF($C$16=0,0,C14/$C$16)</f>
        <v/>
      </c>
    </row>
    <row r="15">
      <c r="B15" s="10">
        <f>Listas!$B$4</f>
        <v/>
      </c>
      <c r="C15" s="11">
        <f>B6-C13-C14</f>
        <v/>
      </c>
      <c r="D15" s="12">
        <f>IF($C$16=0,0,C15/$C$16)</f>
        <v/>
      </c>
    </row>
    <row r="16">
      <c r="B16" s="13" t="inlineStr">
        <is>
          <t>Total</t>
        </is>
      </c>
      <c r="C16" s="14">
        <f>SUM(C13:C15)</f>
        <v/>
      </c>
      <c r="D16" s="15">
        <f>SUM(D13:D15)</f>
        <v/>
      </c>
    </row>
    <row r="19">
      <c r="B19" s="8" t="inlineStr">
        <is>
          <t>ASISTENCIA POR GRUPO</t>
        </is>
      </c>
    </row>
    <row r="20" ht="26" customHeight="1">
      <c r="B20" s="9" t="inlineStr">
        <is>
          <t>Grupo</t>
        </is>
      </c>
      <c r="C20" s="9" t="inlineStr">
        <is>
          <t>Invitaciones</t>
        </is>
      </c>
      <c r="D20" s="9" t="inlineStr">
        <is>
          <t>Confirmadas</t>
        </is>
      </c>
      <c r="E20" s="9" t="inlineStr">
        <is>
          <t>Comensales</t>
        </is>
      </c>
      <c r="F20" s="9" t="inlineStr">
        <is>
          <t>% respuesta</t>
        </is>
      </c>
    </row>
    <row r="21">
      <c r="B21" s="10">
        <f>Listas!$A$2</f>
        <v/>
      </c>
      <c r="C21" s="16">
        <f>COUNTIFS(Invitados!$B$10:$B$49,"?*",Invitados!$C$10:$C$49,B21)</f>
        <v/>
      </c>
      <c r="D21" s="16">
        <f>COUNTIFS(Invitados!$C$10:$C$49,B21,Invitados!$E$10:$E$49,"Sí")</f>
        <v/>
      </c>
      <c r="E21" s="11">
        <f>SUMIFS(Invitados!$K$10:$K$49,Invitados!$C$10:$C$49,B21)</f>
        <v/>
      </c>
      <c r="F21" s="12">
        <f>IF(C21=0,0,(D21+COUNTIFS(Invitados!$C$10:$C$49,B21,Invitados!$E$10:$E$49,"No"))/C21)</f>
        <v/>
      </c>
    </row>
    <row r="22">
      <c r="B22" s="10">
        <f>Listas!$A$3</f>
        <v/>
      </c>
      <c r="C22" s="16">
        <f>COUNTIFS(Invitados!$B$10:$B$49,"?*",Invitados!$C$10:$C$49,B22)</f>
        <v/>
      </c>
      <c r="D22" s="16">
        <f>COUNTIFS(Invitados!$C$10:$C$49,B22,Invitados!$E$10:$E$49,"Sí")</f>
        <v/>
      </c>
      <c r="E22" s="11">
        <f>SUMIFS(Invitados!$K$10:$K$49,Invitados!$C$10:$C$49,B22)</f>
        <v/>
      </c>
      <c r="F22" s="12">
        <f>IF(C22=0,0,(D22+COUNTIFS(Invitados!$C$10:$C$49,B22,Invitados!$E$10:$E$49,"No"))/C22)</f>
        <v/>
      </c>
    </row>
    <row r="23">
      <c r="B23" s="10">
        <f>Listas!$A$4</f>
        <v/>
      </c>
      <c r="C23" s="16">
        <f>COUNTIFS(Invitados!$B$10:$B$49,"?*",Invitados!$C$10:$C$49,B23)</f>
        <v/>
      </c>
      <c r="D23" s="16">
        <f>COUNTIFS(Invitados!$C$10:$C$49,B23,Invitados!$E$10:$E$49,"Sí")</f>
        <v/>
      </c>
      <c r="E23" s="11">
        <f>SUMIFS(Invitados!$K$10:$K$49,Invitados!$C$10:$C$49,B23)</f>
        <v/>
      </c>
      <c r="F23" s="12">
        <f>IF(C23=0,0,(D23+COUNTIFS(Invitados!$C$10:$C$49,B23,Invitados!$E$10:$E$49,"No"))/C23)</f>
        <v/>
      </c>
    </row>
    <row r="24">
      <c r="B24" s="10">
        <f>Listas!$A$5</f>
        <v/>
      </c>
      <c r="C24" s="16">
        <f>COUNTIFS(Invitados!$B$10:$B$49,"?*",Invitados!$C$10:$C$49,B24)</f>
        <v/>
      </c>
      <c r="D24" s="16">
        <f>COUNTIFS(Invitados!$C$10:$C$49,B24,Invitados!$E$10:$E$49,"Sí")</f>
        <v/>
      </c>
      <c r="E24" s="11">
        <f>SUMIFS(Invitados!$K$10:$K$49,Invitados!$C$10:$C$49,B24)</f>
        <v/>
      </c>
      <c r="F24" s="12">
        <f>IF(C24=0,0,(D24+COUNTIFS(Invitados!$C$10:$C$49,B24,Invitados!$E$10:$E$49,"No"))/C24)</f>
        <v/>
      </c>
    </row>
    <row r="25">
      <c r="B25" s="10">
        <f>Listas!$A$6</f>
        <v/>
      </c>
      <c r="C25" s="16">
        <f>COUNTIFS(Invitados!$B$10:$B$49,"?*",Invitados!$C$10:$C$49,B25)</f>
        <v/>
      </c>
      <c r="D25" s="16">
        <f>COUNTIFS(Invitados!$C$10:$C$49,B25,Invitados!$E$10:$E$49,"Sí")</f>
        <v/>
      </c>
      <c r="E25" s="11">
        <f>SUMIFS(Invitados!$K$10:$K$49,Invitados!$C$10:$C$49,B25)</f>
        <v/>
      </c>
      <c r="F25" s="12">
        <f>IF(C25=0,0,(D25+COUNTIFS(Invitados!$C$10:$C$49,B25,Invitados!$E$10:$E$49,"No"))/C25)</f>
        <v/>
      </c>
    </row>
    <row r="26">
      <c r="B26" s="13" t="inlineStr">
        <is>
          <t>Total</t>
        </is>
      </c>
      <c r="C26" s="14">
        <f>SUM(C21:C25)</f>
        <v/>
      </c>
      <c r="D26" s="14">
        <f>SUM(D21:D25)</f>
        <v/>
      </c>
      <c r="E26" s="14">
        <f>SUM(E21:E25)</f>
        <v/>
      </c>
      <c r="F26" s="15">
        <f>IF(C26=0,0,(D26+C14)/C26)</f>
        <v/>
      </c>
    </row>
    <row r="28">
      <c r="B28" s="8" t="inlineStr">
        <is>
          <t>PENDIENTES DE CONTESTAR</t>
        </is>
      </c>
    </row>
    <row r="29" ht="26" customHeight="1">
      <c r="B29" s="9" t="inlineStr">
        <is>
          <t>Invitado</t>
        </is>
      </c>
      <c r="C29" s="9" t="inlineStr">
        <is>
          <t>Grupo</t>
        </is>
      </c>
      <c r="D29" s="9" t="inlineStr">
        <is>
          <t>Enviada</t>
        </is>
      </c>
      <c r="E29" s="9" t="inlineStr">
        <is>
          <t>Días sin respuesta</t>
        </is>
      </c>
    </row>
    <row r="30">
      <c r="B30" s="17">
        <f>IF($J30="","",INDEX(Invitados!$B$10:$B$49,MATCH($J30,Invitados!$M$10:$M$49,0))&amp;"")</f>
        <v/>
      </c>
      <c r="C30" s="18">
        <f>IF($J30="","",INDEX(Invitados!$C$10:$C$49,MATCH($J30,Invitados!$M$10:$M$49,0))&amp;"")</f>
        <v/>
      </c>
      <c r="D30" s="19">
        <f>IF($J30="","",IF(INDEX(Invitados!$D$10:$D$49,MATCH($J30,Invitados!$M$10:$M$49,0))="","Sin enviar",INDEX(Invitados!$D$10:$D$49,MATCH($J30,Invitados!$M$10:$M$49,0))))</f>
        <v/>
      </c>
      <c r="E30" s="11">
        <f>IF(OR($J30="",D30="",D30="Sin enviar"),"",TODAY()-D30)</f>
        <v/>
      </c>
      <c r="J30" s="20">
        <f>IFERROR(SMALL(Invitados!$M$10:$M$49,1),"")</f>
        <v/>
      </c>
    </row>
    <row r="31">
      <c r="B31" s="17">
        <f>IF($J31="","",INDEX(Invitados!$B$10:$B$49,MATCH($J31,Invitados!$M$10:$M$49,0))&amp;"")</f>
        <v/>
      </c>
      <c r="C31" s="18">
        <f>IF($J31="","",INDEX(Invitados!$C$10:$C$49,MATCH($J31,Invitados!$M$10:$M$49,0))&amp;"")</f>
        <v/>
      </c>
      <c r="D31" s="19">
        <f>IF($J31="","",IF(INDEX(Invitados!$D$10:$D$49,MATCH($J31,Invitados!$M$10:$M$49,0))="","Sin enviar",INDEX(Invitados!$D$10:$D$49,MATCH($J31,Invitados!$M$10:$M$49,0))))</f>
        <v/>
      </c>
      <c r="E31" s="11">
        <f>IF(OR($J31="",D31="",D31="Sin enviar"),"",TODAY()-D31)</f>
        <v/>
      </c>
      <c r="J31" s="20">
        <f>IFERROR(SMALL(Invitados!$M$10:$M$49,2),"")</f>
        <v/>
      </c>
    </row>
    <row r="32">
      <c r="B32" s="17">
        <f>IF($J32="","",INDEX(Invitados!$B$10:$B$49,MATCH($J32,Invitados!$M$10:$M$49,0))&amp;"")</f>
        <v/>
      </c>
      <c r="C32" s="18">
        <f>IF($J32="","",INDEX(Invitados!$C$10:$C$49,MATCH($J32,Invitados!$M$10:$M$49,0))&amp;"")</f>
        <v/>
      </c>
      <c r="D32" s="19">
        <f>IF($J32="","",IF(INDEX(Invitados!$D$10:$D$49,MATCH($J32,Invitados!$M$10:$M$49,0))="","Sin enviar",INDEX(Invitados!$D$10:$D$49,MATCH($J32,Invitados!$M$10:$M$49,0))))</f>
        <v/>
      </c>
      <c r="E32" s="11">
        <f>IF(OR($J32="",D32="",D32="Sin enviar"),"",TODAY()-D32)</f>
        <v/>
      </c>
      <c r="J32" s="20">
        <f>IFERROR(SMALL(Invitados!$M$10:$M$49,3),"")</f>
        <v/>
      </c>
    </row>
    <row r="33">
      <c r="B33" s="17">
        <f>IF($J33="","",INDEX(Invitados!$B$10:$B$49,MATCH($J33,Invitados!$M$10:$M$49,0))&amp;"")</f>
        <v/>
      </c>
      <c r="C33" s="18">
        <f>IF($J33="","",INDEX(Invitados!$C$10:$C$49,MATCH($J33,Invitados!$M$10:$M$49,0))&amp;"")</f>
        <v/>
      </c>
      <c r="D33" s="19">
        <f>IF($J33="","",IF(INDEX(Invitados!$D$10:$D$49,MATCH($J33,Invitados!$M$10:$M$49,0))="","Sin enviar",INDEX(Invitados!$D$10:$D$49,MATCH($J33,Invitados!$M$10:$M$49,0))))</f>
        <v/>
      </c>
      <c r="E33" s="11">
        <f>IF(OR($J33="",D33="",D33="Sin enviar"),"",TODAY()-D33)</f>
        <v/>
      </c>
      <c r="J33" s="20">
        <f>IFERROR(SMALL(Invitados!$M$10:$M$49,4),"")</f>
        <v/>
      </c>
    </row>
    <row r="34">
      <c r="B34" s="17">
        <f>IF($J34="","",INDEX(Invitados!$B$10:$B$49,MATCH($J34,Invitados!$M$10:$M$49,0))&amp;"")</f>
        <v/>
      </c>
      <c r="C34" s="18">
        <f>IF($J34="","",INDEX(Invitados!$C$10:$C$49,MATCH($J34,Invitados!$M$10:$M$49,0))&amp;"")</f>
        <v/>
      </c>
      <c r="D34" s="19">
        <f>IF($J34="","",IF(INDEX(Invitados!$D$10:$D$49,MATCH($J34,Invitados!$M$10:$M$49,0))="","Sin enviar",INDEX(Invitados!$D$10:$D$49,MATCH($J34,Invitados!$M$10:$M$49,0))))</f>
        <v/>
      </c>
      <c r="E34" s="11">
        <f>IF(OR($J34="",D34="",D34="Sin enviar"),"",TODAY()-D34)</f>
        <v/>
      </c>
      <c r="J34" s="20">
        <f>IFERROR(SMALL(Invitados!$M$10:$M$49,5),"")</f>
        <v/>
      </c>
    </row>
    <row r="35">
      <c r="B35" s="17">
        <f>IF($J35="","",INDEX(Invitados!$B$10:$B$49,MATCH($J35,Invitados!$M$10:$M$49,0))&amp;"")</f>
        <v/>
      </c>
      <c r="C35" s="18">
        <f>IF($J35="","",INDEX(Invitados!$C$10:$C$49,MATCH($J35,Invitados!$M$10:$M$49,0))&amp;"")</f>
        <v/>
      </c>
      <c r="D35" s="19">
        <f>IF($J35="","",IF(INDEX(Invitados!$D$10:$D$49,MATCH($J35,Invitados!$M$10:$M$49,0))="","Sin enviar",INDEX(Invitados!$D$10:$D$49,MATCH($J35,Invitados!$M$10:$M$49,0))))</f>
        <v/>
      </c>
      <c r="E35" s="11">
        <f>IF(OR($J35="",D35="",D35="Sin enviar"),"",TODAY()-D35)</f>
        <v/>
      </c>
      <c r="J35" s="20">
        <f>IFERROR(SMALL(Invitados!$M$10:$M$49,6),"")</f>
        <v/>
      </c>
    </row>
    <row r="36">
      <c r="B36" s="17">
        <f>IF($J36="","",INDEX(Invitados!$B$10:$B$49,MATCH($J36,Invitados!$M$10:$M$49,0))&amp;"")</f>
        <v/>
      </c>
      <c r="C36" s="18">
        <f>IF($J36="","",INDEX(Invitados!$C$10:$C$49,MATCH($J36,Invitados!$M$10:$M$49,0))&amp;"")</f>
        <v/>
      </c>
      <c r="D36" s="19">
        <f>IF($J36="","",IF(INDEX(Invitados!$D$10:$D$49,MATCH($J36,Invitados!$M$10:$M$49,0))="","Sin enviar",INDEX(Invitados!$D$10:$D$49,MATCH($J36,Invitados!$M$10:$M$49,0))))</f>
        <v/>
      </c>
      <c r="E36" s="11">
        <f>IF(OR($J36="",D36="",D36="Sin enviar"),"",TODAY()-D36)</f>
        <v/>
      </c>
      <c r="J36" s="20">
        <f>IFERROR(SMALL(Invitados!$M$10:$M$49,7),"")</f>
        <v/>
      </c>
    </row>
    <row r="37">
      <c r="B37" s="17">
        <f>IF($J37="","",INDEX(Invitados!$B$10:$B$49,MATCH($J37,Invitados!$M$10:$M$49,0))&amp;"")</f>
        <v/>
      </c>
      <c r="C37" s="18">
        <f>IF($J37="","",INDEX(Invitados!$C$10:$C$49,MATCH($J37,Invitados!$M$10:$M$49,0))&amp;"")</f>
        <v/>
      </c>
      <c r="D37" s="19">
        <f>IF($J37="","",IF(INDEX(Invitados!$D$10:$D$49,MATCH($J37,Invitados!$M$10:$M$49,0))="","Sin enviar",INDEX(Invitados!$D$10:$D$49,MATCH($J37,Invitados!$M$10:$M$49,0))))</f>
        <v/>
      </c>
      <c r="E37" s="11">
        <f>IF(OR($J37="",D37="",D37="Sin enviar"),"",TODAY()-D37)</f>
        <v/>
      </c>
      <c r="J37" s="20">
        <f>IFERROR(SMALL(Invitados!$M$10:$M$49,8),"")</f>
        <v/>
      </c>
    </row>
    <row r="39">
      <c r="B39" s="21" t="inlineStr">
        <is>
          <t>Los nombres, fechas y precios de ejemplo son ficticios: sustitúyelos por los tuyos en las hojas de entrada (celdas crema).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E6:F6"/>
    <mergeCell ref="G9:H9"/>
    <mergeCell ref="G5:H5"/>
    <mergeCell ref="E5:F5"/>
    <mergeCell ref="B2:H2"/>
    <mergeCell ref="G6:H6"/>
    <mergeCell ref="G8:H8"/>
    <mergeCell ref="B3:H3"/>
    <mergeCell ref="E9:F9"/>
    <mergeCell ref="E8:F8"/>
  </mergeCells>
  <conditionalFormatting sqref="D9">
    <cfRule type="expression" priority="1" dxfId="0">
      <formula>$D$9&lt;0</formula>
    </cfRule>
  </conditionalFormatting>
  <conditionalFormatting sqref="B13:B15">
    <cfRule type="cellIs" priority="2" operator="equal" dxfId="1">
      <formula>"Sí"</formula>
    </cfRule>
    <cfRule type="cellIs" priority="3" operator="equal" dxfId="0">
      <formula>"No"</formula>
    </cfRule>
    <cfRule type="cellIs" priority="4" operator="equal" dxfId="2">
      <formula>"Pendiente"</formula>
    </cfRule>
  </conditionalFormatting>
  <conditionalFormatting sqref="E21:E25">
    <cfRule type="dataBar" priority="5">
      <dataBar>
        <cfvo type="num" val="0"/>
        <cfvo type="max"/>
        <color rgb="0010B981"/>
      </dataBar>
    </cfRule>
  </conditionalFormatting>
  <conditionalFormatting sqref="B30:E37">
    <cfRule type="expression" priority="6" dxfId="2">
      <formula>$B30&lt;&gt;""</formula>
    </cfRule>
  </conditionalFormatting>
  <conditionalFormatting sqref="E30:E37">
    <cfRule type="expression" priority="7" dxfId="0">
      <formula>AND(ISNUMBER($E30),$E30&gt;=Invitados!$C$7)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4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4" customWidth="1" min="4" max="4"/>
    <col width="13" customWidth="1" min="5" max="5"/>
    <col width="13" customWidth="1" min="6" max="6"/>
    <col width="9" customWidth="1" min="7" max="7"/>
    <col width="16" customWidth="1" min="8" max="8"/>
    <col width="16" customWidth="1" min="9" max="9"/>
    <col width="32" customWidth="1" min="10" max="10"/>
    <col width="12" customWidth="1" min="11" max="11"/>
    <col width="16" customWidth="1" min="12" max="12"/>
    <col hidden="1" width="6" customWidth="1" min="13" max="13"/>
    <col hidden="1" width="6" customWidth="1" min="14" max="14"/>
  </cols>
  <sheetData>
    <row r="2" ht="34" customHeight="1">
      <c r="B2" s="1" t="inlineStr">
        <is>
          <t>Invitados y confirmaciones (RSVP)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invitación: quién la recibe, cuándo se envió, qué ha respondido, cuántos vienen y qué van a comer.</t>
        </is>
      </c>
    </row>
    <row r="5">
      <c r="B5" s="22" t="inlineStr">
        <is>
          <t>Evento:</t>
        </is>
      </c>
      <c r="C5" s="23" t="inlineStr">
        <is>
          <t>Cena de cumpleaños de Marta</t>
        </is>
      </c>
      <c r="F5" s="24" t="inlineStr">
        <is>
          <t>Fecha del evento:</t>
        </is>
      </c>
      <c r="H5" s="25" t="n">
        <v>46354</v>
      </c>
    </row>
    <row r="6">
      <c r="B6" s="22" t="inlineStr">
        <is>
          <t>Aforo máximo (comensales):</t>
        </is>
      </c>
      <c r="C6" s="26" t="n">
        <v>30</v>
      </c>
      <c r="F6" s="24" t="inlineStr">
        <is>
          <t>Límite de respuesta:</t>
        </is>
      </c>
      <c r="H6" s="25" t="n">
        <v>46332</v>
      </c>
    </row>
    <row r="7">
      <c r="B7" s="22" t="inlineStr">
        <is>
          <t>Recordar a los pendientes tras (días):</t>
        </is>
      </c>
      <c r="C7" s="26" t="n">
        <v>10</v>
      </c>
      <c r="F7" s="24" t="inlineStr">
        <is>
          <t>Comensales confirmados:</t>
        </is>
      </c>
      <c r="H7" s="11">
        <f>SUM(K10:K49)</f>
        <v/>
      </c>
    </row>
    <row r="9" ht="38" customHeight="1">
      <c r="B9" s="9" t="inlineStr">
        <is>
          <t>Invitado / invitación</t>
        </is>
      </c>
      <c r="C9" s="9" t="inlineStr">
        <is>
          <t>Grupo</t>
        </is>
      </c>
      <c r="D9" s="9" t="inlineStr">
        <is>
          <t>Invitación enviada</t>
        </is>
      </c>
      <c r="E9" s="9" t="inlineStr">
        <is>
          <t>Respuesta</t>
        </is>
      </c>
      <c r="F9" s="9" t="inlineStr">
        <is>
          <t>Acompañantes adultos</t>
        </is>
      </c>
      <c r="G9" s="9" t="inlineStr">
        <is>
          <t>Niños</t>
        </is>
      </c>
      <c r="H9" s="9" t="inlineStr">
        <is>
          <t>Menú del invitado</t>
        </is>
      </c>
      <c r="I9" s="9" t="inlineStr">
        <is>
          <t>Menú acompañantes</t>
        </is>
      </c>
      <c r="J9" s="9" t="inlineStr">
        <is>
          <t>Alergias / observaciones</t>
        </is>
      </c>
      <c r="K9" s="9" t="inlineStr">
        <is>
          <t>Comensales</t>
        </is>
      </c>
      <c r="L9" s="9" t="inlineStr">
        <is>
          <t>Seguimiento</t>
        </is>
      </c>
    </row>
    <row r="10">
      <c r="B10" s="23" t="inlineStr">
        <is>
          <t>Tía Carmen</t>
        </is>
      </c>
      <c r="C10" s="27" t="inlineStr">
        <is>
          <t>Familia</t>
        </is>
      </c>
      <c r="D10" s="25" t="n">
        <v>46277</v>
      </c>
      <c r="E10" s="27" t="inlineStr">
        <is>
          <t>Sí</t>
        </is>
      </c>
      <c r="F10" s="26" t="n">
        <v>1</v>
      </c>
      <c r="G10" s="26" t="n">
        <v>0</v>
      </c>
      <c r="H10" s="27" t="inlineStr">
        <is>
          <t>Carne</t>
        </is>
      </c>
      <c r="I10" s="27" t="inlineStr">
        <is>
          <t>Carne</t>
        </is>
      </c>
      <c r="J10" s="23" t="n"/>
      <c r="K10" s="11">
        <f>IF(B10="","",IF(E10="Sí",1+F10+G10,0))</f>
        <v/>
      </c>
      <c r="L10" s="28">
        <f>IF(B10="","",IF(E10="Sí",IF(OR(H10="",AND(F10&gt;0,I10="")),"Falta menú","Confirmado"),IF(E10="No","Declina",IF(D10="","Sin enviar",IF(TODAY()&gt;$H$6,"Fuera de plazo",IF(TODAY()-D10&gt;=$C$7,"Recordar","En espera"))))))</f>
        <v/>
      </c>
      <c r="M10" s="29">
        <f>IF(AND(B10&lt;&gt;"",E10&lt;&gt;"Sí",E10&lt;&gt;"No"),ROW(),"")</f>
        <v/>
      </c>
      <c r="N10" s="29">
        <f>IF(AND(E10="Sí",J10&lt;&gt;""),ROW(),"")</f>
        <v/>
      </c>
    </row>
    <row r="11">
      <c r="B11" s="23" t="inlineStr">
        <is>
          <t>Familia Ortega</t>
        </is>
      </c>
      <c r="C11" s="27" t="inlineStr">
        <is>
          <t>Familia</t>
        </is>
      </c>
      <c r="D11" s="25" t="n">
        <v>46277</v>
      </c>
      <c r="E11" s="27" t="inlineStr">
        <is>
          <t>Sí</t>
        </is>
      </c>
      <c r="F11" s="26" t="n">
        <v>1</v>
      </c>
      <c r="G11" s="26" t="n">
        <v>2</v>
      </c>
      <c r="H11" s="27" t="inlineStr">
        <is>
          <t>Pescado</t>
        </is>
      </c>
      <c r="I11" s="27" t="inlineStr">
        <is>
          <t>Carne</t>
        </is>
      </c>
      <c r="J11" s="23" t="inlineStr">
        <is>
          <t>Hija: alergia a frutos secos</t>
        </is>
      </c>
      <c r="K11" s="11">
        <f>IF(B11="","",IF(E11="Sí",1+F11+G11,0))</f>
        <v/>
      </c>
      <c r="L11" s="28">
        <f>IF(B11="","",IF(E11="Sí",IF(OR(H11="",AND(F11&gt;0,I11="")),"Falta menú","Confirmado"),IF(E11="No","Declina",IF(D11="","Sin enviar",IF(TODAY()&gt;$H$6,"Fuera de plazo",IF(TODAY()-D11&gt;=$C$7,"Recordar","En espera"))))))</f>
        <v/>
      </c>
      <c r="M11" s="29">
        <f>IF(AND(B11&lt;&gt;"",E11&lt;&gt;"Sí",E11&lt;&gt;"No"),ROW(),"")</f>
        <v/>
      </c>
      <c r="N11" s="29">
        <f>IF(AND(E11="Sí",J11&lt;&gt;""),ROW(),"")</f>
        <v/>
      </c>
    </row>
    <row r="12">
      <c r="B12" s="23" t="inlineStr">
        <is>
          <t>Abuelo Manuel</t>
        </is>
      </c>
      <c r="C12" s="27" t="inlineStr">
        <is>
          <t>Familia</t>
        </is>
      </c>
      <c r="D12" s="25" t="n">
        <v>46277</v>
      </c>
      <c r="E12" s="27" t="inlineStr">
        <is>
          <t>Sí</t>
        </is>
      </c>
      <c r="F12" s="26" t="n">
        <v>0</v>
      </c>
      <c r="G12" s="26" t="n">
        <v>0</v>
      </c>
      <c r="H12" s="27" t="inlineStr">
        <is>
          <t>Carne</t>
        </is>
      </c>
      <c r="I12" s="27" t="n"/>
      <c r="J12" s="23" t="inlineStr">
        <is>
          <t>Poca sal</t>
        </is>
      </c>
      <c r="K12" s="11">
        <f>IF(B12="","",IF(E12="Sí",1+F12+G12,0))</f>
        <v/>
      </c>
      <c r="L12" s="28">
        <f>IF(B12="","",IF(E12="Sí",IF(OR(H12="",AND(F12&gt;0,I12="")),"Falta menú","Confirmado"),IF(E12="No","Declina",IF(D12="","Sin enviar",IF(TODAY()&gt;$H$6,"Fuera de plazo",IF(TODAY()-D12&gt;=$C$7,"Recordar","En espera"))))))</f>
        <v/>
      </c>
      <c r="M12" s="29">
        <f>IF(AND(B12&lt;&gt;"",E12&lt;&gt;"Sí",E12&lt;&gt;"No"),ROW(),"")</f>
        <v/>
      </c>
      <c r="N12" s="29">
        <f>IF(AND(E12="Sí",J12&lt;&gt;""),ROW(),"")</f>
        <v/>
      </c>
    </row>
    <row r="13">
      <c r="B13" s="23" t="inlineStr">
        <is>
          <t>Primo Álvaro</t>
        </is>
      </c>
      <c r="C13" s="27" t="inlineStr">
        <is>
          <t>Familia</t>
        </is>
      </c>
      <c r="D13" s="25" t="n">
        <v>46277</v>
      </c>
      <c r="E13" s="27" t="inlineStr">
        <is>
          <t>Sí</t>
        </is>
      </c>
      <c r="F13" s="26" t="n">
        <v>1</v>
      </c>
      <c r="G13" s="26" t="n">
        <v>1</v>
      </c>
      <c r="H13" s="27" t="inlineStr">
        <is>
          <t>Carne</t>
        </is>
      </c>
      <c r="I13" s="27" t="inlineStr">
        <is>
          <t>Carne</t>
        </is>
      </c>
      <c r="J13" s="23" t="n"/>
      <c r="K13" s="11">
        <f>IF(B13="","",IF(E13="Sí",1+F13+G13,0))</f>
        <v/>
      </c>
      <c r="L13" s="28">
        <f>IF(B13="","",IF(E13="Sí",IF(OR(H13="",AND(F13&gt;0,I13="")),"Falta menú","Confirmado"),IF(E13="No","Declina",IF(D13="","Sin enviar",IF(TODAY()&gt;$H$6,"Fuera de plazo",IF(TODAY()-D13&gt;=$C$7,"Recordar","En espera"))))))</f>
        <v/>
      </c>
      <c r="M13" s="29">
        <f>IF(AND(B13&lt;&gt;"",E13&lt;&gt;"Sí",E13&lt;&gt;"No"),ROW(),"")</f>
        <v/>
      </c>
      <c r="N13" s="29">
        <f>IF(AND(E13="Sí",J13&lt;&gt;""),ROW(),"")</f>
        <v/>
      </c>
    </row>
    <row r="14">
      <c r="B14" s="23" t="inlineStr">
        <is>
          <t>Tío Rafael</t>
        </is>
      </c>
      <c r="C14" s="27" t="inlineStr">
        <is>
          <t>Familia</t>
        </is>
      </c>
      <c r="D14" s="25" t="n">
        <v>46277</v>
      </c>
      <c r="E14" s="27" t="inlineStr">
        <is>
          <t>No</t>
        </is>
      </c>
      <c r="F14" s="26" t="n">
        <v>0</v>
      </c>
      <c r="G14" s="26" t="n">
        <v>0</v>
      </c>
      <c r="H14" s="27" t="n"/>
      <c r="I14" s="27" t="n"/>
      <c r="J14" s="23" t="n"/>
      <c r="K14" s="11">
        <f>IF(B14="","",IF(E14="Sí",1+F14+G14,0))</f>
        <v/>
      </c>
      <c r="L14" s="28">
        <f>IF(B14="","",IF(E14="Sí",IF(OR(H14="",AND(F14&gt;0,I14="")),"Falta menú","Confirmado"),IF(E14="No","Declina",IF(D14="","Sin enviar",IF(TODAY()&gt;$H$6,"Fuera de plazo",IF(TODAY()-D14&gt;=$C$7,"Recordar","En espera"))))))</f>
        <v/>
      </c>
      <c r="M14" s="29">
        <f>IF(AND(B14&lt;&gt;"",E14&lt;&gt;"Sí",E14&lt;&gt;"No"),ROW(),"")</f>
        <v/>
      </c>
      <c r="N14" s="29">
        <f>IF(AND(E14="Sí",J14&lt;&gt;""),ROW(),"")</f>
        <v/>
      </c>
    </row>
    <row r="15">
      <c r="B15" s="23" t="inlineStr">
        <is>
          <t>Javier Ruiz</t>
        </is>
      </c>
      <c r="C15" s="27" t="inlineStr">
        <is>
          <t>Amigos</t>
        </is>
      </c>
      <c r="D15" s="25" t="n">
        <v>46279</v>
      </c>
      <c r="E15" s="27" t="inlineStr">
        <is>
          <t>Sí</t>
        </is>
      </c>
      <c r="F15" s="26" t="n">
        <v>1</v>
      </c>
      <c r="G15" s="26" t="n">
        <v>0</v>
      </c>
      <c r="H15" s="27" t="inlineStr">
        <is>
          <t>Carne</t>
        </is>
      </c>
      <c r="I15" s="27" t="inlineStr">
        <is>
          <t>Vegetariano</t>
        </is>
      </c>
      <c r="J15" s="23" t="n"/>
      <c r="K15" s="11">
        <f>IF(B15="","",IF(E15="Sí",1+F15+G15,0))</f>
        <v/>
      </c>
      <c r="L15" s="28">
        <f>IF(B15="","",IF(E15="Sí",IF(OR(H15="",AND(F15&gt;0,I15="")),"Falta menú","Confirmado"),IF(E15="No","Declina",IF(D15="","Sin enviar",IF(TODAY()&gt;$H$6,"Fuera de plazo",IF(TODAY()-D15&gt;=$C$7,"Recordar","En espera"))))))</f>
        <v/>
      </c>
      <c r="M15" s="29">
        <f>IF(AND(B15&lt;&gt;"",E15&lt;&gt;"Sí",E15&lt;&gt;"No"),ROW(),"")</f>
        <v/>
      </c>
      <c r="N15" s="29">
        <f>IF(AND(E15="Sí",J15&lt;&gt;""),ROW(),"")</f>
        <v/>
      </c>
    </row>
    <row r="16">
      <c r="B16" s="23" t="inlineStr">
        <is>
          <t>Marina Soto</t>
        </is>
      </c>
      <c r="C16" s="27" t="inlineStr">
        <is>
          <t>Amigos</t>
        </is>
      </c>
      <c r="D16" s="25" t="n">
        <v>46279</v>
      </c>
      <c r="E16" s="27" t="inlineStr">
        <is>
          <t>Sí</t>
        </is>
      </c>
      <c r="F16" s="26" t="n">
        <v>0</v>
      </c>
      <c r="G16" s="26" t="n">
        <v>0</v>
      </c>
      <c r="H16" s="27" t="inlineStr">
        <is>
          <t>Vegano</t>
        </is>
      </c>
      <c r="I16" s="27" t="n"/>
      <c r="J16" s="23" t="inlineStr">
        <is>
          <t>Vegana estricta</t>
        </is>
      </c>
      <c r="K16" s="11">
        <f>IF(B16="","",IF(E16="Sí",1+F16+G16,0))</f>
        <v/>
      </c>
      <c r="L16" s="28">
        <f>IF(B16="","",IF(E16="Sí",IF(OR(H16="",AND(F16&gt;0,I16="")),"Falta menú","Confirmado"),IF(E16="No","Declina",IF(D16="","Sin enviar",IF(TODAY()&gt;$H$6,"Fuera de plazo",IF(TODAY()-D16&gt;=$C$7,"Recordar","En espera"))))))</f>
        <v/>
      </c>
      <c r="M16" s="29">
        <f>IF(AND(B16&lt;&gt;"",E16&lt;&gt;"Sí",E16&lt;&gt;"No"),ROW(),"")</f>
        <v/>
      </c>
      <c r="N16" s="29">
        <f>IF(AND(E16="Sí",J16&lt;&gt;""),ROW(),"")</f>
        <v/>
      </c>
    </row>
    <row r="17">
      <c r="B17" s="23" t="inlineStr">
        <is>
          <t>Pedro y Laura</t>
        </is>
      </c>
      <c r="C17" s="27" t="inlineStr">
        <is>
          <t>Amigos</t>
        </is>
      </c>
      <c r="D17" s="25" t="n">
        <v>46279</v>
      </c>
      <c r="E17" s="27" t="inlineStr">
        <is>
          <t>Pendiente</t>
        </is>
      </c>
      <c r="F17" s="26" t="n">
        <v>1</v>
      </c>
      <c r="G17" s="26" t="n">
        <v>1</v>
      </c>
      <c r="H17" s="27" t="n"/>
      <c r="I17" s="27" t="n"/>
      <c r="J17" s="23" t="n"/>
      <c r="K17" s="11">
        <f>IF(B17="","",IF(E17="Sí",1+F17+G17,0))</f>
        <v/>
      </c>
      <c r="L17" s="28">
        <f>IF(B17="","",IF(E17="Sí",IF(OR(H17="",AND(F17&gt;0,I17="")),"Falta menú","Confirmado"),IF(E17="No","Declina",IF(D17="","Sin enviar",IF(TODAY()&gt;$H$6,"Fuera de plazo",IF(TODAY()-D17&gt;=$C$7,"Recordar","En espera"))))))</f>
        <v/>
      </c>
      <c r="M17" s="29">
        <f>IF(AND(B17&lt;&gt;"",E17&lt;&gt;"Sí",E17&lt;&gt;"No"),ROW(),"")</f>
        <v/>
      </c>
      <c r="N17" s="29">
        <f>IF(AND(E17="Sí",J17&lt;&gt;""),ROW(),"")</f>
        <v/>
      </c>
    </row>
    <row r="18">
      <c r="B18" s="23" t="inlineStr">
        <is>
          <t>Raúl Molina</t>
        </is>
      </c>
      <c r="C18" s="27" t="inlineStr">
        <is>
          <t>Amigos</t>
        </is>
      </c>
      <c r="D18" s="25" t="n">
        <v>46279</v>
      </c>
      <c r="E18" s="27" t="inlineStr">
        <is>
          <t>No</t>
        </is>
      </c>
      <c r="F18" s="26" t="n">
        <v>0</v>
      </c>
      <c r="G18" s="26" t="n">
        <v>0</v>
      </c>
      <c r="H18" s="27" t="n"/>
      <c r="I18" s="27" t="n"/>
      <c r="J18" s="23" t="n"/>
      <c r="K18" s="11">
        <f>IF(B18="","",IF(E18="Sí",1+F18+G18,0))</f>
        <v/>
      </c>
      <c r="L18" s="28">
        <f>IF(B18="","",IF(E18="Sí",IF(OR(H18="",AND(F18&gt;0,I18="")),"Falta menú","Confirmado"),IF(E18="No","Declina",IF(D18="","Sin enviar",IF(TODAY()&gt;$H$6,"Fuera de plazo",IF(TODAY()-D18&gt;=$C$7,"Recordar","En espera"))))))</f>
        <v/>
      </c>
      <c r="M18" s="29">
        <f>IF(AND(B18&lt;&gt;"",E18&lt;&gt;"Sí",E18&lt;&gt;"No"),ROW(),"")</f>
        <v/>
      </c>
      <c r="N18" s="29">
        <f>IF(AND(E18="Sí",J18&lt;&gt;""),ROW(),"")</f>
        <v/>
      </c>
    </row>
    <row r="19">
      <c r="B19" s="23" t="inlineStr">
        <is>
          <t>Elena Vidal</t>
        </is>
      </c>
      <c r="C19" s="27" t="inlineStr">
        <is>
          <t>Trabajo</t>
        </is>
      </c>
      <c r="D19" s="25" t="n">
        <v>46285</v>
      </c>
      <c r="E19" s="27" t="inlineStr">
        <is>
          <t>Sí</t>
        </is>
      </c>
      <c r="F19" s="26" t="n">
        <v>1</v>
      </c>
      <c r="G19" s="26" t="n">
        <v>0</v>
      </c>
      <c r="H19" s="27" t="inlineStr">
        <is>
          <t>Pescado</t>
        </is>
      </c>
      <c r="I19" s="27" t="inlineStr">
        <is>
          <t>Pescado</t>
        </is>
      </c>
      <c r="J19" s="23" t="inlineStr">
        <is>
          <t>Intolerancia a la lactosa</t>
        </is>
      </c>
      <c r="K19" s="11">
        <f>IF(B19="","",IF(E19="Sí",1+F19+G19,0))</f>
        <v/>
      </c>
      <c r="L19" s="28">
        <f>IF(B19="","",IF(E19="Sí",IF(OR(H19="",AND(F19&gt;0,I19="")),"Falta menú","Confirmado"),IF(E19="No","Declina",IF(D19="","Sin enviar",IF(TODAY()&gt;$H$6,"Fuera de plazo",IF(TODAY()-D19&gt;=$C$7,"Recordar","En espera"))))))</f>
        <v/>
      </c>
      <c r="M19" s="29">
        <f>IF(AND(B19&lt;&gt;"",E19&lt;&gt;"Sí",E19&lt;&gt;"No"),ROW(),"")</f>
        <v/>
      </c>
      <c r="N19" s="29">
        <f>IF(AND(E19="Sí",J19&lt;&gt;""),ROW(),"")</f>
        <v/>
      </c>
    </row>
    <row r="20">
      <c r="B20" s="23" t="inlineStr">
        <is>
          <t>Sergio Navarro</t>
        </is>
      </c>
      <c r="C20" s="27" t="inlineStr">
        <is>
          <t>Trabajo</t>
        </is>
      </c>
      <c r="D20" s="25" t="n">
        <v>46285</v>
      </c>
      <c r="E20" s="27" t="inlineStr">
        <is>
          <t>Pendiente</t>
        </is>
      </c>
      <c r="F20" s="26" t="n">
        <v>0</v>
      </c>
      <c r="G20" s="26" t="n">
        <v>0</v>
      </c>
      <c r="H20" s="27" t="n"/>
      <c r="I20" s="27" t="n"/>
      <c r="J20" s="23" t="n"/>
      <c r="K20" s="11">
        <f>IF(B20="","",IF(E20="Sí",1+F20+G20,0))</f>
        <v/>
      </c>
      <c r="L20" s="28">
        <f>IF(B20="","",IF(E20="Sí",IF(OR(H20="",AND(F20&gt;0,I20="")),"Falta menú","Confirmado"),IF(E20="No","Declina",IF(D20="","Sin enviar",IF(TODAY()&gt;$H$6,"Fuera de plazo",IF(TODAY()-D20&gt;=$C$7,"Recordar","En espera"))))))</f>
        <v/>
      </c>
      <c r="M20" s="29">
        <f>IF(AND(B20&lt;&gt;"",E20&lt;&gt;"Sí",E20&lt;&gt;"No"),ROW(),"")</f>
        <v/>
      </c>
      <c r="N20" s="29">
        <f>IF(AND(E20="Sí",J20&lt;&gt;""),ROW(),"")</f>
        <v/>
      </c>
    </row>
    <row r="21">
      <c r="B21" s="23" t="inlineStr">
        <is>
          <t>Carla Méndez</t>
        </is>
      </c>
      <c r="C21" s="27" t="inlineStr">
        <is>
          <t>Trabajo</t>
        </is>
      </c>
      <c r="D21" s="25" t="n">
        <v>46285</v>
      </c>
      <c r="E21" s="27" t="inlineStr">
        <is>
          <t>Sí</t>
        </is>
      </c>
      <c r="F21" s="26" t="n">
        <v>0</v>
      </c>
      <c r="G21" s="26" t="n">
        <v>0</v>
      </c>
      <c r="H21" s="27" t="inlineStr">
        <is>
          <t>Vegetariano</t>
        </is>
      </c>
      <c r="I21" s="27" t="n"/>
      <c r="J21" s="23" t="n"/>
      <c r="K21" s="11">
        <f>IF(B21="","",IF(E21="Sí",1+F21+G21,0))</f>
        <v/>
      </c>
      <c r="L21" s="28">
        <f>IF(B21="","",IF(E21="Sí",IF(OR(H21="",AND(F21&gt;0,I21="")),"Falta menú","Confirmado"),IF(E21="No","Declina",IF(D21="","Sin enviar",IF(TODAY()&gt;$H$6,"Fuera de plazo",IF(TODAY()-D21&gt;=$C$7,"Recordar","En espera"))))))</f>
        <v/>
      </c>
      <c r="M21" s="29">
        <f>IF(AND(B21&lt;&gt;"",E21&lt;&gt;"Sí",E21&lt;&gt;"No"),ROW(),"")</f>
        <v/>
      </c>
      <c r="N21" s="29">
        <f>IF(AND(E21="Sí",J21&lt;&gt;""),ROW(),"")</f>
        <v/>
      </c>
    </row>
    <row r="22">
      <c r="B22" s="23" t="inlineStr">
        <is>
          <t>Dolores y Antonio</t>
        </is>
      </c>
      <c r="C22" s="27" t="inlineStr">
        <is>
          <t>Vecinos</t>
        </is>
      </c>
      <c r="D22" s="25" t="n">
        <v>46287</v>
      </c>
      <c r="E22" s="27" t="inlineStr">
        <is>
          <t>Sí</t>
        </is>
      </c>
      <c r="F22" s="26" t="n">
        <v>1</v>
      </c>
      <c r="G22" s="26" t="n">
        <v>0</v>
      </c>
      <c r="H22" s="27" t="inlineStr">
        <is>
          <t>Carne</t>
        </is>
      </c>
      <c r="I22" s="27" t="inlineStr">
        <is>
          <t>Pescado</t>
        </is>
      </c>
      <c r="J22" s="23" t="inlineStr">
        <is>
          <t>Celiaquía (sin gluten)</t>
        </is>
      </c>
      <c r="K22" s="11">
        <f>IF(B22="","",IF(E22="Sí",1+F22+G22,0))</f>
        <v/>
      </c>
      <c r="L22" s="28">
        <f>IF(B22="","",IF(E22="Sí",IF(OR(H22="",AND(F22&gt;0,I22="")),"Falta menú","Confirmado"),IF(E22="No","Declina",IF(D22="","Sin enviar",IF(TODAY()&gt;$H$6,"Fuera de plazo",IF(TODAY()-D22&gt;=$C$7,"Recordar","En espera"))))))</f>
        <v/>
      </c>
      <c r="M22" s="29">
        <f>IF(AND(B22&lt;&gt;"",E22&lt;&gt;"Sí",E22&lt;&gt;"No"),ROW(),"")</f>
        <v/>
      </c>
      <c r="N22" s="29">
        <f>IF(AND(E22="Sí",J22&lt;&gt;""),ROW(),"")</f>
        <v/>
      </c>
    </row>
    <row r="23">
      <c r="B23" s="23" t="inlineStr">
        <is>
          <t>Familia Pons</t>
        </is>
      </c>
      <c r="C23" s="27" t="inlineStr">
        <is>
          <t>Vecinos</t>
        </is>
      </c>
      <c r="D23" s="25" t="n">
        <v>46287</v>
      </c>
      <c r="E23" s="27" t="inlineStr">
        <is>
          <t>Pendiente</t>
        </is>
      </c>
      <c r="F23" s="26" t="n">
        <v>1</v>
      </c>
      <c r="G23" s="26" t="n">
        <v>2</v>
      </c>
      <c r="H23" s="27" t="n"/>
      <c r="I23" s="27" t="n"/>
      <c r="J23" s="23" t="n"/>
      <c r="K23" s="11">
        <f>IF(B23="","",IF(E23="Sí",1+F23+G23,0))</f>
        <v/>
      </c>
      <c r="L23" s="28">
        <f>IF(B23="","",IF(E23="Sí",IF(OR(H23="",AND(F23&gt;0,I23="")),"Falta menú","Confirmado"),IF(E23="No","Declina",IF(D23="","Sin enviar",IF(TODAY()&gt;$H$6,"Fuera de plazo",IF(TODAY()-D23&gt;=$C$7,"Recordar","En espera"))))))</f>
        <v/>
      </c>
      <c r="M23" s="29">
        <f>IF(AND(B23&lt;&gt;"",E23&lt;&gt;"Sí",E23&lt;&gt;"No"),ROW(),"")</f>
        <v/>
      </c>
      <c r="N23" s="29">
        <f>IF(AND(E23="Sí",J23&lt;&gt;""),ROW(),"")</f>
        <v/>
      </c>
    </row>
    <row r="24">
      <c r="B24" s="23" t="inlineStr">
        <is>
          <t>Inés Gil</t>
        </is>
      </c>
      <c r="C24" s="27" t="inlineStr">
        <is>
          <t>Otros</t>
        </is>
      </c>
      <c r="D24" s="25" t="n"/>
      <c r="E24" s="27" t="inlineStr">
        <is>
          <t>Pendiente</t>
        </is>
      </c>
      <c r="F24" s="26" t="n">
        <v>0</v>
      </c>
      <c r="G24" s="26" t="n">
        <v>0</v>
      </c>
      <c r="H24" s="27" t="n"/>
      <c r="I24" s="27" t="n"/>
      <c r="J24" s="23" t="n"/>
      <c r="K24" s="11">
        <f>IF(B24="","",IF(E24="Sí",1+F24+G24,0))</f>
        <v/>
      </c>
      <c r="L24" s="28">
        <f>IF(B24="","",IF(E24="Sí",IF(OR(H24="",AND(F24&gt;0,I24="")),"Falta menú","Confirmado"),IF(E24="No","Declina",IF(D24="","Sin enviar",IF(TODAY()&gt;$H$6,"Fuera de plazo",IF(TODAY()-D24&gt;=$C$7,"Recordar","En espera"))))))</f>
        <v/>
      </c>
      <c r="M24" s="29">
        <f>IF(AND(B24&lt;&gt;"",E24&lt;&gt;"Sí",E24&lt;&gt;"No"),ROW(),"")</f>
        <v/>
      </c>
      <c r="N24" s="29">
        <f>IF(AND(E24="Sí",J24&lt;&gt;""),ROW(),"")</f>
        <v/>
      </c>
    </row>
    <row r="25">
      <c r="B25" s="23" t="n"/>
      <c r="C25" s="27" t="n"/>
      <c r="D25" s="25" t="n"/>
      <c r="E25" s="27" t="n"/>
      <c r="F25" s="26" t="n"/>
      <c r="G25" s="26" t="n"/>
      <c r="H25" s="27" t="n"/>
      <c r="I25" s="27" t="n"/>
      <c r="J25" s="23" t="n"/>
      <c r="K25" s="11">
        <f>IF(B25="","",IF(E25="Sí",1+F25+G25,0))</f>
        <v/>
      </c>
      <c r="L25" s="28">
        <f>IF(B25="","",IF(E25="Sí",IF(OR(H25="",AND(F25&gt;0,I25="")),"Falta menú","Confirmado"),IF(E25="No","Declina",IF(D25="","Sin enviar",IF(TODAY()&gt;$H$6,"Fuera de plazo",IF(TODAY()-D25&gt;=$C$7,"Recordar","En espera"))))))</f>
        <v/>
      </c>
      <c r="M25" s="29">
        <f>IF(AND(B25&lt;&gt;"",E25&lt;&gt;"Sí",E25&lt;&gt;"No"),ROW(),"")</f>
        <v/>
      </c>
      <c r="N25" s="29">
        <f>IF(AND(E25="Sí",J25&lt;&gt;""),ROW(),"")</f>
        <v/>
      </c>
    </row>
    <row r="26">
      <c r="B26" s="23" t="n"/>
      <c r="C26" s="27" t="n"/>
      <c r="D26" s="25" t="n"/>
      <c r="E26" s="27" t="n"/>
      <c r="F26" s="26" t="n"/>
      <c r="G26" s="26" t="n"/>
      <c r="H26" s="27" t="n"/>
      <c r="I26" s="27" t="n"/>
      <c r="J26" s="23" t="n"/>
      <c r="K26" s="11">
        <f>IF(B26="","",IF(E26="Sí",1+F26+G26,0))</f>
        <v/>
      </c>
      <c r="L26" s="28">
        <f>IF(B26="","",IF(E26="Sí",IF(OR(H26="",AND(F26&gt;0,I26="")),"Falta menú","Confirmado"),IF(E26="No","Declina",IF(D26="","Sin enviar",IF(TODAY()&gt;$H$6,"Fuera de plazo",IF(TODAY()-D26&gt;=$C$7,"Recordar","En espera"))))))</f>
        <v/>
      </c>
      <c r="M26" s="29">
        <f>IF(AND(B26&lt;&gt;"",E26&lt;&gt;"Sí",E26&lt;&gt;"No"),ROW(),"")</f>
        <v/>
      </c>
      <c r="N26" s="29">
        <f>IF(AND(E26="Sí",J26&lt;&gt;""),ROW(),"")</f>
        <v/>
      </c>
    </row>
    <row r="27">
      <c r="B27" s="23" t="n"/>
      <c r="C27" s="27" t="n"/>
      <c r="D27" s="25" t="n"/>
      <c r="E27" s="27" t="n"/>
      <c r="F27" s="26" t="n"/>
      <c r="G27" s="26" t="n"/>
      <c r="H27" s="27" t="n"/>
      <c r="I27" s="27" t="n"/>
      <c r="J27" s="23" t="n"/>
      <c r="K27" s="11">
        <f>IF(B27="","",IF(E27="Sí",1+F27+G27,0))</f>
        <v/>
      </c>
      <c r="L27" s="28">
        <f>IF(B27="","",IF(E27="Sí",IF(OR(H27="",AND(F27&gt;0,I27="")),"Falta menú","Confirmado"),IF(E27="No","Declina",IF(D27="","Sin enviar",IF(TODAY()&gt;$H$6,"Fuera de plazo",IF(TODAY()-D27&gt;=$C$7,"Recordar","En espera"))))))</f>
        <v/>
      </c>
      <c r="M27" s="29">
        <f>IF(AND(B27&lt;&gt;"",E27&lt;&gt;"Sí",E27&lt;&gt;"No"),ROW(),"")</f>
        <v/>
      </c>
      <c r="N27" s="29">
        <f>IF(AND(E27="Sí",J27&lt;&gt;""),ROW(),"")</f>
        <v/>
      </c>
    </row>
    <row r="28">
      <c r="B28" s="23" t="n"/>
      <c r="C28" s="27" t="n"/>
      <c r="D28" s="25" t="n"/>
      <c r="E28" s="27" t="n"/>
      <c r="F28" s="26" t="n"/>
      <c r="G28" s="26" t="n"/>
      <c r="H28" s="27" t="n"/>
      <c r="I28" s="27" t="n"/>
      <c r="J28" s="23" t="n"/>
      <c r="K28" s="11">
        <f>IF(B28="","",IF(E28="Sí",1+F28+G28,0))</f>
        <v/>
      </c>
      <c r="L28" s="28">
        <f>IF(B28="","",IF(E28="Sí",IF(OR(H28="",AND(F28&gt;0,I28="")),"Falta menú","Confirmado"),IF(E28="No","Declina",IF(D28="","Sin enviar",IF(TODAY()&gt;$H$6,"Fuera de plazo",IF(TODAY()-D28&gt;=$C$7,"Recordar","En espera"))))))</f>
        <v/>
      </c>
      <c r="M28" s="29">
        <f>IF(AND(B28&lt;&gt;"",E28&lt;&gt;"Sí",E28&lt;&gt;"No"),ROW(),"")</f>
        <v/>
      </c>
      <c r="N28" s="29">
        <f>IF(AND(E28="Sí",J28&lt;&gt;""),ROW(),"")</f>
        <v/>
      </c>
    </row>
    <row r="29">
      <c r="B29" s="23" t="n"/>
      <c r="C29" s="27" t="n"/>
      <c r="D29" s="25" t="n"/>
      <c r="E29" s="27" t="n"/>
      <c r="F29" s="26" t="n"/>
      <c r="G29" s="26" t="n"/>
      <c r="H29" s="27" t="n"/>
      <c r="I29" s="27" t="n"/>
      <c r="J29" s="23" t="n"/>
      <c r="K29" s="11">
        <f>IF(B29="","",IF(E29="Sí",1+F29+G29,0))</f>
        <v/>
      </c>
      <c r="L29" s="28">
        <f>IF(B29="","",IF(E29="Sí",IF(OR(H29="",AND(F29&gt;0,I29="")),"Falta menú","Confirmado"),IF(E29="No","Declina",IF(D29="","Sin enviar",IF(TODAY()&gt;$H$6,"Fuera de plazo",IF(TODAY()-D29&gt;=$C$7,"Recordar","En espera"))))))</f>
        <v/>
      </c>
      <c r="M29" s="29">
        <f>IF(AND(B29&lt;&gt;"",E29&lt;&gt;"Sí",E29&lt;&gt;"No"),ROW(),"")</f>
        <v/>
      </c>
      <c r="N29" s="29">
        <f>IF(AND(E29="Sí",J29&lt;&gt;""),ROW(),"")</f>
        <v/>
      </c>
    </row>
    <row r="30">
      <c r="B30" s="23" t="n"/>
      <c r="C30" s="27" t="n"/>
      <c r="D30" s="25" t="n"/>
      <c r="E30" s="27" t="n"/>
      <c r="F30" s="26" t="n"/>
      <c r="G30" s="26" t="n"/>
      <c r="H30" s="27" t="n"/>
      <c r="I30" s="27" t="n"/>
      <c r="J30" s="23" t="n"/>
      <c r="K30" s="11">
        <f>IF(B30="","",IF(E30="Sí",1+F30+G30,0))</f>
        <v/>
      </c>
      <c r="L30" s="28">
        <f>IF(B30="","",IF(E30="Sí",IF(OR(H30="",AND(F30&gt;0,I30="")),"Falta menú","Confirmado"),IF(E30="No","Declina",IF(D30="","Sin enviar",IF(TODAY()&gt;$H$6,"Fuera de plazo",IF(TODAY()-D30&gt;=$C$7,"Recordar","En espera"))))))</f>
        <v/>
      </c>
      <c r="M30" s="29">
        <f>IF(AND(B30&lt;&gt;"",E30&lt;&gt;"Sí",E30&lt;&gt;"No"),ROW(),"")</f>
        <v/>
      </c>
      <c r="N30" s="29">
        <f>IF(AND(E30="Sí",J30&lt;&gt;""),ROW(),"")</f>
        <v/>
      </c>
    </row>
    <row r="31">
      <c r="B31" s="23" t="n"/>
      <c r="C31" s="27" t="n"/>
      <c r="D31" s="25" t="n"/>
      <c r="E31" s="27" t="n"/>
      <c r="F31" s="26" t="n"/>
      <c r="G31" s="26" t="n"/>
      <c r="H31" s="27" t="n"/>
      <c r="I31" s="27" t="n"/>
      <c r="J31" s="23" t="n"/>
      <c r="K31" s="11">
        <f>IF(B31="","",IF(E31="Sí",1+F31+G31,0))</f>
        <v/>
      </c>
      <c r="L31" s="28">
        <f>IF(B31="","",IF(E31="Sí",IF(OR(H31="",AND(F31&gt;0,I31="")),"Falta menú","Confirmado"),IF(E31="No","Declina",IF(D31="","Sin enviar",IF(TODAY()&gt;$H$6,"Fuera de plazo",IF(TODAY()-D31&gt;=$C$7,"Recordar","En espera"))))))</f>
        <v/>
      </c>
      <c r="M31" s="29">
        <f>IF(AND(B31&lt;&gt;"",E31&lt;&gt;"Sí",E31&lt;&gt;"No"),ROW(),"")</f>
        <v/>
      </c>
      <c r="N31" s="29">
        <f>IF(AND(E31="Sí",J31&lt;&gt;""),ROW(),"")</f>
        <v/>
      </c>
    </row>
    <row r="32">
      <c r="B32" s="23" t="n"/>
      <c r="C32" s="27" t="n"/>
      <c r="D32" s="25" t="n"/>
      <c r="E32" s="27" t="n"/>
      <c r="F32" s="26" t="n"/>
      <c r="G32" s="26" t="n"/>
      <c r="H32" s="27" t="n"/>
      <c r="I32" s="27" t="n"/>
      <c r="J32" s="23" t="n"/>
      <c r="K32" s="11">
        <f>IF(B32="","",IF(E32="Sí",1+F32+G32,0))</f>
        <v/>
      </c>
      <c r="L32" s="28">
        <f>IF(B32="","",IF(E32="Sí",IF(OR(H32="",AND(F32&gt;0,I32="")),"Falta menú","Confirmado"),IF(E32="No","Declina",IF(D32="","Sin enviar",IF(TODAY()&gt;$H$6,"Fuera de plazo",IF(TODAY()-D32&gt;=$C$7,"Recordar","En espera"))))))</f>
        <v/>
      </c>
      <c r="M32" s="29">
        <f>IF(AND(B32&lt;&gt;"",E32&lt;&gt;"Sí",E32&lt;&gt;"No"),ROW(),"")</f>
        <v/>
      </c>
      <c r="N32" s="29">
        <f>IF(AND(E32="Sí",J32&lt;&gt;""),ROW(),"")</f>
        <v/>
      </c>
    </row>
    <row r="33">
      <c r="B33" s="23" t="n"/>
      <c r="C33" s="27" t="n"/>
      <c r="D33" s="25" t="n"/>
      <c r="E33" s="27" t="n"/>
      <c r="F33" s="26" t="n"/>
      <c r="G33" s="26" t="n"/>
      <c r="H33" s="27" t="n"/>
      <c r="I33" s="27" t="n"/>
      <c r="J33" s="23" t="n"/>
      <c r="K33" s="11">
        <f>IF(B33="","",IF(E33="Sí",1+F33+G33,0))</f>
        <v/>
      </c>
      <c r="L33" s="28">
        <f>IF(B33="","",IF(E33="Sí",IF(OR(H33="",AND(F33&gt;0,I33="")),"Falta menú","Confirmado"),IF(E33="No","Declina",IF(D33="","Sin enviar",IF(TODAY()&gt;$H$6,"Fuera de plazo",IF(TODAY()-D33&gt;=$C$7,"Recordar","En espera"))))))</f>
        <v/>
      </c>
      <c r="M33" s="29">
        <f>IF(AND(B33&lt;&gt;"",E33&lt;&gt;"Sí",E33&lt;&gt;"No"),ROW(),"")</f>
        <v/>
      </c>
      <c r="N33" s="29">
        <f>IF(AND(E33="Sí",J33&lt;&gt;""),ROW(),"")</f>
        <v/>
      </c>
    </row>
    <row r="34">
      <c r="B34" s="23" t="n"/>
      <c r="C34" s="27" t="n"/>
      <c r="D34" s="25" t="n"/>
      <c r="E34" s="27" t="n"/>
      <c r="F34" s="26" t="n"/>
      <c r="G34" s="26" t="n"/>
      <c r="H34" s="27" t="n"/>
      <c r="I34" s="27" t="n"/>
      <c r="J34" s="23" t="n"/>
      <c r="K34" s="11">
        <f>IF(B34="","",IF(E34="Sí",1+F34+G34,0))</f>
        <v/>
      </c>
      <c r="L34" s="28">
        <f>IF(B34="","",IF(E34="Sí",IF(OR(H34="",AND(F34&gt;0,I34="")),"Falta menú","Confirmado"),IF(E34="No","Declina",IF(D34="","Sin enviar",IF(TODAY()&gt;$H$6,"Fuera de plazo",IF(TODAY()-D34&gt;=$C$7,"Recordar","En espera"))))))</f>
        <v/>
      </c>
      <c r="M34" s="29">
        <f>IF(AND(B34&lt;&gt;"",E34&lt;&gt;"Sí",E34&lt;&gt;"No"),ROW(),"")</f>
        <v/>
      </c>
      <c r="N34" s="29">
        <f>IF(AND(E34="Sí",J34&lt;&gt;""),ROW(),"")</f>
        <v/>
      </c>
    </row>
    <row r="35">
      <c r="B35" s="23" t="n"/>
      <c r="C35" s="27" t="n"/>
      <c r="D35" s="25" t="n"/>
      <c r="E35" s="27" t="n"/>
      <c r="F35" s="26" t="n"/>
      <c r="G35" s="26" t="n"/>
      <c r="H35" s="27" t="n"/>
      <c r="I35" s="27" t="n"/>
      <c r="J35" s="23" t="n"/>
      <c r="K35" s="11">
        <f>IF(B35="","",IF(E35="Sí",1+F35+G35,0))</f>
        <v/>
      </c>
      <c r="L35" s="28">
        <f>IF(B35="","",IF(E35="Sí",IF(OR(H35="",AND(F35&gt;0,I35="")),"Falta menú","Confirmado"),IF(E35="No","Declina",IF(D35="","Sin enviar",IF(TODAY()&gt;$H$6,"Fuera de plazo",IF(TODAY()-D35&gt;=$C$7,"Recordar","En espera"))))))</f>
        <v/>
      </c>
      <c r="M35" s="29">
        <f>IF(AND(B35&lt;&gt;"",E35&lt;&gt;"Sí",E35&lt;&gt;"No"),ROW(),"")</f>
        <v/>
      </c>
      <c r="N35" s="29">
        <f>IF(AND(E35="Sí",J35&lt;&gt;""),ROW(),"")</f>
        <v/>
      </c>
    </row>
    <row r="36">
      <c r="B36" s="23" t="n"/>
      <c r="C36" s="27" t="n"/>
      <c r="D36" s="25" t="n"/>
      <c r="E36" s="27" t="n"/>
      <c r="F36" s="26" t="n"/>
      <c r="G36" s="26" t="n"/>
      <c r="H36" s="27" t="n"/>
      <c r="I36" s="27" t="n"/>
      <c r="J36" s="23" t="n"/>
      <c r="K36" s="11">
        <f>IF(B36="","",IF(E36="Sí",1+F36+G36,0))</f>
        <v/>
      </c>
      <c r="L36" s="28">
        <f>IF(B36="","",IF(E36="Sí",IF(OR(H36="",AND(F36&gt;0,I36="")),"Falta menú","Confirmado"),IF(E36="No","Declina",IF(D36="","Sin enviar",IF(TODAY()&gt;$H$6,"Fuera de plazo",IF(TODAY()-D36&gt;=$C$7,"Recordar","En espera"))))))</f>
        <v/>
      </c>
      <c r="M36" s="29">
        <f>IF(AND(B36&lt;&gt;"",E36&lt;&gt;"Sí",E36&lt;&gt;"No"),ROW(),"")</f>
        <v/>
      </c>
      <c r="N36" s="29">
        <f>IF(AND(E36="Sí",J36&lt;&gt;""),ROW(),"")</f>
        <v/>
      </c>
    </row>
    <row r="37">
      <c r="B37" s="23" t="n"/>
      <c r="C37" s="27" t="n"/>
      <c r="D37" s="25" t="n"/>
      <c r="E37" s="27" t="n"/>
      <c r="F37" s="26" t="n"/>
      <c r="G37" s="26" t="n"/>
      <c r="H37" s="27" t="n"/>
      <c r="I37" s="27" t="n"/>
      <c r="J37" s="23" t="n"/>
      <c r="K37" s="11">
        <f>IF(B37="","",IF(E37="Sí",1+F37+G37,0))</f>
        <v/>
      </c>
      <c r="L37" s="28">
        <f>IF(B37="","",IF(E37="Sí",IF(OR(H37="",AND(F37&gt;0,I37="")),"Falta menú","Confirmado"),IF(E37="No","Declina",IF(D37="","Sin enviar",IF(TODAY()&gt;$H$6,"Fuera de plazo",IF(TODAY()-D37&gt;=$C$7,"Recordar","En espera"))))))</f>
        <v/>
      </c>
      <c r="M37" s="29">
        <f>IF(AND(B37&lt;&gt;"",E37&lt;&gt;"Sí",E37&lt;&gt;"No"),ROW(),"")</f>
        <v/>
      </c>
      <c r="N37" s="29">
        <f>IF(AND(E37="Sí",J37&lt;&gt;""),ROW(),"")</f>
        <v/>
      </c>
    </row>
    <row r="38">
      <c r="B38" s="23" t="n"/>
      <c r="C38" s="27" t="n"/>
      <c r="D38" s="25" t="n"/>
      <c r="E38" s="27" t="n"/>
      <c r="F38" s="26" t="n"/>
      <c r="G38" s="26" t="n"/>
      <c r="H38" s="27" t="n"/>
      <c r="I38" s="27" t="n"/>
      <c r="J38" s="23" t="n"/>
      <c r="K38" s="11">
        <f>IF(B38="","",IF(E38="Sí",1+F38+G38,0))</f>
        <v/>
      </c>
      <c r="L38" s="28">
        <f>IF(B38="","",IF(E38="Sí",IF(OR(H38="",AND(F38&gt;0,I38="")),"Falta menú","Confirmado"),IF(E38="No","Declina",IF(D38="","Sin enviar",IF(TODAY()&gt;$H$6,"Fuera de plazo",IF(TODAY()-D38&gt;=$C$7,"Recordar","En espera"))))))</f>
        <v/>
      </c>
      <c r="M38" s="29">
        <f>IF(AND(B38&lt;&gt;"",E38&lt;&gt;"Sí",E38&lt;&gt;"No"),ROW(),"")</f>
        <v/>
      </c>
      <c r="N38" s="29">
        <f>IF(AND(E38="Sí",J38&lt;&gt;""),ROW(),"")</f>
        <v/>
      </c>
    </row>
    <row r="39">
      <c r="B39" s="23" t="n"/>
      <c r="C39" s="27" t="n"/>
      <c r="D39" s="25" t="n"/>
      <c r="E39" s="27" t="n"/>
      <c r="F39" s="26" t="n"/>
      <c r="G39" s="26" t="n"/>
      <c r="H39" s="27" t="n"/>
      <c r="I39" s="27" t="n"/>
      <c r="J39" s="23" t="n"/>
      <c r="K39" s="11">
        <f>IF(B39="","",IF(E39="Sí",1+F39+G39,0))</f>
        <v/>
      </c>
      <c r="L39" s="28">
        <f>IF(B39="","",IF(E39="Sí",IF(OR(H39="",AND(F39&gt;0,I39="")),"Falta menú","Confirmado"),IF(E39="No","Declina",IF(D39="","Sin enviar",IF(TODAY()&gt;$H$6,"Fuera de plazo",IF(TODAY()-D39&gt;=$C$7,"Recordar","En espera"))))))</f>
        <v/>
      </c>
      <c r="M39" s="29">
        <f>IF(AND(B39&lt;&gt;"",E39&lt;&gt;"Sí",E39&lt;&gt;"No"),ROW(),"")</f>
        <v/>
      </c>
      <c r="N39" s="29">
        <f>IF(AND(E39="Sí",J39&lt;&gt;""),ROW(),"")</f>
        <v/>
      </c>
    </row>
    <row r="40">
      <c r="B40" s="23" t="n"/>
      <c r="C40" s="27" t="n"/>
      <c r="D40" s="25" t="n"/>
      <c r="E40" s="27" t="n"/>
      <c r="F40" s="26" t="n"/>
      <c r="G40" s="26" t="n"/>
      <c r="H40" s="27" t="n"/>
      <c r="I40" s="27" t="n"/>
      <c r="J40" s="23" t="n"/>
      <c r="K40" s="11">
        <f>IF(B40="","",IF(E40="Sí",1+F40+G40,0))</f>
        <v/>
      </c>
      <c r="L40" s="28">
        <f>IF(B40="","",IF(E40="Sí",IF(OR(H40="",AND(F40&gt;0,I40="")),"Falta menú","Confirmado"),IF(E40="No","Declina",IF(D40="","Sin enviar",IF(TODAY()&gt;$H$6,"Fuera de plazo",IF(TODAY()-D40&gt;=$C$7,"Recordar","En espera"))))))</f>
        <v/>
      </c>
      <c r="M40" s="29">
        <f>IF(AND(B40&lt;&gt;"",E40&lt;&gt;"Sí",E40&lt;&gt;"No"),ROW(),"")</f>
        <v/>
      </c>
      <c r="N40" s="29">
        <f>IF(AND(E40="Sí",J40&lt;&gt;""),ROW(),"")</f>
        <v/>
      </c>
    </row>
    <row r="41">
      <c r="B41" s="23" t="n"/>
      <c r="C41" s="27" t="n"/>
      <c r="D41" s="25" t="n"/>
      <c r="E41" s="27" t="n"/>
      <c r="F41" s="26" t="n"/>
      <c r="G41" s="26" t="n"/>
      <c r="H41" s="27" t="n"/>
      <c r="I41" s="27" t="n"/>
      <c r="J41" s="23" t="n"/>
      <c r="K41" s="11">
        <f>IF(B41="","",IF(E41="Sí",1+F41+G41,0))</f>
        <v/>
      </c>
      <c r="L41" s="28">
        <f>IF(B41="","",IF(E41="Sí",IF(OR(H41="",AND(F41&gt;0,I41="")),"Falta menú","Confirmado"),IF(E41="No","Declina",IF(D41="","Sin enviar",IF(TODAY()&gt;$H$6,"Fuera de plazo",IF(TODAY()-D41&gt;=$C$7,"Recordar","En espera"))))))</f>
        <v/>
      </c>
      <c r="M41" s="29">
        <f>IF(AND(B41&lt;&gt;"",E41&lt;&gt;"Sí",E41&lt;&gt;"No"),ROW(),"")</f>
        <v/>
      </c>
      <c r="N41" s="29">
        <f>IF(AND(E41="Sí",J41&lt;&gt;""),ROW(),"")</f>
        <v/>
      </c>
    </row>
    <row r="42">
      <c r="B42" s="23" t="n"/>
      <c r="C42" s="27" t="n"/>
      <c r="D42" s="25" t="n"/>
      <c r="E42" s="27" t="n"/>
      <c r="F42" s="26" t="n"/>
      <c r="G42" s="26" t="n"/>
      <c r="H42" s="27" t="n"/>
      <c r="I42" s="27" t="n"/>
      <c r="J42" s="23" t="n"/>
      <c r="K42" s="11">
        <f>IF(B42="","",IF(E42="Sí",1+F42+G42,0))</f>
        <v/>
      </c>
      <c r="L42" s="28">
        <f>IF(B42="","",IF(E42="Sí",IF(OR(H42="",AND(F42&gt;0,I42="")),"Falta menú","Confirmado"),IF(E42="No","Declina",IF(D42="","Sin enviar",IF(TODAY()&gt;$H$6,"Fuera de plazo",IF(TODAY()-D42&gt;=$C$7,"Recordar","En espera"))))))</f>
        <v/>
      </c>
      <c r="M42" s="29">
        <f>IF(AND(B42&lt;&gt;"",E42&lt;&gt;"Sí",E42&lt;&gt;"No"),ROW(),"")</f>
        <v/>
      </c>
      <c r="N42" s="29">
        <f>IF(AND(E42="Sí",J42&lt;&gt;""),ROW(),"")</f>
        <v/>
      </c>
    </row>
    <row r="43">
      <c r="B43" s="23" t="n"/>
      <c r="C43" s="27" t="n"/>
      <c r="D43" s="25" t="n"/>
      <c r="E43" s="27" t="n"/>
      <c r="F43" s="26" t="n"/>
      <c r="G43" s="26" t="n"/>
      <c r="H43" s="27" t="n"/>
      <c r="I43" s="27" t="n"/>
      <c r="J43" s="23" t="n"/>
      <c r="K43" s="11">
        <f>IF(B43="","",IF(E43="Sí",1+F43+G43,0))</f>
        <v/>
      </c>
      <c r="L43" s="28">
        <f>IF(B43="","",IF(E43="Sí",IF(OR(H43="",AND(F43&gt;0,I43="")),"Falta menú","Confirmado"),IF(E43="No","Declina",IF(D43="","Sin enviar",IF(TODAY()&gt;$H$6,"Fuera de plazo",IF(TODAY()-D43&gt;=$C$7,"Recordar","En espera"))))))</f>
        <v/>
      </c>
      <c r="M43" s="29">
        <f>IF(AND(B43&lt;&gt;"",E43&lt;&gt;"Sí",E43&lt;&gt;"No"),ROW(),"")</f>
        <v/>
      </c>
      <c r="N43" s="29">
        <f>IF(AND(E43="Sí",J43&lt;&gt;""),ROW(),"")</f>
        <v/>
      </c>
    </row>
    <row r="44">
      <c r="B44" s="23" t="n"/>
      <c r="C44" s="27" t="n"/>
      <c r="D44" s="25" t="n"/>
      <c r="E44" s="27" t="n"/>
      <c r="F44" s="26" t="n"/>
      <c r="G44" s="26" t="n"/>
      <c r="H44" s="27" t="n"/>
      <c r="I44" s="27" t="n"/>
      <c r="J44" s="23" t="n"/>
      <c r="K44" s="11">
        <f>IF(B44="","",IF(E44="Sí",1+F44+G44,0))</f>
        <v/>
      </c>
      <c r="L44" s="28">
        <f>IF(B44="","",IF(E44="Sí",IF(OR(H44="",AND(F44&gt;0,I44="")),"Falta menú","Confirmado"),IF(E44="No","Declina",IF(D44="","Sin enviar",IF(TODAY()&gt;$H$6,"Fuera de plazo",IF(TODAY()-D44&gt;=$C$7,"Recordar","En espera"))))))</f>
        <v/>
      </c>
      <c r="M44" s="29">
        <f>IF(AND(B44&lt;&gt;"",E44&lt;&gt;"Sí",E44&lt;&gt;"No"),ROW(),"")</f>
        <v/>
      </c>
      <c r="N44" s="29">
        <f>IF(AND(E44="Sí",J44&lt;&gt;""),ROW(),"")</f>
        <v/>
      </c>
    </row>
    <row r="45">
      <c r="B45" s="23" t="n"/>
      <c r="C45" s="27" t="n"/>
      <c r="D45" s="25" t="n"/>
      <c r="E45" s="27" t="n"/>
      <c r="F45" s="26" t="n"/>
      <c r="G45" s="26" t="n"/>
      <c r="H45" s="27" t="n"/>
      <c r="I45" s="27" t="n"/>
      <c r="J45" s="23" t="n"/>
      <c r="K45" s="11">
        <f>IF(B45="","",IF(E45="Sí",1+F45+G45,0))</f>
        <v/>
      </c>
      <c r="L45" s="28">
        <f>IF(B45="","",IF(E45="Sí",IF(OR(H45="",AND(F45&gt;0,I45="")),"Falta menú","Confirmado"),IF(E45="No","Declina",IF(D45="","Sin enviar",IF(TODAY()&gt;$H$6,"Fuera de plazo",IF(TODAY()-D45&gt;=$C$7,"Recordar","En espera"))))))</f>
        <v/>
      </c>
      <c r="M45" s="29">
        <f>IF(AND(B45&lt;&gt;"",E45&lt;&gt;"Sí",E45&lt;&gt;"No"),ROW(),"")</f>
        <v/>
      </c>
      <c r="N45" s="29">
        <f>IF(AND(E45="Sí",J45&lt;&gt;""),ROW(),"")</f>
        <v/>
      </c>
    </row>
    <row r="46">
      <c r="B46" s="23" t="n"/>
      <c r="C46" s="27" t="n"/>
      <c r="D46" s="25" t="n"/>
      <c r="E46" s="27" t="n"/>
      <c r="F46" s="26" t="n"/>
      <c r="G46" s="26" t="n"/>
      <c r="H46" s="27" t="n"/>
      <c r="I46" s="27" t="n"/>
      <c r="J46" s="23" t="n"/>
      <c r="K46" s="11">
        <f>IF(B46="","",IF(E46="Sí",1+F46+G46,0))</f>
        <v/>
      </c>
      <c r="L46" s="28">
        <f>IF(B46="","",IF(E46="Sí",IF(OR(H46="",AND(F46&gt;0,I46="")),"Falta menú","Confirmado"),IF(E46="No","Declina",IF(D46="","Sin enviar",IF(TODAY()&gt;$H$6,"Fuera de plazo",IF(TODAY()-D46&gt;=$C$7,"Recordar","En espera"))))))</f>
        <v/>
      </c>
      <c r="M46" s="29">
        <f>IF(AND(B46&lt;&gt;"",E46&lt;&gt;"Sí",E46&lt;&gt;"No"),ROW(),"")</f>
        <v/>
      </c>
      <c r="N46" s="29">
        <f>IF(AND(E46="Sí",J46&lt;&gt;""),ROW(),"")</f>
        <v/>
      </c>
    </row>
    <row r="47">
      <c r="B47" s="23" t="n"/>
      <c r="C47" s="27" t="n"/>
      <c r="D47" s="25" t="n"/>
      <c r="E47" s="27" t="n"/>
      <c r="F47" s="26" t="n"/>
      <c r="G47" s="26" t="n"/>
      <c r="H47" s="27" t="n"/>
      <c r="I47" s="27" t="n"/>
      <c r="J47" s="23" t="n"/>
      <c r="K47" s="11">
        <f>IF(B47="","",IF(E47="Sí",1+F47+G47,0))</f>
        <v/>
      </c>
      <c r="L47" s="28">
        <f>IF(B47="","",IF(E47="Sí",IF(OR(H47="",AND(F47&gt;0,I47="")),"Falta menú","Confirmado"),IF(E47="No","Declina",IF(D47="","Sin enviar",IF(TODAY()&gt;$H$6,"Fuera de plazo",IF(TODAY()-D47&gt;=$C$7,"Recordar","En espera"))))))</f>
        <v/>
      </c>
      <c r="M47" s="29">
        <f>IF(AND(B47&lt;&gt;"",E47&lt;&gt;"Sí",E47&lt;&gt;"No"),ROW(),"")</f>
        <v/>
      </c>
      <c r="N47" s="29">
        <f>IF(AND(E47="Sí",J47&lt;&gt;""),ROW(),"")</f>
        <v/>
      </c>
    </row>
    <row r="48">
      <c r="B48" s="23" t="n"/>
      <c r="C48" s="27" t="n"/>
      <c r="D48" s="25" t="n"/>
      <c r="E48" s="27" t="n"/>
      <c r="F48" s="26" t="n"/>
      <c r="G48" s="26" t="n"/>
      <c r="H48" s="27" t="n"/>
      <c r="I48" s="27" t="n"/>
      <c r="J48" s="23" t="n"/>
      <c r="K48" s="11">
        <f>IF(B48="","",IF(E48="Sí",1+F48+G48,0))</f>
        <v/>
      </c>
      <c r="L48" s="28">
        <f>IF(B48="","",IF(E48="Sí",IF(OR(H48="",AND(F48&gt;0,I48="")),"Falta menú","Confirmado"),IF(E48="No","Declina",IF(D48="","Sin enviar",IF(TODAY()&gt;$H$6,"Fuera de plazo",IF(TODAY()-D48&gt;=$C$7,"Recordar","En espera"))))))</f>
        <v/>
      </c>
      <c r="M48" s="29">
        <f>IF(AND(B48&lt;&gt;"",E48&lt;&gt;"Sí",E48&lt;&gt;"No"),ROW(),"")</f>
        <v/>
      </c>
      <c r="N48" s="29">
        <f>IF(AND(E48="Sí",J48&lt;&gt;""),ROW(),"")</f>
        <v/>
      </c>
    </row>
    <row r="49">
      <c r="B49" s="23" t="n"/>
      <c r="C49" s="27" t="n"/>
      <c r="D49" s="25" t="n"/>
      <c r="E49" s="27" t="n"/>
      <c r="F49" s="26" t="n"/>
      <c r="G49" s="26" t="n"/>
      <c r="H49" s="27" t="n"/>
      <c r="I49" s="27" t="n"/>
      <c r="J49" s="23" t="n"/>
      <c r="K49" s="11">
        <f>IF(B49="","",IF(E49="Sí",1+F49+G49,0))</f>
        <v/>
      </c>
      <c r="L49" s="28">
        <f>IF(B49="","",IF(E49="Sí",IF(OR(H49="",AND(F49&gt;0,I49="")),"Falta menú","Confirmado"),IF(E49="No","Declina",IF(D49="","Sin enviar",IF(TODAY()&gt;$H$6,"Fuera de plazo",IF(TODAY()-D49&gt;=$C$7,"Recordar","En espera"))))))</f>
        <v/>
      </c>
      <c r="M49" s="29">
        <f>IF(AND(B49&lt;&gt;"",E49&lt;&gt;"Sí",E49&lt;&gt;"No"),ROW(),"")</f>
        <v/>
      </c>
      <c r="N49" s="29">
        <f>IF(AND(E49="Sí",J49&lt;&gt;""),ROW(),"")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C5:E5"/>
    <mergeCell ref="F5:G5"/>
    <mergeCell ref="B3:L3"/>
    <mergeCell ref="B2:L2"/>
    <mergeCell ref="F6:G6"/>
    <mergeCell ref="F7:G7"/>
  </mergeCells>
  <conditionalFormatting sqref="E10:E49">
    <cfRule type="cellIs" priority="1" operator="equal" dxfId="1">
      <formula>"Sí"</formula>
    </cfRule>
    <cfRule type="cellIs" priority="2" operator="equal" dxfId="0">
      <formula>"No"</formula>
    </cfRule>
    <cfRule type="cellIs" priority="3" operator="equal" dxfId="2">
      <formula>"Pendiente"</formula>
    </cfRule>
  </conditionalFormatting>
  <conditionalFormatting sqref="L10:L49">
    <cfRule type="cellIs" priority="4" operator="equal" dxfId="1">
      <formula>"Confirmado"</formula>
    </cfRule>
    <cfRule type="cellIs" priority="5" operator="equal" dxfId="0">
      <formula>"Declina"</formula>
    </cfRule>
    <cfRule type="cellIs" priority="6" operator="equal" dxfId="2">
      <formula>"Falta menú"</formula>
    </cfRule>
    <cfRule type="cellIs" priority="7" operator="equal" dxfId="2">
      <formula>"Recordar"</formula>
    </cfRule>
    <cfRule type="cellIs" priority="8" operator="equal" dxfId="0">
      <formula>"Fuera de plazo"</formula>
    </cfRule>
  </conditionalFormatting>
  <conditionalFormatting sqref="H7">
    <cfRule type="expression" priority="9" dxfId="0">
      <formula>$H$7&gt;$C$6</formula>
    </cfRule>
  </conditionalFormatting>
  <dataValidations count="6">
    <dataValidation sqref="C10:C49" showDropDown="0" showInputMessage="0" showErrorMessage="0" allowBlank="1" type="list">
      <formula1>=Listas!$A$2:$A$6</formula1>
    </dataValidation>
    <dataValidation sqref="E10:E49" showDropDown="0" showInputMessage="0" showErrorMessage="0" allowBlank="1" type="list">
      <formula1>=Listas!$B$2:$B$4</formula1>
    </dataValidation>
    <dataValidation sqref="H10:I49" showDropDown="0" showInputMessage="0" showErrorMessage="0" allowBlank="1" type="list">
      <formula1>=Listas!$C$2:$C$5</formula1>
    </dataValidation>
    <dataValidation sqref="F10:G49" showDropDown="0" showInputMessage="0" showErrorMessage="1" allowBlank="1" errorTitle="Número de personas" error="Escribe un número entero entre 0 y 20." type="whole" operator="between">
      <formula1>0</formula1>
      <formula2>20</formula2>
    </dataValidation>
    <dataValidation sqref="D10:D49 H5:H6" showDropDown="0" showInputMessage="0" showErrorMessage="1" allowBlank="1" errorTitle="Fecha" error="Escribe una fecha válida, por ejemplo 12/09/2026." type="date" operator="greaterThan">
      <formula1>36526</formula1>
    </dataValidation>
    <dataValidation sqref="C6:C7" showDropDown="0" showInputMessage="0" showErrorMessage="1" allowBlank="1" errorTitle="Número" error="Escribe un número entero mayor que 0." type="whole" operator="greaterThanOrEqual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4" customWidth="1" min="4" max="4"/>
    <col width="10" customWidth="1" min="5" max="5"/>
    <col width="11" customWidth="1" min="6" max="6"/>
    <col width="15" customWidth="1" min="7" max="7"/>
    <col width="14" customWidth="1" min="8" max="8"/>
    <col width="12" customWidth="1" min="9" max="9"/>
    <col hidden="1" width="13" customWidth="1" min="10" max="10"/>
  </cols>
  <sheetData>
    <row r="2" ht="34" customHeight="1">
      <c r="B2" s="1" t="inlineStr">
        <is>
          <t>Menús, alergias y coste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Cuántos platos pedir al catering según las confirmaciones, con el coste estimado y el listado de alergias para avisar.</t>
        </is>
      </c>
    </row>
    <row r="8" ht="38" customHeight="1">
      <c r="B8" s="9" t="inlineStr">
        <is>
          <t>Menú</t>
        </is>
      </c>
      <c r="C8" s="9" t="inlineStr">
        <is>
          <t>Invitados</t>
        </is>
      </c>
      <c r="D8" s="9" t="inlineStr">
        <is>
          <t>Acompañantes</t>
        </is>
      </c>
      <c r="E8" s="9" t="inlineStr">
        <is>
          <t>Niños</t>
        </is>
      </c>
      <c r="F8" s="9" t="inlineStr">
        <is>
          <t>Total comensales</t>
        </is>
      </c>
      <c r="G8" s="9" t="inlineStr">
        <is>
          <t>Precio por comensal</t>
        </is>
      </c>
      <c r="H8" s="9" t="inlineStr">
        <is>
          <t>Coste estimado</t>
        </is>
      </c>
      <c r="I8" s="9" t="inlineStr">
        <is>
          <t>% del total</t>
        </is>
      </c>
    </row>
    <row r="9">
      <c r="B9" s="10">
        <f>Listas!$C$2</f>
        <v/>
      </c>
      <c r="C9" s="16">
        <f>COUNTIFS(Invitados!$E$10:$E$49,"Sí",Invitados!$H$10:$H$49,B9)</f>
        <v/>
      </c>
      <c r="D9" s="16">
        <f>SUMIFS(Invitados!$F$10:$F$49,Invitados!$E$10:$E$49,"Sí",Invitados!$I$10:$I$49,B9)</f>
        <v/>
      </c>
      <c r="E9" s="16">
        <f>0</f>
        <v/>
      </c>
      <c r="F9" s="11">
        <f>SUM(C9:E9)</f>
        <v/>
      </c>
      <c r="G9" s="30" t="n">
        <v>38</v>
      </c>
      <c r="H9" s="31">
        <f>F9*G9</f>
        <v/>
      </c>
      <c r="I9" s="12">
        <f>IF($F$14=0,0,F9/$F$14)</f>
        <v/>
      </c>
    </row>
    <row r="10">
      <c r="B10" s="10">
        <f>Listas!$C$3</f>
        <v/>
      </c>
      <c r="C10" s="16">
        <f>COUNTIFS(Invitados!$E$10:$E$49,"Sí",Invitados!$H$10:$H$49,B10)</f>
        <v/>
      </c>
      <c r="D10" s="16">
        <f>SUMIFS(Invitados!$F$10:$F$49,Invitados!$E$10:$E$49,"Sí",Invitados!$I$10:$I$49,B10)</f>
        <v/>
      </c>
      <c r="E10" s="16">
        <f>0</f>
        <v/>
      </c>
      <c r="F10" s="11">
        <f>SUM(C10:E10)</f>
        <v/>
      </c>
      <c r="G10" s="30" t="n">
        <v>42</v>
      </c>
      <c r="H10" s="31">
        <f>F10*G10</f>
        <v/>
      </c>
      <c r="I10" s="12">
        <f>IF($F$14=0,0,F10/$F$14)</f>
        <v/>
      </c>
    </row>
    <row r="11">
      <c r="B11" s="10">
        <f>Listas!$C$4</f>
        <v/>
      </c>
      <c r="C11" s="16">
        <f>COUNTIFS(Invitados!$E$10:$E$49,"Sí",Invitados!$H$10:$H$49,B11)</f>
        <v/>
      </c>
      <c r="D11" s="16">
        <f>SUMIFS(Invitados!$F$10:$F$49,Invitados!$E$10:$E$49,"Sí",Invitados!$I$10:$I$49,B11)</f>
        <v/>
      </c>
      <c r="E11" s="16">
        <f>0</f>
        <v/>
      </c>
      <c r="F11" s="11">
        <f>SUM(C11:E11)</f>
        <v/>
      </c>
      <c r="G11" s="30" t="n">
        <v>34</v>
      </c>
      <c r="H11" s="31">
        <f>F11*G11</f>
        <v/>
      </c>
      <c r="I11" s="12">
        <f>IF($F$14=0,0,F11/$F$14)</f>
        <v/>
      </c>
    </row>
    <row r="12">
      <c r="B12" s="10">
        <f>Listas!$C$5</f>
        <v/>
      </c>
      <c r="C12" s="16">
        <f>COUNTIFS(Invitados!$E$10:$E$49,"Sí",Invitados!$H$10:$H$49,B12)</f>
        <v/>
      </c>
      <c r="D12" s="16">
        <f>SUMIFS(Invitados!$F$10:$F$49,Invitados!$E$10:$E$49,"Sí",Invitados!$I$10:$I$49,B12)</f>
        <v/>
      </c>
      <c r="E12" s="16">
        <f>0</f>
        <v/>
      </c>
      <c r="F12" s="11">
        <f>SUM(C12:E12)</f>
        <v/>
      </c>
      <c r="G12" s="30" t="n">
        <v>34</v>
      </c>
      <c r="H12" s="31">
        <f>F12*G12</f>
        <v/>
      </c>
      <c r="I12" s="12">
        <f>IF($F$14=0,0,F12/$F$14)</f>
        <v/>
      </c>
    </row>
    <row r="13">
      <c r="B13" s="10" t="inlineStr">
        <is>
          <t>Infantil</t>
        </is>
      </c>
      <c r="C13" s="16">
        <f>0</f>
        <v/>
      </c>
      <c r="D13" s="16">
        <f>0</f>
        <v/>
      </c>
      <c r="E13" s="16">
        <f>SUMIFS(Invitados!$G$10:$G$49,Invitados!$E$10:$E$49,"Sí")</f>
        <v/>
      </c>
      <c r="F13" s="11">
        <f>SUM(C13:E13)</f>
        <v/>
      </c>
      <c r="G13" s="30" t="n">
        <v>18</v>
      </c>
      <c r="H13" s="31">
        <f>F13*G13</f>
        <v/>
      </c>
      <c r="I13" s="12">
        <f>IF($F$14=0,0,F13/$F$14)</f>
        <v/>
      </c>
    </row>
    <row r="14">
      <c r="B14" s="13" t="inlineStr">
        <is>
          <t>Total</t>
        </is>
      </c>
      <c r="C14" s="14">
        <f>SUM(C9:C13)</f>
        <v/>
      </c>
      <c r="D14" s="14">
        <f>SUM(D9:D13)</f>
        <v/>
      </c>
      <c r="E14" s="14">
        <f>SUM(E9:E13)</f>
        <v/>
      </c>
      <c r="F14" s="14">
        <f>SUM(F9:F13)</f>
        <v/>
      </c>
      <c r="G14" s="32">
        <f>IF(F14=0,0,H14/F14)</f>
        <v/>
      </c>
      <c r="H14" s="32">
        <f>SUM(H9:H13)</f>
        <v/>
      </c>
      <c r="I14" s="15">
        <f>SUM(I9:I13)</f>
        <v/>
      </c>
    </row>
    <row r="15">
      <c r="B15" s="22" t="inlineStr">
        <is>
          <t>Control con «Invitados»:</t>
        </is>
      </c>
      <c r="F15" s="28">
        <f>IF(F14=Invitados!H7,"Cuadra","Revisa menús")</f>
        <v/>
      </c>
    </row>
    <row r="17">
      <c r="B17" s="8" t="inlineStr">
        <is>
          <t>ALERGIAS Y OBSERVACIONES DE LOS CONFIRMADOS</t>
        </is>
      </c>
    </row>
    <row r="18" ht="24" customHeight="1">
      <c r="B18" s="9" t="inlineStr">
        <is>
          <t>Invitado</t>
        </is>
      </c>
      <c r="C18" s="9" t="inlineStr">
        <is>
          <t>Comensales</t>
        </is>
      </c>
      <c r="D18" s="9" t="inlineStr">
        <is>
          <t>Alergia / observación</t>
        </is>
      </c>
      <c r="E18" s="33" t="n"/>
      <c r="F18" s="33" t="n"/>
      <c r="G18" s="33" t="n"/>
      <c r="H18" s="33" t="n"/>
      <c r="I18" s="34" t="n"/>
    </row>
    <row r="19">
      <c r="B19" s="17">
        <f>IF($J19="","",INDEX(Invitados!$B$10:$B$49,MATCH($J19,Invitados!$N$10:$N$49,0))&amp;"")</f>
        <v/>
      </c>
      <c r="C19" s="16">
        <f>IF($J19="","",INDEX(Invitados!$K$10:$K$49,MATCH($J19,Invitados!$N$10:$N$49,0)))</f>
        <v/>
      </c>
      <c r="D19" s="17">
        <f>IF($J19="","",INDEX(Invitados!$J$10:$J$49,MATCH($J19,Invitados!$N$10:$N$49,0))&amp;"")</f>
        <v/>
      </c>
      <c r="J19" s="20">
        <f>IFERROR(SMALL(Invitados!$N$10:$N$49,1),"")</f>
        <v/>
      </c>
    </row>
    <row r="20">
      <c r="B20" s="17">
        <f>IF($J20="","",INDEX(Invitados!$B$10:$B$49,MATCH($J20,Invitados!$N$10:$N$49,0))&amp;"")</f>
        <v/>
      </c>
      <c r="C20" s="16">
        <f>IF($J20="","",INDEX(Invitados!$K$10:$K$49,MATCH($J20,Invitados!$N$10:$N$49,0)))</f>
        <v/>
      </c>
      <c r="D20" s="17">
        <f>IF($J20="","",INDEX(Invitados!$J$10:$J$49,MATCH($J20,Invitados!$N$10:$N$49,0))&amp;"")</f>
        <v/>
      </c>
      <c r="J20" s="20">
        <f>IFERROR(SMALL(Invitados!$N$10:$N$49,2),"")</f>
        <v/>
      </c>
    </row>
    <row r="21">
      <c r="B21" s="17">
        <f>IF($J21="","",INDEX(Invitados!$B$10:$B$49,MATCH($J21,Invitados!$N$10:$N$49,0))&amp;"")</f>
        <v/>
      </c>
      <c r="C21" s="16">
        <f>IF($J21="","",INDEX(Invitados!$K$10:$K$49,MATCH($J21,Invitados!$N$10:$N$49,0)))</f>
        <v/>
      </c>
      <c r="D21" s="17">
        <f>IF($J21="","",INDEX(Invitados!$J$10:$J$49,MATCH($J21,Invitados!$N$10:$N$49,0))&amp;"")</f>
        <v/>
      </c>
      <c r="J21" s="20">
        <f>IFERROR(SMALL(Invitados!$N$10:$N$49,3),"")</f>
        <v/>
      </c>
    </row>
    <row r="22">
      <c r="B22" s="17">
        <f>IF($J22="","",INDEX(Invitados!$B$10:$B$49,MATCH($J22,Invitados!$N$10:$N$49,0))&amp;"")</f>
        <v/>
      </c>
      <c r="C22" s="16">
        <f>IF($J22="","",INDEX(Invitados!$K$10:$K$49,MATCH($J22,Invitados!$N$10:$N$49,0)))</f>
        <v/>
      </c>
      <c r="D22" s="17">
        <f>IF($J22="","",INDEX(Invitados!$J$10:$J$49,MATCH($J22,Invitados!$N$10:$N$49,0))&amp;"")</f>
        <v/>
      </c>
      <c r="J22" s="20">
        <f>IFERROR(SMALL(Invitados!$N$10:$N$49,4),"")</f>
        <v/>
      </c>
    </row>
    <row r="23">
      <c r="B23" s="17">
        <f>IF($J23="","",INDEX(Invitados!$B$10:$B$49,MATCH($J23,Invitados!$N$10:$N$49,0))&amp;"")</f>
        <v/>
      </c>
      <c r="C23" s="16">
        <f>IF($J23="","",INDEX(Invitados!$K$10:$K$49,MATCH($J23,Invitados!$N$10:$N$49,0)))</f>
        <v/>
      </c>
      <c r="D23" s="17">
        <f>IF($J23="","",INDEX(Invitados!$J$10:$J$49,MATCH($J23,Invitados!$N$10:$N$49,0))&amp;"")</f>
        <v/>
      </c>
      <c r="J23" s="20">
        <f>IFERROR(SMALL(Invitados!$N$10:$N$49,5),"")</f>
        <v/>
      </c>
    </row>
    <row r="24">
      <c r="B24" s="17">
        <f>IF($J24="","",INDEX(Invitados!$B$10:$B$49,MATCH($J24,Invitados!$N$10:$N$49,0))&amp;"")</f>
        <v/>
      </c>
      <c r="C24" s="16">
        <f>IF($J24="","",INDEX(Invitados!$K$10:$K$49,MATCH($J24,Invitados!$N$10:$N$49,0)))</f>
        <v/>
      </c>
      <c r="D24" s="17">
        <f>IF($J24="","",INDEX(Invitados!$J$10:$J$49,MATCH($J24,Invitados!$N$10:$N$49,0))&amp;"")</f>
        <v/>
      </c>
      <c r="J24" s="20">
        <f>IFERROR(SMALL(Invitados!$N$10:$N$49,6),"")</f>
        <v/>
      </c>
    </row>
    <row r="25">
      <c r="B25" s="17">
        <f>IF($J25="","",INDEX(Invitados!$B$10:$B$49,MATCH($J25,Invitados!$N$10:$N$49,0))&amp;"")</f>
        <v/>
      </c>
      <c r="C25" s="16">
        <f>IF($J25="","",INDEX(Invitados!$K$10:$K$49,MATCH($J25,Invitados!$N$10:$N$49,0)))</f>
        <v/>
      </c>
      <c r="D25" s="17">
        <f>IF($J25="","",INDEX(Invitados!$J$10:$J$49,MATCH($J25,Invitados!$N$10:$N$49,0))&amp;"")</f>
        <v/>
      </c>
      <c r="J25" s="20">
        <f>IFERROR(SMALL(Invitados!$N$10:$N$49,7),"")</f>
        <v/>
      </c>
    </row>
    <row r="26">
      <c r="B26" s="17">
        <f>IF($J26="","",INDEX(Invitados!$B$10:$B$49,MATCH($J26,Invitados!$N$10:$N$49,0))&amp;"")</f>
        <v/>
      </c>
      <c r="C26" s="16">
        <f>IF($J26="","",INDEX(Invitados!$K$10:$K$49,MATCH($J26,Invitados!$N$10:$N$49,0)))</f>
        <v/>
      </c>
      <c r="D26" s="17">
        <f>IF($J26="","",INDEX(Invitados!$J$10:$J$49,MATCH($J26,Invitados!$N$10:$N$49,0))&amp;"")</f>
        <v/>
      </c>
      <c r="J26" s="20">
        <f>IFERROR(SMALL(Invitados!$N$10:$N$49,8),"")</f>
        <v/>
      </c>
    </row>
    <row r="27">
      <c r="B27" s="17">
        <f>IF($J27="","",INDEX(Invitados!$B$10:$B$49,MATCH($J27,Invitados!$N$10:$N$49,0))&amp;"")</f>
        <v/>
      </c>
      <c r="C27" s="16">
        <f>IF($J27="","",INDEX(Invitados!$K$10:$K$49,MATCH($J27,Invitados!$N$10:$N$49,0)))</f>
        <v/>
      </c>
      <c r="D27" s="17">
        <f>IF($J27="","",INDEX(Invitados!$J$10:$J$49,MATCH($J27,Invitados!$N$10:$N$49,0))&amp;"")</f>
        <v/>
      </c>
      <c r="J27" s="20">
        <f>IFERROR(SMALL(Invitados!$N$10:$N$49,9),"")</f>
        <v/>
      </c>
    </row>
    <row r="28">
      <c r="B28" s="17">
        <f>IF($J28="","",INDEX(Invitados!$B$10:$B$49,MATCH($J28,Invitados!$N$10:$N$49,0))&amp;"")</f>
        <v/>
      </c>
      <c r="C28" s="16">
        <f>IF($J28="","",INDEX(Invitados!$K$10:$K$49,MATCH($J28,Invitados!$N$10:$N$49,0)))</f>
        <v/>
      </c>
      <c r="D28" s="17">
        <f>IF($J28="","",INDEX(Invitados!$J$10:$J$49,MATCH($J28,Invitados!$N$10:$N$49,0))&amp;"")</f>
        <v/>
      </c>
      <c r="J28" s="20">
        <f>IFERROR(SMALL(Invitados!$N$10:$N$49,10),"")</f>
        <v/>
      </c>
    </row>
    <row r="29">
      <c r="B29" s="17">
        <f>IF($J29="","",INDEX(Invitados!$B$10:$B$49,MATCH($J29,Invitados!$N$10:$N$49,0))&amp;"")</f>
        <v/>
      </c>
      <c r="C29" s="16">
        <f>IF($J29="","",INDEX(Invitados!$K$10:$K$49,MATCH($J29,Invitados!$N$10:$N$49,0)))</f>
        <v/>
      </c>
      <c r="D29" s="17">
        <f>IF($J29="","",INDEX(Invitados!$J$10:$J$49,MATCH($J29,Invitados!$N$10:$N$49,0))&amp;"")</f>
        <v/>
      </c>
      <c r="J29" s="20">
        <f>IFERROR(SMALL(Invitados!$N$10:$N$49,11),"")</f>
        <v/>
      </c>
    </row>
    <row r="30">
      <c r="B30" s="17">
        <f>IF($J30="","",INDEX(Invitados!$B$10:$B$49,MATCH($J30,Invitados!$N$10:$N$49,0))&amp;"")</f>
        <v/>
      </c>
      <c r="C30" s="16">
        <f>IF($J30="","",INDEX(Invitados!$K$10:$K$49,MATCH($J30,Invitados!$N$10:$N$49,0)))</f>
        <v/>
      </c>
      <c r="D30" s="17">
        <f>IF($J30="","",INDEX(Invitados!$J$10:$J$49,MATCH($J30,Invitados!$N$10:$N$49,0))&amp;"")</f>
        <v/>
      </c>
      <c r="J30" s="20">
        <f>IFERROR(SMALL(Invitados!$N$10:$N$49,12),"")</f>
        <v/>
      </c>
    </row>
    <row r="31">
      <c r="B31" s="22" t="inlineStr">
        <is>
          <t>Confirmados con alergia u observación:</t>
        </is>
      </c>
      <c r="F31" s="11">
        <f>COUNT(Invitados!$N$10:$N$49)</f>
        <v/>
      </c>
    </row>
    <row r="33">
      <c r="B33" s="21" t="inlineStr">
        <is>
          <t>Si hay más de 12 casos, el resto se ve en la columna «Alergias / observaciones» de «Invitados» (el contador de arriba da el total).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D19:I19"/>
    <mergeCell ref="D24:I24"/>
    <mergeCell ref="D27:I27"/>
    <mergeCell ref="D28:I28"/>
    <mergeCell ref="D29:I29"/>
    <mergeCell ref="D22:I22"/>
    <mergeCell ref="B2:I2"/>
    <mergeCell ref="D18:I18"/>
    <mergeCell ref="D23:I23"/>
    <mergeCell ref="B3:I3"/>
    <mergeCell ref="D20:I20"/>
    <mergeCell ref="D30:I30"/>
    <mergeCell ref="D21:I21"/>
    <mergeCell ref="D25:I25"/>
    <mergeCell ref="D26:I26"/>
  </mergeCells>
  <conditionalFormatting sqref="F15">
    <cfRule type="cellIs" priority="1" operator="equal" dxfId="1">
      <formula>"Cuadra"</formula>
    </cfRule>
    <cfRule type="cellIs" priority="2" operator="equal" dxfId="2">
      <formula>"Revisa menús"</formula>
    </cfRule>
  </conditionalFormatting>
  <conditionalFormatting sqref="F9:F13">
    <cfRule type="dataBar" priority="3">
      <dataBar>
        <cfvo type="num" val="0"/>
        <cfvo type="max"/>
        <color rgb="0010B981"/>
      </dataBar>
    </cfRule>
  </conditionalFormatting>
  <conditionalFormatting sqref="B19:I30">
    <cfRule type="expression" priority="4" dxfId="2">
      <formula>$B19&lt;&gt;""</formula>
    </cfRule>
  </conditionalFormatting>
  <dataValidations count="1">
    <dataValidation sqref="G9:G13" showDropDown="0" showInputMessage="0" showErrorMessage="1" allowBlank="1" errorTitle="Precio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Confirmaciones de asistencia (RSVP) · Cómo usarlas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5" t="inlineStr">
        <is>
          <t>1.  En «Invitados» rellena el evento (C5), la fecha (H5), el aforo máximo (C6), la fecha límite de respuesta (H6) y los días tras los que recordar a quien no contesta (C7).</t>
        </is>
      </c>
    </row>
    <row r="7" ht="30" customHeight="1">
      <c r="B7" s="35" t="inlineStr">
        <is>
          <t>2.  Escribe una invitación por fila en la columna B (una persona, una pareja o una familia). Hay fórmulas preparadas hasta la fila 49 (40 invitaciones).</t>
        </is>
      </c>
    </row>
    <row r="8" ht="30" customHeight="1">
      <c r="B8" s="35" t="inlineStr">
        <is>
          <t>3.  Elige el Grupo en el desplegable (Familia, Amigos, Trabajo…) y apunta la fecha en que enviaste la invitación en la columna D.</t>
        </is>
      </c>
    </row>
    <row r="9" ht="30" customHeight="1">
      <c r="B9" s="35" t="inlineStr">
        <is>
          <t>4.  Cuando alguien conteste, cambia «Respuesta» a Sí o No. Mientras no sepas nada déjalo en Pendiente (o en blanco).</t>
        </is>
      </c>
    </row>
    <row r="10" ht="30" customHeight="1">
      <c r="B10" s="35" t="inlineStr">
        <is>
          <t>5.  Si la respuesta es Sí, indica cuántos adultos acompañantes y cuántos niños vienen, y el menú del invitado y el de los acompañantes (los niños llevan menú infantil).</t>
        </is>
      </c>
    </row>
    <row r="11" ht="30" customHeight="1">
      <c r="B11" s="35" t="inlineStr">
        <is>
          <t>6.  Anota alergias, intolerancias u observaciones en la columna J. Aparecerán solas en la hoja «Menús».</t>
        </is>
      </c>
    </row>
    <row r="12" ht="30" customHeight="1">
      <c r="B12" s="35" t="inlineStr">
        <is>
          <t>7.  Mira la columna «Seguimiento»: te dice quién está Confirmado, quién Declina, a quién hay que Recordar y quién ha pasado la fecha límite.</t>
        </is>
      </c>
    </row>
    <row r="13" ht="30" customHeight="1">
      <c r="B13" s="35" t="inlineStr">
        <is>
          <t>8.  En «Menús» ajusta el precio por comensal (celdas crema) para ver el coste estimado y cuántos platos de cada tipo pedir. El «Panel» resume todo con KPIs y gráfico.</t>
        </is>
      </c>
    </row>
    <row r="15">
      <c r="B15" s="8" t="inlineStr">
        <is>
          <t>CONSEJOS</t>
        </is>
      </c>
    </row>
    <row r="16" ht="30" customHeight="1">
      <c r="B16" s="35" t="inlineStr">
        <is>
          <t>•  Los precios por menú son estimaciones tuyas: escribe los de tu catering o restaurante; la plantilla solo multiplica por los comensales confirmados.</t>
        </is>
      </c>
    </row>
    <row r="17" ht="30" customHeight="1">
      <c r="B17" s="35" t="inlineStr">
        <is>
          <t>•  Puedes cambiar el nombre de los menús y de los grupos en la hoja oculta «Listas» (botón derecho sobre una pestaña &gt; Mostrar; antes hay que desproteger la hoja, sin contraseña).</t>
        </is>
      </c>
    </row>
    <row r="18" ht="30" customHeight="1">
      <c r="B18" s="35" t="inlineStr">
        <is>
          <t>•  Los pendientes no cuentan como comensales hasta que respondan Sí. Si quieres un escenario optimista, cambia temporalmente su respuesta.</t>
        </is>
      </c>
    </row>
    <row r="19" ht="30" customHeight="1">
      <c r="B19" s="35" t="inlineStr">
        <is>
          <t>•  Si «Plazas libres» sale en rojo (negativo), los confirmados superan el aforo máximo que has escrito en C6.</t>
        </is>
      </c>
    </row>
    <row r="20" ht="30" customHeight="1">
      <c r="B20" s="35" t="inlineStr">
        <is>
          <t>•  No borres las columnas ocultas: son auxiliares para las listas de pendientes y de alergias. Las hojas están protegidas sin contraseña (Revisar &gt; Desproteger hoja).</t>
        </is>
      </c>
    </row>
    <row r="21" ht="30" customHeight="1">
      <c r="B21" s="35" t="inlineStr">
        <is>
          <t>•  Los nombres, fechas, aforo y precios de ejemplo son ficticios. Esta plantilla solo organiza tus datos y no sustituye la confirmación directa con el catering.</t>
        </is>
      </c>
    </row>
    <row r="23">
      <c r="B23" s="21" t="inlineStr">
        <is>
          <t>Las celdas con fondo crema y texto azul son para rellenar; las verdes se calculan solas.</t>
        </is>
      </c>
    </row>
    <row r="25" ht="44" customHeight="1">
      <c r="B25" s="36" t="inlineStr">
        <is>
          <t>Las alergias e intolerancias son solo anotaciones para organizar el evento: confirma siempre los detalles con cada invitado y con el catering o restaurante.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  <c r="B1" t="inlineStr">
        <is>
          <t>Respuesta</t>
        </is>
      </c>
      <c r="C1" t="inlineStr">
        <is>
          <t>Menu</t>
        </is>
      </c>
    </row>
    <row r="2">
      <c r="A2" t="inlineStr">
        <is>
          <t>Familia</t>
        </is>
      </c>
      <c r="B2" t="inlineStr">
        <is>
          <t>Sí</t>
        </is>
      </c>
      <c r="C2" t="inlineStr">
        <is>
          <t>Carne</t>
        </is>
      </c>
    </row>
    <row r="3">
      <c r="A3" t="inlineStr">
        <is>
          <t>Amigos</t>
        </is>
      </c>
      <c r="B3" t="inlineStr">
        <is>
          <t>No</t>
        </is>
      </c>
      <c r="C3" t="inlineStr">
        <is>
          <t>Pescado</t>
        </is>
      </c>
    </row>
    <row r="4">
      <c r="A4" t="inlineStr">
        <is>
          <t>Trabajo</t>
        </is>
      </c>
      <c r="B4" t="inlineStr">
        <is>
          <t>Pendiente</t>
        </is>
      </c>
      <c r="C4" t="inlineStr">
        <is>
          <t>Vegetariano</t>
        </is>
      </c>
    </row>
    <row r="5">
      <c r="A5" t="inlineStr">
        <is>
          <t>Vecinos</t>
        </is>
      </c>
      <c r="C5" t="inlineStr">
        <is>
          <t>Vegano</t>
        </is>
      </c>
    </row>
    <row r="6">
      <c r="A6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2026-10-03T09:39:10Z</dcterms:created>
  <dcterms:modified xmlns:dcterms="http://purl.org/dc/terms/" xmlns:xsi="http://www.w3.org/2001/XMLSchema-instance" xsi:type="dcterms:W3CDTF">2026-10-03T09:39:10Z</dcterms:modified>
</cp:coreProperties>
</file>