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Semanas" sheetId="3" state="visible" r:id="rId3"/>
    <sheet xmlns:r="http://schemas.openxmlformats.org/officeDocument/2006/relationships" name="Mese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/mm/yyyy"/>
    <numFmt numFmtId="166" formatCode="0.0"/>
    <numFmt numFmtId="167" formatCode="mmm yyyy"/>
    <numFmt numFmtId="168" formatCode="+0%;-0%;0%"/>
    <numFmt numFmtId="169" formatCode="mmmm yyyy"/>
    <numFmt numFmtId="170" formatCode="#,##0.0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3" fillId="0" borderId="0" applyAlignment="1" pivotButton="0" quotePrefix="0" xfId="0">
      <alignment vertical="center"/>
    </xf>
    <xf numFmtId="3" fontId="6" fillId="5" borderId="1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right" vertical="center"/>
    </xf>
    <xf numFmtId="165" fontId="8" fillId="0" borderId="1" applyAlignment="1" pivotButton="0" quotePrefix="0" xfId="0">
      <alignment horizontal="center" vertical="center"/>
    </xf>
    <xf numFmtId="1" fontId="6" fillId="5" borderId="1" applyAlignment="1" applyProtection="1" pivotButton="0" quotePrefix="0" xfId="0">
      <alignment horizontal="center" vertical="center"/>
      <protection locked="0" hidden="0"/>
    </xf>
    <xf numFmtId="9" fontId="6" fillId="5" borderId="1" applyAlignment="1" applyProtection="1" pivotButton="0" quotePrefix="0" xfId="0">
      <alignment horizontal="center" vertical="center"/>
      <protection locked="0" hidden="0"/>
    </xf>
    <xf numFmtId="0" fontId="9" fillId="6" borderId="0" applyAlignment="1" pivotButton="0" quotePrefix="0" xfId="0">
      <alignment horizontal="center" vertical="center" wrapText="1"/>
    </xf>
    <xf numFmtId="3" fontId="10" fillId="6" borderId="0" applyAlignment="1" pivotButton="0" quotePrefix="0" xfId="0">
      <alignment horizontal="center" vertical="center"/>
    </xf>
    <xf numFmtId="170" fontId="10" fillId="6" borderId="0" applyAlignment="1" pivotButton="0" quotePrefix="0" xfId="0">
      <alignment horizontal="center" vertical="center"/>
    </xf>
    <xf numFmtId="1" fontId="10" fillId="6" borderId="0" applyAlignment="1" pivotButton="0" quotePrefix="0" xfId="0">
      <alignment horizontal="center" vertical="center"/>
    </xf>
    <xf numFmtId="9" fontId="10" fillId="6" borderId="0" applyAlignment="1" pivotButton="0" quotePrefix="0" xfId="0">
      <alignment horizontal="center" vertical="center"/>
    </xf>
    <xf numFmtId="0" fontId="11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center" vertical="center"/>
    </xf>
    <xf numFmtId="9" fontId="7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9" fontId="4" fillId="3" borderId="1" applyAlignment="1" pivotButton="0" quotePrefix="0" xfId="0">
      <alignment vertical="center"/>
    </xf>
    <xf numFmtId="1" fontId="7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" fontId="4" fillId="3" borderId="1" applyAlignment="1" pivotButton="0" quotePrefix="0" xfId="0">
      <alignment vertical="center"/>
    </xf>
    <xf numFmtId="165" fontId="6" fillId="5" borderId="1" applyAlignment="1" applyProtection="1" pivotButton="0" quotePrefix="0" xfId="0">
      <alignment horizontal="center" vertical="center"/>
      <protection locked="0" hidden="0"/>
    </xf>
    <xf numFmtId="167" fontId="7" fillId="0" borderId="1" applyAlignment="1" pivotButton="0" quotePrefix="0" xfId="0">
      <alignment horizontal="center" vertical="center"/>
    </xf>
    <xf numFmtId="0" fontId="6" fillId="5" borderId="1" applyAlignment="1" applyProtection="1" pivotButton="0" quotePrefix="0" xfId="0">
      <alignment vertical="center"/>
      <protection locked="0" hidden="0"/>
    </xf>
    <xf numFmtId="168" fontId="7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169" fontId="7" fillId="0" borderId="1" applyAlignment="1" pivotButton="0" quotePrefix="0" xfId="0">
      <alignment horizontal="center" vertical="center"/>
    </xf>
    <xf numFmtId="166" fontId="4" fillId="3" borderId="1" applyAlignment="1" pivotButton="0" quotePrefix="0" xfId="0">
      <alignment vertical="center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6B7280"/>
      </font>
      <fill>
        <patternFill patternType="solid">
          <fgColor rgb="00F3F4F6"/>
          <b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Pasos por día (últimos 14 días)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'Panel'!D16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'Panel'!$C$17:$C$30</f>
            </numRef>
          </cat>
          <val>
            <numRef>
              <f>'Panel'!$D$17:$D$30</f>
            </numRef>
          </val>
        </ser>
        <ser>
          <idx val="1"/>
          <order val="1"/>
          <tx>
            <strRef>
              <f>'Panel'!E16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'Panel'!$C$17:$C$30</f>
            </numRef>
          </cat>
          <val>
            <numRef>
              <f>'Panel'!$E$17:$E$30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Media diaria por semana</a:t>
            </a:r>
          </a:p>
        </rich>
      </tx>
    </title>
    <plotArea>
      <lineChart>
        <grouping val="standard"/>
        <ser>
          <idx val="0"/>
          <order val="0"/>
          <tx>
            <strRef>
              <f>'Panel'!C34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'Panel'!$B$35:$B$40</f>
            </numRef>
          </cat>
          <val>
            <numRef>
              <f>'Panel'!$C$35:$C$40</f>
            </numRef>
          </val>
        </ser>
        <ser>
          <idx val="1"/>
          <order val="1"/>
          <tx>
            <strRef>
              <f>'Panel'!D34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'Panel'!$B$35:$B$40</f>
            </numRef>
          </cat>
          <val>
            <numRef>
              <f>'Panel'!$D$35:$D$40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42</row>
      <rowOff>0</rowOff>
    </from>
    <ext cx="45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42</row>
      <rowOff>0</rowOff>
    </from>
    <ext cx="41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I4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3" customWidth="1" min="10" max="10"/>
  </cols>
  <sheetData>
    <row r="2" ht="34" customHeight="1">
      <c r="B2" s="1" t="inlineStr">
        <is>
          <t>Panel de pasos diarios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Tu constancia de un vistazo: pasos, kilómetros aproximados, rachas y evolución semanal.</t>
        </is>
      </c>
    </row>
    <row r="5">
      <c r="B5" s="4" t="inlineStr">
        <is>
          <t>Objetivo diario (pasos):</t>
        </is>
      </c>
      <c r="C5" s="5" t="n">
        <v>8000</v>
      </c>
      <c r="E5" s="6" t="inlineStr">
        <is>
          <t>Último día con datos:</t>
        </is>
      </c>
      <c r="G5" s="7">
        <f>IF(COUNT(Registro!$B$8:$B$157)=0,TODAY(),MAX(Registro!$B$8:$B$157))</f>
        <v/>
      </c>
    </row>
    <row r="6">
      <c r="B6" s="4" t="inlineStr">
        <is>
          <t>Longitud de tu paso (cm):</t>
        </is>
      </c>
      <c r="C6" s="8" t="n">
        <v>72</v>
      </c>
      <c r="E6" s="6" t="inlineStr">
        <is>
          <t>Lunes de esa semana:</t>
        </is>
      </c>
      <c r="G6" s="7">
        <f>G5-WEEKDAY(G5,2)+1</f>
        <v/>
      </c>
    </row>
    <row r="7">
      <c r="B7" s="4" t="inlineStr">
        <is>
          <t>Umbral «Casi» (% del objetivo):</t>
        </is>
      </c>
      <c r="C7" s="9" t="n">
        <v>0.75</v>
      </c>
    </row>
    <row r="9" ht="30" customHeight="1">
      <c r="B9" s="10" t="inlineStr">
        <is>
          <t>PASOS TOTALES</t>
        </is>
      </c>
      <c r="C9" s="10" t="inlineStr">
        <is>
          <t>MEDIA DIARIA (pasos)</t>
        </is>
      </c>
      <c r="E9" s="10" t="inlineStr">
        <is>
          <t>KM TOTALES (aprox.)</t>
        </is>
      </c>
      <c r="G9" s="10" t="inlineStr">
        <is>
          <t>MEJOR DÍA (pasos)</t>
        </is>
      </c>
    </row>
    <row r="10" ht="36" customHeight="1">
      <c r="B10" s="11">
        <f>SUM(Registro!$C$8:$C$157)</f>
        <v/>
      </c>
      <c r="C10" s="11">
        <f>IFERROR(AVERAGE(Registro!$C$8:$C$157),0)</f>
        <v/>
      </c>
      <c r="E10" s="12">
        <f>SUM(Registro!$F$8:$F$157)</f>
        <v/>
      </c>
      <c r="G10" s="11">
        <f>MAX(0,MAX(Registro!$C$8:$C$157))</f>
        <v/>
      </c>
    </row>
    <row r="12" ht="30" customHeight="1">
      <c r="B12" s="10" t="inlineStr">
        <is>
          <t>RACHA ACTUAL (días)</t>
        </is>
      </c>
      <c r="C12" s="10" t="inlineStr">
        <is>
          <t>MEJOR RACHA (días)</t>
        </is>
      </c>
      <c r="E12" s="10" t="inlineStr">
        <is>
          <t>DÍAS CON OBJETIVO CUMPLIDO</t>
        </is>
      </c>
      <c r="G12" s="10" t="inlineStr">
        <is>
          <t>MEDIA DE LOS ÚLTIMOS 7 DÍAS</t>
        </is>
      </c>
    </row>
    <row r="13" ht="36" customHeight="1">
      <c r="B13" s="13">
        <f>IFERROR(INDEX(Registro!$I$8:$I$157,MATCH(G5,Registro!$B$8:$B$157,0)),0)</f>
        <v/>
      </c>
      <c r="C13" s="13">
        <f>MAX(0,MAX(Registro!$I$8:$I$157))</f>
        <v/>
      </c>
      <c r="E13" s="14">
        <f>IFERROR(COUNTIF(Registro!$G$8:$G$157,"Cumplido")/COUNT(Registro!$C$8:$C$157),0)</f>
        <v/>
      </c>
      <c r="G13" s="11">
        <f>IFERROR(INDEX(Registro!$J$8:$J$157,MATCH(G5,Registro!$B$8:$B$157,0)),0)</f>
        <v/>
      </c>
    </row>
    <row r="15">
      <c r="B15" s="15" t="inlineStr">
        <is>
          <t>ÚLTIMOS 14 DÍAS</t>
        </is>
      </c>
    </row>
    <row r="16" ht="26" customHeight="1">
      <c r="B16" s="16" t="inlineStr">
        <is>
          <t>Día</t>
        </is>
      </c>
      <c r="C16" s="16" t="inlineStr">
        <is>
          <t>Fecha</t>
        </is>
      </c>
      <c r="D16" s="16" t="inlineStr">
        <is>
          <t>Pasos</t>
        </is>
      </c>
      <c r="E16" s="16" t="inlineStr">
        <is>
          <t>Objetivo</t>
        </is>
      </c>
      <c r="F16" s="16" t="inlineStr">
        <is>
          <t>% objetivo</t>
        </is>
      </c>
      <c r="G16" s="16" t="inlineStr">
        <is>
          <t>Estado</t>
        </is>
      </c>
    </row>
    <row r="17">
      <c r="B17" s="17">
        <f>MID("LunMarMiéJueVieSábDom",(WEEKDAY(C17,2)-1)*3+1,3)</f>
        <v/>
      </c>
      <c r="C17" s="18">
        <f>$G$5-13</f>
        <v/>
      </c>
      <c r="D17" s="19">
        <f>SUMIF(Registro!$B$8:$B$157,C17,Registro!$C$8:$C$157)</f>
        <v/>
      </c>
      <c r="E17" s="19">
        <f>$C$5</f>
        <v/>
      </c>
      <c r="F17" s="20">
        <f>IFERROR(D17/E17,0)</f>
        <v/>
      </c>
      <c r="G17" s="17">
        <f>IF(COUNTIF(Registro!$B$8:$B$157,C17)=0,"Sin registro",IF(F17&gt;=1,"Cumplido",IF(F17&gt;=$C$7,"Casi","Por debajo")))</f>
        <v/>
      </c>
    </row>
    <row r="18">
      <c r="B18" s="17">
        <f>MID("LunMarMiéJueVieSábDom",(WEEKDAY(C18,2)-1)*3+1,3)</f>
        <v/>
      </c>
      <c r="C18" s="18">
        <f>$G$5-12</f>
        <v/>
      </c>
      <c r="D18" s="19">
        <f>SUMIF(Registro!$B$8:$B$157,C18,Registro!$C$8:$C$157)</f>
        <v/>
      </c>
      <c r="E18" s="19">
        <f>$C$5</f>
        <v/>
      </c>
      <c r="F18" s="20">
        <f>IFERROR(D18/E18,0)</f>
        <v/>
      </c>
      <c r="G18" s="17">
        <f>IF(COUNTIF(Registro!$B$8:$B$157,C18)=0,"Sin registro",IF(F18&gt;=1,"Cumplido",IF(F18&gt;=$C$7,"Casi","Por debajo")))</f>
        <v/>
      </c>
    </row>
    <row r="19">
      <c r="B19" s="17">
        <f>MID("LunMarMiéJueVieSábDom",(WEEKDAY(C19,2)-1)*3+1,3)</f>
        <v/>
      </c>
      <c r="C19" s="18">
        <f>$G$5-11</f>
        <v/>
      </c>
      <c r="D19" s="19">
        <f>SUMIF(Registro!$B$8:$B$157,C19,Registro!$C$8:$C$157)</f>
        <v/>
      </c>
      <c r="E19" s="19">
        <f>$C$5</f>
        <v/>
      </c>
      <c r="F19" s="20">
        <f>IFERROR(D19/E19,0)</f>
        <v/>
      </c>
      <c r="G19" s="17">
        <f>IF(COUNTIF(Registro!$B$8:$B$157,C19)=0,"Sin registro",IF(F19&gt;=1,"Cumplido",IF(F19&gt;=$C$7,"Casi","Por debajo")))</f>
        <v/>
      </c>
    </row>
    <row r="20">
      <c r="B20" s="17">
        <f>MID("LunMarMiéJueVieSábDom",(WEEKDAY(C20,2)-1)*3+1,3)</f>
        <v/>
      </c>
      <c r="C20" s="18">
        <f>$G$5-10</f>
        <v/>
      </c>
      <c r="D20" s="19">
        <f>SUMIF(Registro!$B$8:$B$157,C20,Registro!$C$8:$C$157)</f>
        <v/>
      </c>
      <c r="E20" s="19">
        <f>$C$5</f>
        <v/>
      </c>
      <c r="F20" s="20">
        <f>IFERROR(D20/E20,0)</f>
        <v/>
      </c>
      <c r="G20" s="17">
        <f>IF(COUNTIF(Registro!$B$8:$B$157,C20)=0,"Sin registro",IF(F20&gt;=1,"Cumplido",IF(F20&gt;=$C$7,"Casi","Por debajo")))</f>
        <v/>
      </c>
    </row>
    <row r="21">
      <c r="B21" s="17">
        <f>MID("LunMarMiéJueVieSábDom",(WEEKDAY(C21,2)-1)*3+1,3)</f>
        <v/>
      </c>
      <c r="C21" s="18">
        <f>$G$5-9</f>
        <v/>
      </c>
      <c r="D21" s="19">
        <f>SUMIF(Registro!$B$8:$B$157,C21,Registro!$C$8:$C$157)</f>
        <v/>
      </c>
      <c r="E21" s="19">
        <f>$C$5</f>
        <v/>
      </c>
      <c r="F21" s="20">
        <f>IFERROR(D21/E21,0)</f>
        <v/>
      </c>
      <c r="G21" s="17">
        <f>IF(COUNTIF(Registro!$B$8:$B$157,C21)=0,"Sin registro",IF(F21&gt;=1,"Cumplido",IF(F21&gt;=$C$7,"Casi","Por debajo")))</f>
        <v/>
      </c>
    </row>
    <row r="22">
      <c r="B22" s="17">
        <f>MID("LunMarMiéJueVieSábDom",(WEEKDAY(C22,2)-1)*3+1,3)</f>
        <v/>
      </c>
      <c r="C22" s="18">
        <f>$G$5-8</f>
        <v/>
      </c>
      <c r="D22" s="19">
        <f>SUMIF(Registro!$B$8:$B$157,C22,Registro!$C$8:$C$157)</f>
        <v/>
      </c>
      <c r="E22" s="19">
        <f>$C$5</f>
        <v/>
      </c>
      <c r="F22" s="20">
        <f>IFERROR(D22/E22,0)</f>
        <v/>
      </c>
      <c r="G22" s="17">
        <f>IF(COUNTIF(Registro!$B$8:$B$157,C22)=0,"Sin registro",IF(F22&gt;=1,"Cumplido",IF(F22&gt;=$C$7,"Casi","Por debajo")))</f>
        <v/>
      </c>
    </row>
    <row r="23">
      <c r="B23" s="17">
        <f>MID("LunMarMiéJueVieSábDom",(WEEKDAY(C23,2)-1)*3+1,3)</f>
        <v/>
      </c>
      <c r="C23" s="18">
        <f>$G$5-7</f>
        <v/>
      </c>
      <c r="D23" s="19">
        <f>SUMIF(Registro!$B$8:$B$157,C23,Registro!$C$8:$C$157)</f>
        <v/>
      </c>
      <c r="E23" s="19">
        <f>$C$5</f>
        <v/>
      </c>
      <c r="F23" s="20">
        <f>IFERROR(D23/E23,0)</f>
        <v/>
      </c>
      <c r="G23" s="17">
        <f>IF(COUNTIF(Registro!$B$8:$B$157,C23)=0,"Sin registro",IF(F23&gt;=1,"Cumplido",IF(F23&gt;=$C$7,"Casi","Por debajo")))</f>
        <v/>
      </c>
    </row>
    <row r="24">
      <c r="B24" s="17">
        <f>MID("LunMarMiéJueVieSábDom",(WEEKDAY(C24,2)-1)*3+1,3)</f>
        <v/>
      </c>
      <c r="C24" s="18">
        <f>$G$5-6</f>
        <v/>
      </c>
      <c r="D24" s="19">
        <f>SUMIF(Registro!$B$8:$B$157,C24,Registro!$C$8:$C$157)</f>
        <v/>
      </c>
      <c r="E24" s="19">
        <f>$C$5</f>
        <v/>
      </c>
      <c r="F24" s="20">
        <f>IFERROR(D24/E24,0)</f>
        <v/>
      </c>
      <c r="G24" s="17">
        <f>IF(COUNTIF(Registro!$B$8:$B$157,C24)=0,"Sin registro",IF(F24&gt;=1,"Cumplido",IF(F24&gt;=$C$7,"Casi","Por debajo")))</f>
        <v/>
      </c>
    </row>
    <row r="25">
      <c r="B25" s="17">
        <f>MID("LunMarMiéJueVieSábDom",(WEEKDAY(C25,2)-1)*3+1,3)</f>
        <v/>
      </c>
      <c r="C25" s="18">
        <f>$G$5-5</f>
        <v/>
      </c>
      <c r="D25" s="19">
        <f>SUMIF(Registro!$B$8:$B$157,C25,Registro!$C$8:$C$157)</f>
        <v/>
      </c>
      <c r="E25" s="19">
        <f>$C$5</f>
        <v/>
      </c>
      <c r="F25" s="20">
        <f>IFERROR(D25/E25,0)</f>
        <v/>
      </c>
      <c r="G25" s="17">
        <f>IF(COUNTIF(Registro!$B$8:$B$157,C25)=0,"Sin registro",IF(F25&gt;=1,"Cumplido",IF(F25&gt;=$C$7,"Casi","Por debajo")))</f>
        <v/>
      </c>
    </row>
    <row r="26">
      <c r="B26" s="17">
        <f>MID("LunMarMiéJueVieSábDom",(WEEKDAY(C26,2)-1)*3+1,3)</f>
        <v/>
      </c>
      <c r="C26" s="18">
        <f>$G$5-4</f>
        <v/>
      </c>
      <c r="D26" s="19">
        <f>SUMIF(Registro!$B$8:$B$157,C26,Registro!$C$8:$C$157)</f>
        <v/>
      </c>
      <c r="E26" s="19">
        <f>$C$5</f>
        <v/>
      </c>
      <c r="F26" s="20">
        <f>IFERROR(D26/E26,0)</f>
        <v/>
      </c>
      <c r="G26" s="17">
        <f>IF(COUNTIF(Registro!$B$8:$B$157,C26)=0,"Sin registro",IF(F26&gt;=1,"Cumplido",IF(F26&gt;=$C$7,"Casi","Por debajo")))</f>
        <v/>
      </c>
    </row>
    <row r="27">
      <c r="B27" s="17">
        <f>MID("LunMarMiéJueVieSábDom",(WEEKDAY(C27,2)-1)*3+1,3)</f>
        <v/>
      </c>
      <c r="C27" s="18">
        <f>$G$5-3</f>
        <v/>
      </c>
      <c r="D27" s="19">
        <f>SUMIF(Registro!$B$8:$B$157,C27,Registro!$C$8:$C$157)</f>
        <v/>
      </c>
      <c r="E27" s="19">
        <f>$C$5</f>
        <v/>
      </c>
      <c r="F27" s="20">
        <f>IFERROR(D27/E27,0)</f>
        <v/>
      </c>
      <c r="G27" s="17">
        <f>IF(COUNTIF(Registro!$B$8:$B$157,C27)=0,"Sin registro",IF(F27&gt;=1,"Cumplido",IF(F27&gt;=$C$7,"Casi","Por debajo")))</f>
        <v/>
      </c>
    </row>
    <row r="28">
      <c r="B28" s="17">
        <f>MID("LunMarMiéJueVieSábDom",(WEEKDAY(C28,2)-1)*3+1,3)</f>
        <v/>
      </c>
      <c r="C28" s="18">
        <f>$G$5-2</f>
        <v/>
      </c>
      <c r="D28" s="19">
        <f>SUMIF(Registro!$B$8:$B$157,C28,Registro!$C$8:$C$157)</f>
        <v/>
      </c>
      <c r="E28" s="19">
        <f>$C$5</f>
        <v/>
      </c>
      <c r="F28" s="20">
        <f>IFERROR(D28/E28,0)</f>
        <v/>
      </c>
      <c r="G28" s="17">
        <f>IF(COUNTIF(Registro!$B$8:$B$157,C28)=0,"Sin registro",IF(F28&gt;=1,"Cumplido",IF(F28&gt;=$C$7,"Casi","Por debajo")))</f>
        <v/>
      </c>
    </row>
    <row r="29">
      <c r="B29" s="17">
        <f>MID("LunMarMiéJueVieSábDom",(WEEKDAY(C29,2)-1)*3+1,3)</f>
        <v/>
      </c>
      <c r="C29" s="18">
        <f>$G$5-1</f>
        <v/>
      </c>
      <c r="D29" s="19">
        <f>SUMIF(Registro!$B$8:$B$157,C29,Registro!$C$8:$C$157)</f>
        <v/>
      </c>
      <c r="E29" s="19">
        <f>$C$5</f>
        <v/>
      </c>
      <c r="F29" s="20">
        <f>IFERROR(D29/E29,0)</f>
        <v/>
      </c>
      <c r="G29" s="17">
        <f>IF(COUNTIF(Registro!$B$8:$B$157,C29)=0,"Sin registro",IF(F29&gt;=1,"Cumplido",IF(F29&gt;=$C$7,"Casi","Por debajo")))</f>
        <v/>
      </c>
    </row>
    <row r="30">
      <c r="B30" s="17">
        <f>MID("LunMarMiéJueVieSábDom",(WEEKDAY(C30,2)-1)*3+1,3)</f>
        <v/>
      </c>
      <c r="C30" s="18">
        <f>$G$5-0</f>
        <v/>
      </c>
      <c r="D30" s="19">
        <f>SUMIF(Registro!$B$8:$B$157,C30,Registro!$C$8:$C$157)</f>
        <v/>
      </c>
      <c r="E30" s="19">
        <f>$C$5</f>
        <v/>
      </c>
      <c r="F30" s="20">
        <f>IFERROR(D30/E30,0)</f>
        <v/>
      </c>
      <c r="G30" s="17">
        <f>IF(COUNTIF(Registro!$B$8:$B$157,C30)=0,"Sin registro",IF(F30&gt;=1,"Cumplido",IF(F30&gt;=$C$7,"Casi","Por debajo")))</f>
        <v/>
      </c>
    </row>
    <row r="31">
      <c r="B31" s="21" t="inlineStr">
        <is>
          <t>Total 14 días</t>
        </is>
      </c>
      <c r="C31" s="21" t="inlineStr"/>
      <c r="D31" s="22">
        <f>SUM(D17:D30)</f>
        <v/>
      </c>
      <c r="E31" s="22">
        <f>SUM(E17:E30)</f>
        <v/>
      </c>
      <c r="F31" s="23">
        <f>IFERROR(D31/E31,0)</f>
        <v/>
      </c>
      <c r="G31" s="21">
        <f>COUNTIF(G17:G30,"Cumplido")&amp;" de 14 días"</f>
        <v/>
      </c>
    </row>
    <row r="33">
      <c r="B33" s="15" t="inlineStr">
        <is>
          <t>ÚLTIMAS 6 SEMANAS</t>
        </is>
      </c>
    </row>
    <row r="34" ht="26" customHeight="1">
      <c r="B34" s="16" t="inlineStr">
        <is>
          <t>Semana (lunes)</t>
        </is>
      </c>
      <c r="C34" s="16" t="inlineStr">
        <is>
          <t>Media diaria</t>
        </is>
      </c>
      <c r="D34" s="16" t="inlineStr">
        <is>
          <t>Objetivo</t>
        </is>
      </c>
      <c r="E34" s="16" t="inlineStr">
        <is>
          <t>Días cumplidos</t>
        </is>
      </c>
      <c r="F34" s="16" t="inlineStr">
        <is>
          <t>Km aprox.</t>
        </is>
      </c>
    </row>
    <row r="35">
      <c r="B35" s="18">
        <f>$G$6-35</f>
        <v/>
      </c>
      <c r="C35" s="19">
        <f>IFERROR(SUMIF(Registro!$K$8:$K$157,B35,Registro!$C$8:$C$157)/COUNTIFS(Registro!$K$8:$K$157,B35,Registro!$C$8:$C$157,"&gt;=0"),0)</f>
        <v/>
      </c>
      <c r="D35" s="19">
        <f>$C$5</f>
        <v/>
      </c>
      <c r="E35" s="24">
        <f>COUNTIFS(Registro!$K$8:$K$157,B35,Registro!$G$8:$G$157,"Cumplido")</f>
        <v/>
      </c>
      <c r="F35" s="25">
        <f>SUMIF(Registro!$K$8:$K$157,B35,Registro!$F$8:$F$157)</f>
        <v/>
      </c>
    </row>
    <row r="36">
      <c r="B36" s="18">
        <f>$G$6-28</f>
        <v/>
      </c>
      <c r="C36" s="19">
        <f>IFERROR(SUMIF(Registro!$K$8:$K$157,B36,Registro!$C$8:$C$157)/COUNTIFS(Registro!$K$8:$K$157,B36,Registro!$C$8:$C$157,"&gt;=0"),0)</f>
        <v/>
      </c>
      <c r="D36" s="19">
        <f>$C$5</f>
        <v/>
      </c>
      <c r="E36" s="24">
        <f>COUNTIFS(Registro!$K$8:$K$157,B36,Registro!$G$8:$G$157,"Cumplido")</f>
        <v/>
      </c>
      <c r="F36" s="25">
        <f>SUMIF(Registro!$K$8:$K$157,B36,Registro!$F$8:$F$157)</f>
        <v/>
      </c>
    </row>
    <row r="37">
      <c r="B37" s="18">
        <f>$G$6-21</f>
        <v/>
      </c>
      <c r="C37" s="19">
        <f>IFERROR(SUMIF(Registro!$K$8:$K$157,B37,Registro!$C$8:$C$157)/COUNTIFS(Registro!$K$8:$K$157,B37,Registro!$C$8:$C$157,"&gt;=0"),0)</f>
        <v/>
      </c>
      <c r="D37" s="19">
        <f>$C$5</f>
        <v/>
      </c>
      <c r="E37" s="24">
        <f>COUNTIFS(Registro!$K$8:$K$157,B37,Registro!$G$8:$G$157,"Cumplido")</f>
        <v/>
      </c>
      <c r="F37" s="25">
        <f>SUMIF(Registro!$K$8:$K$157,B37,Registro!$F$8:$F$157)</f>
        <v/>
      </c>
    </row>
    <row r="38">
      <c r="B38" s="18">
        <f>$G$6-14</f>
        <v/>
      </c>
      <c r="C38" s="19">
        <f>IFERROR(SUMIF(Registro!$K$8:$K$157,B38,Registro!$C$8:$C$157)/COUNTIFS(Registro!$K$8:$K$157,B38,Registro!$C$8:$C$157,"&gt;=0"),0)</f>
        <v/>
      </c>
      <c r="D38" s="19">
        <f>$C$5</f>
        <v/>
      </c>
      <c r="E38" s="24">
        <f>COUNTIFS(Registro!$K$8:$K$157,B38,Registro!$G$8:$G$157,"Cumplido")</f>
        <v/>
      </c>
      <c r="F38" s="25">
        <f>SUMIF(Registro!$K$8:$K$157,B38,Registro!$F$8:$F$157)</f>
        <v/>
      </c>
    </row>
    <row r="39">
      <c r="B39" s="18">
        <f>$G$6-7</f>
        <v/>
      </c>
      <c r="C39" s="19">
        <f>IFERROR(SUMIF(Registro!$K$8:$K$157,B39,Registro!$C$8:$C$157)/COUNTIFS(Registro!$K$8:$K$157,B39,Registro!$C$8:$C$157,"&gt;=0"),0)</f>
        <v/>
      </c>
      <c r="D39" s="19">
        <f>$C$5</f>
        <v/>
      </c>
      <c r="E39" s="24">
        <f>COUNTIFS(Registro!$K$8:$K$157,B39,Registro!$G$8:$G$157,"Cumplido")</f>
        <v/>
      </c>
      <c r="F39" s="25">
        <f>SUMIF(Registro!$K$8:$K$157,B39,Registro!$F$8:$F$157)</f>
        <v/>
      </c>
    </row>
    <row r="40">
      <c r="B40" s="18">
        <f>$G$6-0</f>
        <v/>
      </c>
      <c r="C40" s="19">
        <f>IFERROR(SUMIF(Registro!$K$8:$K$157,B40,Registro!$C$8:$C$157)/COUNTIFS(Registro!$K$8:$K$157,B40,Registro!$C$8:$C$157,"&gt;=0"),0)</f>
        <v/>
      </c>
      <c r="D40" s="19">
        <f>$C$5</f>
        <v/>
      </c>
      <c r="E40" s="24">
        <f>COUNTIFS(Registro!$K$8:$K$157,B40,Registro!$G$8:$G$157,"Cumplido")</f>
        <v/>
      </c>
      <c r="F40" s="25">
        <f>SUMIF(Registro!$K$8:$K$157,B40,Registro!$F$8:$F$157)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16">
    <mergeCell ref="E12:F12"/>
    <mergeCell ref="C12:D12"/>
    <mergeCell ref="E6:F6"/>
    <mergeCell ref="G12:H12"/>
    <mergeCell ref="C10:D10"/>
    <mergeCell ref="E10:F10"/>
    <mergeCell ref="B2:I2"/>
    <mergeCell ref="G10:H10"/>
    <mergeCell ref="E5:F5"/>
    <mergeCell ref="B3:I3"/>
    <mergeCell ref="E13:F13"/>
    <mergeCell ref="C13:D13"/>
    <mergeCell ref="C9:D9"/>
    <mergeCell ref="G9:H9"/>
    <mergeCell ref="E9:F9"/>
    <mergeCell ref="G13:H13"/>
  </mergeCells>
  <conditionalFormatting sqref="G17:G30">
    <cfRule type="cellIs" priority="1" operator="equal" dxfId="0">
      <formula>"Cumplido"</formula>
    </cfRule>
    <cfRule type="cellIs" priority="2" operator="equal" dxfId="1">
      <formula>"Casi"</formula>
    </cfRule>
    <cfRule type="cellIs" priority="3" operator="equal" dxfId="2">
      <formula>"Por debajo"</formula>
    </cfRule>
    <cfRule type="cellIs" priority="4" operator="equal" dxfId="3">
      <formula>"Sin registro"</formula>
    </cfRule>
  </conditionalFormatting>
  <conditionalFormatting sqref="D17:D30">
    <cfRule type="dataBar" priority="5">
      <dataBar>
        <cfvo type="num" val="0"/>
        <cfvo type="max"/>
        <color rgb="0010B981"/>
      </dataBar>
    </cfRule>
  </conditionalFormatting>
  <conditionalFormatting sqref="C35:C40">
    <cfRule type="dataBar" priority="6">
      <dataBar>
        <cfvo type="num" val="0"/>
        <cfvo type="max"/>
        <color rgb="0010B981"/>
      </dataBar>
    </cfRule>
  </conditionalFormatting>
  <dataValidations count="3">
    <dataValidation sqref="C5" showDropDown="0" showInputMessage="0" showErrorMessage="1" allowBlank="0" errorTitle="Valor no válido" error="Escribe un objetivo entero entre 500 y 100.000 pasos." type="whole" operator="between">
      <formula1>500</formula1>
      <formula2>100000</formula2>
    </dataValidation>
    <dataValidation sqref="C6" showDropDown="0" showInputMessage="0" showErrorMessage="1" allowBlank="0" errorTitle="Valor no válido" error="Escribe la longitud del paso en centímetros (entre 30 y 150)." type="whole" operator="between">
      <formula1>30</formula1>
      <formula2>150</formula2>
    </dataValidation>
    <dataValidation sqref="C7" showDropDown="0" showInputMessage="0" showErrorMessage="1" allowBlank="0" errorTitle="Valor no válido" error="Escribe un porcentaje entre 10 % y 100 %." type="decimal" operator="between">
      <formula1>0.1</formula1>
      <formula2>1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M15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1" customWidth="1" min="3" max="3"/>
    <col width="11" customWidth="1" min="4" max="4"/>
    <col width="12" customWidth="1" min="5" max="5"/>
    <col width="12" customWidth="1" min="6" max="6"/>
    <col width="10" customWidth="1" min="7" max="7"/>
    <col width="7" customWidth="1" min="8" max="8"/>
    <col width="10" customWidth="1" min="9" max="9"/>
    <col width="13" customWidth="1" min="10" max="10"/>
    <col width="13" customWidth="1" min="11" max="11"/>
    <col width="13" customWidth="1" min="12" max="12"/>
    <col width="32" customWidth="1" min="13" max="13"/>
  </cols>
  <sheetData>
    <row r="2" ht="34" customHeight="1">
      <c r="B2" s="1" t="inlineStr">
        <is>
          <t>Registro diario de pasos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Una fila por día: fecha y pasos. Ordénalo de más antiguo a más reciente; el resto se calcula solo.</t>
        </is>
      </c>
    </row>
    <row r="5">
      <c r="B5" s="4" t="inlineStr">
        <is>
          <t>Días registrados:</t>
        </is>
      </c>
      <c r="D5" s="26">
        <f>COUNT(C8:C157)</f>
        <v/>
      </c>
      <c r="E5" s="6" t="inlineStr">
        <is>
          <t>Pasos totales:</t>
        </is>
      </c>
      <c r="F5" s="22">
        <f>SUM(C8:C157)</f>
        <v/>
      </c>
    </row>
    <row r="7" ht="32" customHeight="1">
      <c r="B7" s="16" t="inlineStr">
        <is>
          <t>Fecha</t>
        </is>
      </c>
      <c r="C7" s="16" t="inlineStr">
        <is>
          <t>Pasos</t>
        </is>
      </c>
      <c r="D7" s="16" t="inlineStr">
        <is>
          <t>Objetivo del día</t>
        </is>
      </c>
      <c r="E7" s="16" t="inlineStr">
        <is>
          <t>% del objetivo</t>
        </is>
      </c>
      <c r="F7" s="16" t="inlineStr">
        <is>
          <t>Km aprox.</t>
        </is>
      </c>
      <c r="G7" s="16" t="inlineStr">
        <is>
          <t>Estado</t>
        </is>
      </c>
      <c r="H7" s="16" t="inlineStr">
        <is>
          <t>Día</t>
        </is>
      </c>
      <c r="I7" s="16" t="inlineStr">
        <is>
          <t>Racha (días)</t>
        </is>
      </c>
      <c r="J7" s="16" t="inlineStr">
        <is>
          <t>Media 7 días</t>
        </is>
      </c>
      <c r="K7" s="16" t="inlineStr">
        <is>
          <t>Semana (lunes)</t>
        </is>
      </c>
      <c r="L7" s="16" t="inlineStr">
        <is>
          <t>Mes</t>
        </is>
      </c>
      <c r="M7" s="16" t="inlineStr">
        <is>
          <t>Nota</t>
        </is>
      </c>
    </row>
    <row r="8">
      <c r="B8" s="27" t="n">
        <v>46263</v>
      </c>
      <c r="C8" s="5" t="n">
        <v>9840</v>
      </c>
      <c r="D8" s="19">
        <f>IF(OR(B8="",C8=""),"",Panel!$C$5)</f>
        <v/>
      </c>
      <c r="E8" s="20">
        <f>IF(OR(B8="",C8=""),"",IFERROR(C8/D8,0))</f>
        <v/>
      </c>
      <c r="F8" s="25">
        <f>IF(OR(B8="",C8=""),"",C8*Panel!$C$6/100000)</f>
        <v/>
      </c>
      <c r="G8" s="17">
        <f>IF(OR(B8="",C8=""),"",IF(E8&gt;=1,"Cumplido",IF(E8&gt;=Panel!$C$7,"Casi","Por debajo")))</f>
        <v/>
      </c>
      <c r="H8" s="17">
        <f>IF(B8="","",MID("LunMarMiéJueVieSábDom",(WEEKDAY(B8,2)-1)*3+1,3))</f>
        <v/>
      </c>
      <c r="I8" s="24">
        <f>IF(OR(B8="",C8=""),"",IF(G8="Cumplido",1,0))</f>
        <v/>
      </c>
      <c r="J8" s="19">
        <f>IF(OR(B8="",C8=""),"",AVERAGE(C8:C8))</f>
        <v/>
      </c>
      <c r="K8" s="18">
        <f>IF(B8="","",B8-WEEKDAY(B8,2)+1)</f>
        <v/>
      </c>
      <c r="L8" s="28">
        <f>IF(B8="","",DATE(YEAR(B8),MONTH(B8),1))</f>
        <v/>
      </c>
      <c r="M8" s="29" t="inlineStr">
        <is>
          <t>Paseo por el parque</t>
        </is>
      </c>
    </row>
    <row r="9">
      <c r="B9" s="27" t="n">
        <v>46264</v>
      </c>
      <c r="C9" s="5" t="n">
        <v>6120</v>
      </c>
      <c r="D9" s="19">
        <f>IF(OR(B9="",C9=""),"",Panel!$C$5)</f>
        <v/>
      </c>
      <c r="E9" s="20">
        <f>IF(OR(B9="",C9=""),"",IFERROR(C9/D9,0))</f>
        <v/>
      </c>
      <c r="F9" s="25">
        <f>IF(OR(B9="",C9=""),"",C9*Panel!$C$6/100000)</f>
        <v/>
      </c>
      <c r="G9" s="17">
        <f>IF(OR(B9="",C9=""),"",IF(E9&gt;=1,"Cumplido",IF(E9&gt;=Panel!$C$7,"Casi","Por debajo")))</f>
        <v/>
      </c>
      <c r="H9" s="17">
        <f>IF(B9="","",MID("LunMarMiéJueVieSábDom",(WEEKDAY(B9,2)-1)*3+1,3))</f>
        <v/>
      </c>
      <c r="I9" s="24">
        <f>IF(OR(B9="",C9=""),"",IF(G9="Cumplido",IF(B9-N(B8)=1,N(I8),0)+1,0))</f>
        <v/>
      </c>
      <c r="J9" s="19">
        <f>IF(OR(B9="",C9=""),"",AVERAGE(C8:C9))</f>
        <v/>
      </c>
      <c r="K9" s="18">
        <f>IF(B9="","",B9-WEEKDAY(B9,2)+1)</f>
        <v/>
      </c>
      <c r="L9" s="28">
        <f>IF(B9="","",DATE(YEAR(B9),MONTH(B9),1))</f>
        <v/>
      </c>
      <c r="M9" s="29" t="n"/>
    </row>
    <row r="10">
      <c r="B10" s="27" t="n">
        <v>46265</v>
      </c>
      <c r="C10" s="5" t="n">
        <v>8350</v>
      </c>
      <c r="D10" s="19">
        <f>IF(OR(B10="",C10=""),"",Panel!$C$5)</f>
        <v/>
      </c>
      <c r="E10" s="20">
        <f>IF(OR(B10="",C10=""),"",IFERROR(C10/D10,0))</f>
        <v/>
      </c>
      <c r="F10" s="25">
        <f>IF(OR(B10="",C10=""),"",C10*Panel!$C$6/100000)</f>
        <v/>
      </c>
      <c r="G10" s="17">
        <f>IF(OR(B10="",C10=""),"",IF(E10&gt;=1,"Cumplido",IF(E10&gt;=Panel!$C$7,"Casi","Por debajo")))</f>
        <v/>
      </c>
      <c r="H10" s="17">
        <f>IF(B10="","",MID("LunMarMiéJueVieSábDom",(WEEKDAY(B10,2)-1)*3+1,3))</f>
        <v/>
      </c>
      <c r="I10" s="24">
        <f>IF(OR(B10="",C10=""),"",IF(G10="Cumplido",IF(B10-N(B9)=1,N(I9),0)+1,0))</f>
        <v/>
      </c>
      <c r="J10" s="19">
        <f>IF(OR(B10="",C10=""),"",AVERAGE(C8:C10))</f>
        <v/>
      </c>
      <c r="K10" s="18">
        <f>IF(B10="","",B10-WEEKDAY(B10,2)+1)</f>
        <v/>
      </c>
      <c r="L10" s="28">
        <f>IF(B10="","",DATE(YEAR(B10),MONTH(B10),1))</f>
        <v/>
      </c>
      <c r="M10" s="29" t="n"/>
    </row>
    <row r="11">
      <c r="B11" s="27" t="n">
        <v>46266</v>
      </c>
      <c r="C11" s="5" t="n">
        <v>7420</v>
      </c>
      <c r="D11" s="19">
        <f>IF(OR(B11="",C11=""),"",Panel!$C$5)</f>
        <v/>
      </c>
      <c r="E11" s="20">
        <f>IF(OR(B11="",C11=""),"",IFERROR(C11/D11,0))</f>
        <v/>
      </c>
      <c r="F11" s="25">
        <f>IF(OR(B11="",C11=""),"",C11*Panel!$C$6/100000)</f>
        <v/>
      </c>
      <c r="G11" s="17">
        <f>IF(OR(B11="",C11=""),"",IF(E11&gt;=1,"Cumplido",IF(E11&gt;=Panel!$C$7,"Casi","Por debajo")))</f>
        <v/>
      </c>
      <c r="H11" s="17">
        <f>IF(B11="","",MID("LunMarMiéJueVieSábDom",(WEEKDAY(B11,2)-1)*3+1,3))</f>
        <v/>
      </c>
      <c r="I11" s="24">
        <f>IF(OR(B11="",C11=""),"",IF(G11="Cumplido",IF(B11-N(B10)=1,N(I10),0)+1,0))</f>
        <v/>
      </c>
      <c r="J11" s="19">
        <f>IF(OR(B11="",C11=""),"",AVERAGE(C8:C11))</f>
        <v/>
      </c>
      <c r="K11" s="18">
        <f>IF(B11="","",B11-WEEKDAY(B11,2)+1)</f>
        <v/>
      </c>
      <c r="L11" s="28">
        <f>IF(B11="","",DATE(YEAR(B11),MONTH(B11),1))</f>
        <v/>
      </c>
      <c r="M11" s="29" t="n"/>
    </row>
    <row r="12">
      <c r="B12" s="27" t="n">
        <v>46267</v>
      </c>
      <c r="C12" s="5" t="n">
        <v>8910</v>
      </c>
      <c r="D12" s="19">
        <f>IF(OR(B12="",C12=""),"",Panel!$C$5)</f>
        <v/>
      </c>
      <c r="E12" s="20">
        <f>IF(OR(B12="",C12=""),"",IFERROR(C12/D12,0))</f>
        <v/>
      </c>
      <c r="F12" s="25">
        <f>IF(OR(B12="",C12=""),"",C12*Panel!$C$6/100000)</f>
        <v/>
      </c>
      <c r="G12" s="17">
        <f>IF(OR(B12="",C12=""),"",IF(E12&gt;=1,"Cumplido",IF(E12&gt;=Panel!$C$7,"Casi","Por debajo")))</f>
        <v/>
      </c>
      <c r="H12" s="17">
        <f>IF(B12="","",MID("LunMarMiéJueVieSábDom",(WEEKDAY(B12,2)-1)*3+1,3))</f>
        <v/>
      </c>
      <c r="I12" s="24">
        <f>IF(OR(B12="",C12=""),"",IF(G12="Cumplido",IF(B12-N(B11)=1,N(I11),0)+1,0))</f>
        <v/>
      </c>
      <c r="J12" s="19">
        <f>IF(OR(B12="",C12=""),"",AVERAGE(C8:C12))</f>
        <v/>
      </c>
      <c r="K12" s="18">
        <f>IF(B12="","",B12-WEEKDAY(B12,2)+1)</f>
        <v/>
      </c>
      <c r="L12" s="28">
        <f>IF(B12="","",DATE(YEAR(B12),MONTH(B12),1))</f>
        <v/>
      </c>
      <c r="M12" s="29" t="inlineStr">
        <is>
          <t>Día de oficina, escaleras</t>
        </is>
      </c>
    </row>
    <row r="13">
      <c r="B13" s="27" t="n">
        <v>46268</v>
      </c>
      <c r="C13" s="5" t="n">
        <v>8120</v>
      </c>
      <c r="D13" s="19">
        <f>IF(OR(B13="",C13=""),"",Panel!$C$5)</f>
        <v/>
      </c>
      <c r="E13" s="20">
        <f>IF(OR(B13="",C13=""),"",IFERROR(C13/D13,0))</f>
        <v/>
      </c>
      <c r="F13" s="25">
        <f>IF(OR(B13="",C13=""),"",C13*Panel!$C$6/100000)</f>
        <v/>
      </c>
      <c r="G13" s="17">
        <f>IF(OR(B13="",C13=""),"",IF(E13&gt;=1,"Cumplido",IF(E13&gt;=Panel!$C$7,"Casi","Por debajo")))</f>
        <v/>
      </c>
      <c r="H13" s="17">
        <f>IF(B13="","",MID("LunMarMiéJueVieSábDom",(WEEKDAY(B13,2)-1)*3+1,3))</f>
        <v/>
      </c>
      <c r="I13" s="24">
        <f>IF(OR(B13="",C13=""),"",IF(G13="Cumplido",IF(B13-N(B12)=1,N(I12),0)+1,0))</f>
        <v/>
      </c>
      <c r="J13" s="19">
        <f>IF(OR(B13="",C13=""),"",AVERAGE(C8:C13))</f>
        <v/>
      </c>
      <c r="K13" s="18">
        <f>IF(B13="","",B13-WEEKDAY(B13,2)+1)</f>
        <v/>
      </c>
      <c r="L13" s="28">
        <f>IF(B13="","",DATE(YEAR(B13),MONTH(B13),1))</f>
        <v/>
      </c>
      <c r="M13" s="29" t="n"/>
    </row>
    <row r="14">
      <c r="B14" s="27" t="n">
        <v>46269</v>
      </c>
      <c r="C14" s="5" t="n">
        <v>6980</v>
      </c>
      <c r="D14" s="19">
        <f>IF(OR(B14="",C14=""),"",Panel!$C$5)</f>
        <v/>
      </c>
      <c r="E14" s="20">
        <f>IF(OR(B14="",C14=""),"",IFERROR(C14/D14,0))</f>
        <v/>
      </c>
      <c r="F14" s="25">
        <f>IF(OR(B14="",C14=""),"",C14*Panel!$C$6/100000)</f>
        <v/>
      </c>
      <c r="G14" s="17">
        <f>IF(OR(B14="",C14=""),"",IF(E14&gt;=1,"Cumplido",IF(E14&gt;=Panel!$C$7,"Casi","Por debajo")))</f>
        <v/>
      </c>
      <c r="H14" s="17">
        <f>IF(B14="","",MID("LunMarMiéJueVieSábDom",(WEEKDAY(B14,2)-1)*3+1,3))</f>
        <v/>
      </c>
      <c r="I14" s="24">
        <f>IF(OR(B14="",C14=""),"",IF(G14="Cumplido",IF(B14-N(B13)=1,N(I13),0)+1,0))</f>
        <v/>
      </c>
      <c r="J14" s="19">
        <f>IF(OR(B14="",C14=""),"",AVERAGE(C8:C14))</f>
        <v/>
      </c>
      <c r="K14" s="18">
        <f>IF(B14="","",B14-WEEKDAY(B14,2)+1)</f>
        <v/>
      </c>
      <c r="L14" s="28">
        <f>IF(B14="","",DATE(YEAR(B14),MONTH(B14),1))</f>
        <v/>
      </c>
      <c r="M14" s="29" t="n"/>
    </row>
    <row r="15">
      <c r="B15" s="27" t="n">
        <v>46270</v>
      </c>
      <c r="C15" s="5" t="n">
        <v>11250</v>
      </c>
      <c r="D15" s="19">
        <f>IF(OR(B15="",C15=""),"",Panel!$C$5)</f>
        <v/>
      </c>
      <c r="E15" s="20">
        <f>IF(OR(B15="",C15=""),"",IFERROR(C15/D15,0))</f>
        <v/>
      </c>
      <c r="F15" s="25">
        <f>IF(OR(B15="",C15=""),"",C15*Panel!$C$6/100000)</f>
        <v/>
      </c>
      <c r="G15" s="17">
        <f>IF(OR(B15="",C15=""),"",IF(E15&gt;=1,"Cumplido",IF(E15&gt;=Panel!$C$7,"Casi","Por debajo")))</f>
        <v/>
      </c>
      <c r="H15" s="17">
        <f>IF(B15="","",MID("LunMarMiéJueVieSábDom",(WEEKDAY(B15,2)-1)*3+1,3))</f>
        <v/>
      </c>
      <c r="I15" s="24">
        <f>IF(OR(B15="",C15=""),"",IF(G15="Cumplido",IF(B15-N(B14)=1,N(I14),0)+1,0))</f>
        <v/>
      </c>
      <c r="J15" s="19">
        <f>IF(OR(B15="",C15=""),"",AVERAGE(C9:C15))</f>
        <v/>
      </c>
      <c r="K15" s="18">
        <f>IF(B15="","",B15-WEEKDAY(B15,2)+1)</f>
        <v/>
      </c>
      <c r="L15" s="28">
        <f>IF(B15="","",DATE(YEAR(B15),MONTH(B15),1))</f>
        <v/>
      </c>
      <c r="M15" s="29" t="inlineStr">
        <is>
          <t>Excursión al pantano</t>
        </is>
      </c>
    </row>
    <row r="16">
      <c r="B16" s="27" t="n">
        <v>46271</v>
      </c>
      <c r="C16" s="5" t="n">
        <v>5430</v>
      </c>
      <c r="D16" s="19">
        <f>IF(OR(B16="",C16=""),"",Panel!$C$5)</f>
        <v/>
      </c>
      <c r="E16" s="20">
        <f>IF(OR(B16="",C16=""),"",IFERROR(C16/D16,0))</f>
        <v/>
      </c>
      <c r="F16" s="25">
        <f>IF(OR(B16="",C16=""),"",C16*Panel!$C$6/100000)</f>
        <v/>
      </c>
      <c r="G16" s="17">
        <f>IF(OR(B16="",C16=""),"",IF(E16&gt;=1,"Cumplido",IF(E16&gt;=Panel!$C$7,"Casi","Por debajo")))</f>
        <v/>
      </c>
      <c r="H16" s="17">
        <f>IF(B16="","",MID("LunMarMiéJueVieSábDom",(WEEKDAY(B16,2)-1)*3+1,3))</f>
        <v/>
      </c>
      <c r="I16" s="24">
        <f>IF(OR(B16="",C16=""),"",IF(G16="Cumplido",IF(B16-N(B15)=1,N(I15),0)+1,0))</f>
        <v/>
      </c>
      <c r="J16" s="19">
        <f>IF(OR(B16="",C16=""),"",AVERAGE(C10:C16))</f>
        <v/>
      </c>
      <c r="K16" s="18">
        <f>IF(B16="","",B16-WEEKDAY(B16,2)+1)</f>
        <v/>
      </c>
      <c r="L16" s="28">
        <f>IF(B16="","",DATE(YEAR(B16),MONTH(B16),1))</f>
        <v/>
      </c>
      <c r="M16" s="29" t="n"/>
    </row>
    <row r="17">
      <c r="B17" s="27" t="n">
        <v>46272</v>
      </c>
      <c r="C17" s="5" t="n">
        <v>7890</v>
      </c>
      <c r="D17" s="19">
        <f>IF(OR(B17="",C17=""),"",Panel!$C$5)</f>
        <v/>
      </c>
      <c r="E17" s="20">
        <f>IF(OR(B17="",C17=""),"",IFERROR(C17/D17,0))</f>
        <v/>
      </c>
      <c r="F17" s="25">
        <f>IF(OR(B17="",C17=""),"",C17*Panel!$C$6/100000)</f>
        <v/>
      </c>
      <c r="G17" s="17">
        <f>IF(OR(B17="",C17=""),"",IF(E17&gt;=1,"Cumplido",IF(E17&gt;=Panel!$C$7,"Casi","Por debajo")))</f>
        <v/>
      </c>
      <c r="H17" s="17">
        <f>IF(B17="","",MID("LunMarMiéJueVieSábDom",(WEEKDAY(B17,2)-1)*3+1,3))</f>
        <v/>
      </c>
      <c r="I17" s="24">
        <f>IF(OR(B17="",C17=""),"",IF(G17="Cumplido",IF(B17-N(B16)=1,N(I16),0)+1,0))</f>
        <v/>
      </c>
      <c r="J17" s="19">
        <f>IF(OR(B17="",C17=""),"",AVERAGE(C11:C17))</f>
        <v/>
      </c>
      <c r="K17" s="18">
        <f>IF(B17="","",B17-WEEKDAY(B17,2)+1)</f>
        <v/>
      </c>
      <c r="L17" s="28">
        <f>IF(B17="","",DATE(YEAR(B17),MONTH(B17),1))</f>
        <v/>
      </c>
      <c r="M17" s="29" t="n"/>
    </row>
    <row r="18">
      <c r="B18" s="27" t="n">
        <v>46273</v>
      </c>
      <c r="C18" s="5" t="n">
        <v>8460</v>
      </c>
      <c r="D18" s="19">
        <f>IF(OR(B18="",C18=""),"",Panel!$C$5)</f>
        <v/>
      </c>
      <c r="E18" s="20">
        <f>IF(OR(B18="",C18=""),"",IFERROR(C18/D18,0))</f>
        <v/>
      </c>
      <c r="F18" s="25">
        <f>IF(OR(B18="",C18=""),"",C18*Panel!$C$6/100000)</f>
        <v/>
      </c>
      <c r="G18" s="17">
        <f>IF(OR(B18="",C18=""),"",IF(E18&gt;=1,"Cumplido",IF(E18&gt;=Panel!$C$7,"Casi","Por debajo")))</f>
        <v/>
      </c>
      <c r="H18" s="17">
        <f>IF(B18="","",MID("LunMarMiéJueVieSábDom",(WEEKDAY(B18,2)-1)*3+1,3))</f>
        <v/>
      </c>
      <c r="I18" s="24">
        <f>IF(OR(B18="",C18=""),"",IF(G18="Cumplido",IF(B18-N(B17)=1,N(I17),0)+1,0))</f>
        <v/>
      </c>
      <c r="J18" s="19">
        <f>IF(OR(B18="",C18=""),"",AVERAGE(C12:C18))</f>
        <v/>
      </c>
      <c r="K18" s="18">
        <f>IF(B18="","",B18-WEEKDAY(B18,2)+1)</f>
        <v/>
      </c>
      <c r="L18" s="28">
        <f>IF(B18="","",DATE(YEAR(B18),MONTH(B18),1))</f>
        <v/>
      </c>
      <c r="M18" s="29" t="n"/>
    </row>
    <row r="19">
      <c r="B19" s="27" t="n">
        <v>46274</v>
      </c>
      <c r="C19" s="5" t="n">
        <v>9120</v>
      </c>
      <c r="D19" s="19">
        <f>IF(OR(B19="",C19=""),"",Panel!$C$5)</f>
        <v/>
      </c>
      <c r="E19" s="20">
        <f>IF(OR(B19="",C19=""),"",IFERROR(C19/D19,0))</f>
        <v/>
      </c>
      <c r="F19" s="25">
        <f>IF(OR(B19="",C19=""),"",C19*Panel!$C$6/100000)</f>
        <v/>
      </c>
      <c r="G19" s="17">
        <f>IF(OR(B19="",C19=""),"",IF(E19&gt;=1,"Cumplido",IF(E19&gt;=Panel!$C$7,"Casi","Por debajo")))</f>
        <v/>
      </c>
      <c r="H19" s="17">
        <f>IF(B19="","",MID("LunMarMiéJueVieSábDom",(WEEKDAY(B19,2)-1)*3+1,3))</f>
        <v/>
      </c>
      <c r="I19" s="24">
        <f>IF(OR(B19="",C19=""),"",IF(G19="Cumplido",IF(B19-N(B18)=1,N(I18),0)+1,0))</f>
        <v/>
      </c>
      <c r="J19" s="19">
        <f>IF(OR(B19="",C19=""),"",AVERAGE(C13:C19))</f>
        <v/>
      </c>
      <c r="K19" s="18">
        <f>IF(B19="","",B19-WEEKDAY(B19,2)+1)</f>
        <v/>
      </c>
      <c r="L19" s="28">
        <f>IF(B19="","",DATE(YEAR(B19),MONTH(B19),1))</f>
        <v/>
      </c>
      <c r="M19" s="29" t="n"/>
    </row>
    <row r="20">
      <c r="B20" s="27" t="n">
        <v>46275</v>
      </c>
      <c r="C20" s="5" t="n">
        <v>8030</v>
      </c>
      <c r="D20" s="19">
        <f>IF(OR(B20="",C20=""),"",Panel!$C$5)</f>
        <v/>
      </c>
      <c r="E20" s="20">
        <f>IF(OR(B20="",C20=""),"",IFERROR(C20/D20,0))</f>
        <v/>
      </c>
      <c r="F20" s="25">
        <f>IF(OR(B20="",C20=""),"",C20*Panel!$C$6/100000)</f>
        <v/>
      </c>
      <c r="G20" s="17">
        <f>IF(OR(B20="",C20=""),"",IF(E20&gt;=1,"Cumplido",IF(E20&gt;=Panel!$C$7,"Casi","Por debajo")))</f>
        <v/>
      </c>
      <c r="H20" s="17">
        <f>IF(B20="","",MID("LunMarMiéJueVieSábDom",(WEEKDAY(B20,2)-1)*3+1,3))</f>
        <v/>
      </c>
      <c r="I20" s="24">
        <f>IF(OR(B20="",C20=""),"",IF(G20="Cumplido",IF(B20-N(B19)=1,N(I19),0)+1,0))</f>
        <v/>
      </c>
      <c r="J20" s="19">
        <f>IF(OR(B20="",C20=""),"",AVERAGE(C14:C20))</f>
        <v/>
      </c>
      <c r="K20" s="18">
        <f>IF(B20="","",B20-WEEKDAY(B20,2)+1)</f>
        <v/>
      </c>
      <c r="L20" s="28">
        <f>IF(B20="","",DATE(YEAR(B20),MONTH(B20),1))</f>
        <v/>
      </c>
      <c r="M20" s="29" t="n"/>
    </row>
    <row r="21">
      <c r="B21" s="27" t="n">
        <v>46276</v>
      </c>
      <c r="C21" s="5" t="n">
        <v>8780</v>
      </c>
      <c r="D21" s="19">
        <f>IF(OR(B21="",C21=""),"",Panel!$C$5)</f>
        <v/>
      </c>
      <c r="E21" s="20">
        <f>IF(OR(B21="",C21=""),"",IFERROR(C21/D21,0))</f>
        <v/>
      </c>
      <c r="F21" s="25">
        <f>IF(OR(B21="",C21=""),"",C21*Panel!$C$6/100000)</f>
        <v/>
      </c>
      <c r="G21" s="17">
        <f>IF(OR(B21="",C21=""),"",IF(E21&gt;=1,"Cumplido",IF(E21&gt;=Panel!$C$7,"Casi","Por debajo")))</f>
        <v/>
      </c>
      <c r="H21" s="17">
        <f>IF(B21="","",MID("LunMarMiéJueVieSábDom",(WEEKDAY(B21,2)-1)*3+1,3))</f>
        <v/>
      </c>
      <c r="I21" s="24">
        <f>IF(OR(B21="",C21=""),"",IF(G21="Cumplido",IF(B21-N(B20)=1,N(I20),0)+1,0))</f>
        <v/>
      </c>
      <c r="J21" s="19">
        <f>IF(OR(B21="",C21=""),"",AVERAGE(C15:C21))</f>
        <v/>
      </c>
      <c r="K21" s="18">
        <f>IF(B21="","",B21-WEEKDAY(B21,2)+1)</f>
        <v/>
      </c>
      <c r="L21" s="28">
        <f>IF(B21="","",DATE(YEAR(B21),MONTH(B21),1))</f>
        <v/>
      </c>
      <c r="M21" s="29" t="n"/>
    </row>
    <row r="22">
      <c r="B22" s="27" t="n">
        <v>46277</v>
      </c>
      <c r="C22" s="5" t="n">
        <v>12480</v>
      </c>
      <c r="D22" s="19">
        <f>IF(OR(B22="",C22=""),"",Panel!$C$5)</f>
        <v/>
      </c>
      <c r="E22" s="20">
        <f>IF(OR(B22="",C22=""),"",IFERROR(C22/D22,0))</f>
        <v/>
      </c>
      <c r="F22" s="25">
        <f>IF(OR(B22="",C22=""),"",C22*Panel!$C$6/100000)</f>
        <v/>
      </c>
      <c r="G22" s="17">
        <f>IF(OR(B22="",C22=""),"",IF(E22&gt;=1,"Cumplido",IF(E22&gt;=Panel!$C$7,"Casi","Por debajo")))</f>
        <v/>
      </c>
      <c r="H22" s="17">
        <f>IF(B22="","",MID("LunMarMiéJueVieSábDom",(WEEKDAY(B22,2)-1)*3+1,3))</f>
        <v/>
      </c>
      <c r="I22" s="24">
        <f>IF(OR(B22="",C22=""),"",IF(G22="Cumplido",IF(B22-N(B21)=1,N(I21),0)+1,0))</f>
        <v/>
      </c>
      <c r="J22" s="19">
        <f>IF(OR(B22="",C22=""),"",AVERAGE(C16:C22))</f>
        <v/>
      </c>
      <c r="K22" s="18">
        <f>IF(B22="","",B22-WEEKDAY(B22,2)+1)</f>
        <v/>
      </c>
      <c r="L22" s="28">
        <f>IF(B22="","",DATE(YEAR(B22),MONTH(B22),1))</f>
        <v/>
      </c>
      <c r="M22" s="29" t="inlineStr">
        <is>
          <t>Ruta por la sierra</t>
        </is>
      </c>
    </row>
    <row r="23">
      <c r="B23" s="27" t="n">
        <v>46278</v>
      </c>
      <c r="C23" s="5" t="n">
        <v>9650</v>
      </c>
      <c r="D23" s="19">
        <f>IF(OR(B23="",C23=""),"",Panel!$C$5)</f>
        <v/>
      </c>
      <c r="E23" s="20">
        <f>IF(OR(B23="",C23=""),"",IFERROR(C23/D23,0))</f>
        <v/>
      </c>
      <c r="F23" s="25">
        <f>IF(OR(B23="",C23=""),"",C23*Panel!$C$6/100000)</f>
        <v/>
      </c>
      <c r="G23" s="17">
        <f>IF(OR(B23="",C23=""),"",IF(E23&gt;=1,"Cumplido",IF(E23&gt;=Panel!$C$7,"Casi","Por debajo")))</f>
        <v/>
      </c>
      <c r="H23" s="17">
        <f>IF(B23="","",MID("LunMarMiéJueVieSábDom",(WEEKDAY(B23,2)-1)*3+1,3))</f>
        <v/>
      </c>
      <c r="I23" s="24">
        <f>IF(OR(B23="",C23=""),"",IF(G23="Cumplido",IF(B23-N(B22)=1,N(I22),0)+1,0))</f>
        <v/>
      </c>
      <c r="J23" s="19">
        <f>IF(OR(B23="",C23=""),"",AVERAGE(C17:C23))</f>
        <v/>
      </c>
      <c r="K23" s="18">
        <f>IF(B23="","",B23-WEEKDAY(B23,2)+1)</f>
        <v/>
      </c>
      <c r="L23" s="28">
        <f>IF(B23="","",DATE(YEAR(B23),MONTH(B23),1))</f>
        <v/>
      </c>
      <c r="M23" s="29" t="n"/>
    </row>
    <row r="24">
      <c r="B24" s="27" t="n">
        <v>46279</v>
      </c>
      <c r="C24" s="5" t="n">
        <v>6340</v>
      </c>
      <c r="D24" s="19">
        <f>IF(OR(B24="",C24=""),"",Panel!$C$5)</f>
        <v/>
      </c>
      <c r="E24" s="20">
        <f>IF(OR(B24="",C24=""),"",IFERROR(C24/D24,0))</f>
        <v/>
      </c>
      <c r="F24" s="25">
        <f>IF(OR(B24="",C24=""),"",C24*Panel!$C$6/100000)</f>
        <v/>
      </c>
      <c r="G24" s="17">
        <f>IF(OR(B24="",C24=""),"",IF(E24&gt;=1,"Cumplido",IF(E24&gt;=Panel!$C$7,"Casi","Por debajo")))</f>
        <v/>
      </c>
      <c r="H24" s="17">
        <f>IF(B24="","",MID("LunMarMiéJueVieSábDom",(WEEKDAY(B24,2)-1)*3+1,3))</f>
        <v/>
      </c>
      <c r="I24" s="24">
        <f>IF(OR(B24="",C24=""),"",IF(G24="Cumplido",IF(B24-N(B23)=1,N(I23),0)+1,0))</f>
        <v/>
      </c>
      <c r="J24" s="19">
        <f>IF(OR(B24="",C24=""),"",AVERAGE(C18:C24))</f>
        <v/>
      </c>
      <c r="K24" s="18">
        <f>IF(B24="","",B24-WEEKDAY(B24,2)+1)</f>
        <v/>
      </c>
      <c r="L24" s="28">
        <f>IF(B24="","",DATE(YEAR(B24),MONTH(B24),1))</f>
        <v/>
      </c>
      <c r="M24" s="29" t="n"/>
    </row>
    <row r="25">
      <c r="B25" s="27" t="n">
        <v>46280</v>
      </c>
      <c r="C25" s="5" t="n">
        <v>7210</v>
      </c>
      <c r="D25" s="19">
        <f>IF(OR(B25="",C25=""),"",Panel!$C$5)</f>
        <v/>
      </c>
      <c r="E25" s="20">
        <f>IF(OR(B25="",C25=""),"",IFERROR(C25/D25,0))</f>
        <v/>
      </c>
      <c r="F25" s="25">
        <f>IF(OR(B25="",C25=""),"",C25*Panel!$C$6/100000)</f>
        <v/>
      </c>
      <c r="G25" s="17">
        <f>IF(OR(B25="",C25=""),"",IF(E25&gt;=1,"Cumplido",IF(E25&gt;=Panel!$C$7,"Casi","Por debajo")))</f>
        <v/>
      </c>
      <c r="H25" s="17">
        <f>IF(B25="","",MID("LunMarMiéJueVieSábDom",(WEEKDAY(B25,2)-1)*3+1,3))</f>
        <v/>
      </c>
      <c r="I25" s="24">
        <f>IF(OR(B25="",C25=""),"",IF(G25="Cumplido",IF(B25-N(B24)=1,N(I24),0)+1,0))</f>
        <v/>
      </c>
      <c r="J25" s="19">
        <f>IF(OR(B25="",C25=""),"",AVERAGE(C19:C25))</f>
        <v/>
      </c>
      <c r="K25" s="18">
        <f>IF(B25="","",B25-WEEKDAY(B25,2)+1)</f>
        <v/>
      </c>
      <c r="L25" s="28">
        <f>IF(B25="","",DATE(YEAR(B25),MONTH(B25),1))</f>
        <v/>
      </c>
      <c r="M25" s="29" t="n"/>
    </row>
    <row r="26">
      <c r="B26" s="27" t="n">
        <v>46281</v>
      </c>
      <c r="C26" s="5" t="n">
        <v>8240</v>
      </c>
      <c r="D26" s="19">
        <f>IF(OR(B26="",C26=""),"",Panel!$C$5)</f>
        <v/>
      </c>
      <c r="E26" s="20">
        <f>IF(OR(B26="",C26=""),"",IFERROR(C26/D26,0))</f>
        <v/>
      </c>
      <c r="F26" s="25">
        <f>IF(OR(B26="",C26=""),"",C26*Panel!$C$6/100000)</f>
        <v/>
      </c>
      <c r="G26" s="17">
        <f>IF(OR(B26="",C26=""),"",IF(E26&gt;=1,"Cumplido",IF(E26&gt;=Panel!$C$7,"Casi","Por debajo")))</f>
        <v/>
      </c>
      <c r="H26" s="17">
        <f>IF(B26="","",MID("LunMarMiéJueVieSábDom",(WEEKDAY(B26,2)-1)*3+1,3))</f>
        <v/>
      </c>
      <c r="I26" s="24">
        <f>IF(OR(B26="",C26=""),"",IF(G26="Cumplido",IF(B26-N(B25)=1,N(I25),0)+1,0))</f>
        <v/>
      </c>
      <c r="J26" s="19">
        <f>IF(OR(B26="",C26=""),"",AVERAGE(C20:C26))</f>
        <v/>
      </c>
      <c r="K26" s="18">
        <f>IF(B26="","",B26-WEEKDAY(B26,2)+1)</f>
        <v/>
      </c>
      <c r="L26" s="28">
        <f>IF(B26="","",DATE(YEAR(B26),MONTH(B26),1))</f>
        <v/>
      </c>
      <c r="M26" s="29" t="inlineStr">
        <is>
          <t>Día de lluvia</t>
        </is>
      </c>
    </row>
    <row r="27">
      <c r="B27" s="27" t="n">
        <v>46282</v>
      </c>
      <c r="C27" s="5" t="n">
        <v>7650</v>
      </c>
      <c r="D27" s="19">
        <f>IF(OR(B27="",C27=""),"",Panel!$C$5)</f>
        <v/>
      </c>
      <c r="E27" s="20">
        <f>IF(OR(B27="",C27=""),"",IFERROR(C27/D27,0))</f>
        <v/>
      </c>
      <c r="F27" s="25">
        <f>IF(OR(B27="",C27=""),"",C27*Panel!$C$6/100000)</f>
        <v/>
      </c>
      <c r="G27" s="17">
        <f>IF(OR(B27="",C27=""),"",IF(E27&gt;=1,"Cumplido",IF(E27&gt;=Panel!$C$7,"Casi","Por debajo")))</f>
        <v/>
      </c>
      <c r="H27" s="17">
        <f>IF(B27="","",MID("LunMarMiéJueVieSábDom",(WEEKDAY(B27,2)-1)*3+1,3))</f>
        <v/>
      </c>
      <c r="I27" s="24">
        <f>IF(OR(B27="",C27=""),"",IF(G27="Cumplido",IF(B27-N(B26)=1,N(I26),0)+1,0))</f>
        <v/>
      </c>
      <c r="J27" s="19">
        <f>IF(OR(B27="",C27=""),"",AVERAGE(C21:C27))</f>
        <v/>
      </c>
      <c r="K27" s="18">
        <f>IF(B27="","",B27-WEEKDAY(B27,2)+1)</f>
        <v/>
      </c>
      <c r="L27" s="28">
        <f>IF(B27="","",DATE(YEAR(B27),MONTH(B27),1))</f>
        <v/>
      </c>
      <c r="M27" s="29" t="n"/>
    </row>
    <row r="28">
      <c r="B28" s="27" t="n">
        <v>46283</v>
      </c>
      <c r="C28" s="5" t="n">
        <v>5920</v>
      </c>
      <c r="D28" s="19">
        <f>IF(OR(B28="",C28=""),"",Panel!$C$5)</f>
        <v/>
      </c>
      <c r="E28" s="20">
        <f>IF(OR(B28="",C28=""),"",IFERROR(C28/D28,0))</f>
        <v/>
      </c>
      <c r="F28" s="25">
        <f>IF(OR(B28="",C28=""),"",C28*Panel!$C$6/100000)</f>
        <v/>
      </c>
      <c r="G28" s="17">
        <f>IF(OR(B28="",C28=""),"",IF(E28&gt;=1,"Cumplido",IF(E28&gt;=Panel!$C$7,"Casi","Por debajo")))</f>
        <v/>
      </c>
      <c r="H28" s="17">
        <f>IF(B28="","",MID("LunMarMiéJueVieSábDom",(WEEKDAY(B28,2)-1)*3+1,3))</f>
        <v/>
      </c>
      <c r="I28" s="24">
        <f>IF(OR(B28="",C28=""),"",IF(G28="Cumplido",IF(B28-N(B27)=1,N(I27),0)+1,0))</f>
        <v/>
      </c>
      <c r="J28" s="19">
        <f>IF(OR(B28="",C28=""),"",AVERAGE(C22:C28))</f>
        <v/>
      </c>
      <c r="K28" s="18">
        <f>IF(B28="","",B28-WEEKDAY(B28,2)+1)</f>
        <v/>
      </c>
      <c r="L28" s="28">
        <f>IF(B28="","",DATE(YEAR(B28),MONTH(B28),1))</f>
        <v/>
      </c>
      <c r="M28" s="29" t="n"/>
    </row>
    <row r="29">
      <c r="B29" s="27" t="n">
        <v>46284</v>
      </c>
      <c r="C29" s="5" t="n">
        <v>10130</v>
      </c>
      <c r="D29" s="19">
        <f>IF(OR(B29="",C29=""),"",Panel!$C$5)</f>
        <v/>
      </c>
      <c r="E29" s="20">
        <f>IF(OR(B29="",C29=""),"",IFERROR(C29/D29,0))</f>
        <v/>
      </c>
      <c r="F29" s="25">
        <f>IF(OR(B29="",C29=""),"",C29*Panel!$C$6/100000)</f>
        <v/>
      </c>
      <c r="G29" s="17">
        <f>IF(OR(B29="",C29=""),"",IF(E29&gt;=1,"Cumplido",IF(E29&gt;=Panel!$C$7,"Casi","Por debajo")))</f>
        <v/>
      </c>
      <c r="H29" s="17">
        <f>IF(B29="","",MID("LunMarMiéJueVieSábDom",(WEEKDAY(B29,2)-1)*3+1,3))</f>
        <v/>
      </c>
      <c r="I29" s="24">
        <f>IF(OR(B29="",C29=""),"",IF(G29="Cumplido",IF(B29-N(B28)=1,N(I28),0)+1,0))</f>
        <v/>
      </c>
      <c r="J29" s="19">
        <f>IF(OR(B29="",C29=""),"",AVERAGE(C23:C29))</f>
        <v/>
      </c>
      <c r="K29" s="18">
        <f>IF(B29="","",B29-WEEKDAY(B29,2)+1)</f>
        <v/>
      </c>
      <c r="L29" s="28">
        <f>IF(B29="","",DATE(YEAR(B29),MONTH(B29),1))</f>
        <v/>
      </c>
      <c r="M29" s="29" t="n"/>
    </row>
    <row r="30">
      <c r="B30" s="27" t="n">
        <v>46285</v>
      </c>
      <c r="C30" s="5" t="n">
        <v>4870</v>
      </c>
      <c r="D30" s="19">
        <f>IF(OR(B30="",C30=""),"",Panel!$C$5)</f>
        <v/>
      </c>
      <c r="E30" s="20">
        <f>IF(OR(B30="",C30=""),"",IFERROR(C30/D30,0))</f>
        <v/>
      </c>
      <c r="F30" s="25">
        <f>IF(OR(B30="",C30=""),"",C30*Panel!$C$6/100000)</f>
        <v/>
      </c>
      <c r="G30" s="17">
        <f>IF(OR(B30="",C30=""),"",IF(E30&gt;=1,"Cumplido",IF(E30&gt;=Panel!$C$7,"Casi","Por debajo")))</f>
        <v/>
      </c>
      <c r="H30" s="17">
        <f>IF(B30="","",MID("LunMarMiéJueVieSábDom",(WEEKDAY(B30,2)-1)*3+1,3))</f>
        <v/>
      </c>
      <c r="I30" s="24">
        <f>IF(OR(B30="",C30=""),"",IF(G30="Cumplido",IF(B30-N(B29)=1,N(I29),0)+1,0))</f>
        <v/>
      </c>
      <c r="J30" s="19">
        <f>IF(OR(B30="",C30=""),"",AVERAGE(C24:C30))</f>
        <v/>
      </c>
      <c r="K30" s="18">
        <f>IF(B30="","",B30-WEEKDAY(B30,2)+1)</f>
        <v/>
      </c>
      <c r="L30" s="28">
        <f>IF(B30="","",DATE(YEAR(B30),MONTH(B30),1))</f>
        <v/>
      </c>
      <c r="M30" s="29" t="inlineStr">
        <is>
          <t>Domingo de descanso</t>
        </is>
      </c>
    </row>
    <row r="31">
      <c r="B31" s="27" t="n">
        <v>46286</v>
      </c>
      <c r="C31" s="5" t="n">
        <v>8520</v>
      </c>
      <c r="D31" s="19">
        <f>IF(OR(B31="",C31=""),"",Panel!$C$5)</f>
        <v/>
      </c>
      <c r="E31" s="20">
        <f>IF(OR(B31="",C31=""),"",IFERROR(C31/D31,0))</f>
        <v/>
      </c>
      <c r="F31" s="25">
        <f>IF(OR(B31="",C31=""),"",C31*Panel!$C$6/100000)</f>
        <v/>
      </c>
      <c r="G31" s="17">
        <f>IF(OR(B31="",C31=""),"",IF(E31&gt;=1,"Cumplido",IF(E31&gt;=Panel!$C$7,"Casi","Por debajo")))</f>
        <v/>
      </c>
      <c r="H31" s="17">
        <f>IF(B31="","",MID("LunMarMiéJueVieSábDom",(WEEKDAY(B31,2)-1)*3+1,3))</f>
        <v/>
      </c>
      <c r="I31" s="24">
        <f>IF(OR(B31="",C31=""),"",IF(G31="Cumplido",IF(B31-N(B30)=1,N(I30),0)+1,0))</f>
        <v/>
      </c>
      <c r="J31" s="19">
        <f>IF(OR(B31="",C31=""),"",AVERAGE(C25:C31))</f>
        <v/>
      </c>
      <c r="K31" s="18">
        <f>IF(B31="","",B31-WEEKDAY(B31,2)+1)</f>
        <v/>
      </c>
      <c r="L31" s="28">
        <f>IF(B31="","",DATE(YEAR(B31),MONTH(B31),1))</f>
        <v/>
      </c>
      <c r="M31" s="29" t="n"/>
    </row>
    <row r="32">
      <c r="B32" s="27" t="n">
        <v>46287</v>
      </c>
      <c r="C32" s="5" t="n">
        <v>9340</v>
      </c>
      <c r="D32" s="19">
        <f>IF(OR(B32="",C32=""),"",Panel!$C$5)</f>
        <v/>
      </c>
      <c r="E32" s="20">
        <f>IF(OR(B32="",C32=""),"",IFERROR(C32/D32,0))</f>
        <v/>
      </c>
      <c r="F32" s="25">
        <f>IF(OR(B32="",C32=""),"",C32*Panel!$C$6/100000)</f>
        <v/>
      </c>
      <c r="G32" s="17">
        <f>IF(OR(B32="",C32=""),"",IF(E32&gt;=1,"Cumplido",IF(E32&gt;=Panel!$C$7,"Casi","Por debajo")))</f>
        <v/>
      </c>
      <c r="H32" s="17">
        <f>IF(B32="","",MID("LunMarMiéJueVieSábDom",(WEEKDAY(B32,2)-1)*3+1,3))</f>
        <v/>
      </c>
      <c r="I32" s="24">
        <f>IF(OR(B32="",C32=""),"",IF(G32="Cumplido",IF(B32-N(B31)=1,N(I31),0)+1,0))</f>
        <v/>
      </c>
      <c r="J32" s="19">
        <f>IF(OR(B32="",C32=""),"",AVERAGE(C26:C32))</f>
        <v/>
      </c>
      <c r="K32" s="18">
        <f>IF(B32="","",B32-WEEKDAY(B32,2)+1)</f>
        <v/>
      </c>
      <c r="L32" s="28">
        <f>IF(B32="","",DATE(YEAR(B32),MONTH(B32),1))</f>
        <v/>
      </c>
      <c r="M32" s="29" t="n"/>
    </row>
    <row r="33">
      <c r="B33" s="27" t="n">
        <v>46288</v>
      </c>
      <c r="C33" s="5" t="n">
        <v>8070</v>
      </c>
      <c r="D33" s="19">
        <f>IF(OR(B33="",C33=""),"",Panel!$C$5)</f>
        <v/>
      </c>
      <c r="E33" s="20">
        <f>IF(OR(B33="",C33=""),"",IFERROR(C33/D33,0))</f>
        <v/>
      </c>
      <c r="F33" s="25">
        <f>IF(OR(B33="",C33=""),"",C33*Panel!$C$6/100000)</f>
        <v/>
      </c>
      <c r="G33" s="17">
        <f>IF(OR(B33="",C33=""),"",IF(E33&gt;=1,"Cumplido",IF(E33&gt;=Panel!$C$7,"Casi","Por debajo")))</f>
        <v/>
      </c>
      <c r="H33" s="17">
        <f>IF(B33="","",MID("LunMarMiéJueVieSábDom",(WEEKDAY(B33,2)-1)*3+1,3))</f>
        <v/>
      </c>
      <c r="I33" s="24">
        <f>IF(OR(B33="",C33=""),"",IF(G33="Cumplido",IF(B33-N(B32)=1,N(I32),0)+1,0))</f>
        <v/>
      </c>
      <c r="J33" s="19">
        <f>IF(OR(B33="",C33=""),"",AVERAGE(C27:C33))</f>
        <v/>
      </c>
      <c r="K33" s="18">
        <f>IF(B33="","",B33-WEEKDAY(B33,2)+1)</f>
        <v/>
      </c>
      <c r="L33" s="28">
        <f>IF(B33="","",DATE(YEAR(B33),MONTH(B33),1))</f>
        <v/>
      </c>
      <c r="M33" s="29" t="n"/>
    </row>
    <row r="34">
      <c r="B34" s="27" t="n">
        <v>46289</v>
      </c>
      <c r="C34" s="5" t="n">
        <v>8890</v>
      </c>
      <c r="D34" s="19">
        <f>IF(OR(B34="",C34=""),"",Panel!$C$5)</f>
        <v/>
      </c>
      <c r="E34" s="20">
        <f>IF(OR(B34="",C34=""),"",IFERROR(C34/D34,0))</f>
        <v/>
      </c>
      <c r="F34" s="25">
        <f>IF(OR(B34="",C34=""),"",C34*Panel!$C$6/100000)</f>
        <v/>
      </c>
      <c r="G34" s="17">
        <f>IF(OR(B34="",C34=""),"",IF(E34&gt;=1,"Cumplido",IF(E34&gt;=Panel!$C$7,"Casi","Por debajo")))</f>
        <v/>
      </c>
      <c r="H34" s="17">
        <f>IF(B34="","",MID("LunMarMiéJueVieSábDom",(WEEKDAY(B34,2)-1)*3+1,3))</f>
        <v/>
      </c>
      <c r="I34" s="24">
        <f>IF(OR(B34="",C34=""),"",IF(G34="Cumplido",IF(B34-N(B33)=1,N(I33),0)+1,0))</f>
        <v/>
      </c>
      <c r="J34" s="19">
        <f>IF(OR(B34="",C34=""),"",AVERAGE(C28:C34))</f>
        <v/>
      </c>
      <c r="K34" s="18">
        <f>IF(B34="","",B34-WEEKDAY(B34,2)+1)</f>
        <v/>
      </c>
      <c r="L34" s="28">
        <f>IF(B34="","",DATE(YEAR(B34),MONTH(B34),1))</f>
        <v/>
      </c>
      <c r="M34" s="29" t="n"/>
    </row>
    <row r="35">
      <c r="B35" s="27" t="n">
        <v>46290</v>
      </c>
      <c r="C35" s="5" t="n">
        <v>9560</v>
      </c>
      <c r="D35" s="19">
        <f>IF(OR(B35="",C35=""),"",Panel!$C$5)</f>
        <v/>
      </c>
      <c r="E35" s="20">
        <f>IF(OR(B35="",C35=""),"",IFERROR(C35/D35,0))</f>
        <v/>
      </c>
      <c r="F35" s="25">
        <f>IF(OR(B35="",C35=""),"",C35*Panel!$C$6/100000)</f>
        <v/>
      </c>
      <c r="G35" s="17">
        <f>IF(OR(B35="",C35=""),"",IF(E35&gt;=1,"Cumplido",IF(E35&gt;=Panel!$C$7,"Casi","Por debajo")))</f>
        <v/>
      </c>
      <c r="H35" s="17">
        <f>IF(B35="","",MID("LunMarMiéJueVieSábDom",(WEEKDAY(B35,2)-1)*3+1,3))</f>
        <v/>
      </c>
      <c r="I35" s="24">
        <f>IF(OR(B35="",C35=""),"",IF(G35="Cumplido",IF(B35-N(B34)=1,N(I34),0)+1,0))</f>
        <v/>
      </c>
      <c r="J35" s="19">
        <f>IF(OR(B35="",C35=""),"",AVERAGE(C29:C35))</f>
        <v/>
      </c>
      <c r="K35" s="18">
        <f>IF(B35="","",B35-WEEKDAY(B35,2)+1)</f>
        <v/>
      </c>
      <c r="L35" s="28">
        <f>IF(B35="","",DATE(YEAR(B35),MONTH(B35),1))</f>
        <v/>
      </c>
      <c r="M35" s="29" t="n"/>
    </row>
    <row r="36">
      <c r="B36" s="27" t="n">
        <v>46291</v>
      </c>
      <c r="C36" s="5" t="n">
        <v>13020</v>
      </c>
      <c r="D36" s="19">
        <f>IF(OR(B36="",C36=""),"",Panel!$C$5)</f>
        <v/>
      </c>
      <c r="E36" s="20">
        <f>IF(OR(B36="",C36=""),"",IFERROR(C36/D36,0))</f>
        <v/>
      </c>
      <c r="F36" s="25">
        <f>IF(OR(B36="",C36=""),"",C36*Panel!$C$6/100000)</f>
        <v/>
      </c>
      <c r="G36" s="17">
        <f>IF(OR(B36="",C36=""),"",IF(E36&gt;=1,"Cumplido",IF(E36&gt;=Panel!$C$7,"Casi","Por debajo")))</f>
        <v/>
      </c>
      <c r="H36" s="17">
        <f>IF(B36="","",MID("LunMarMiéJueVieSábDom",(WEEKDAY(B36,2)-1)*3+1,3))</f>
        <v/>
      </c>
      <c r="I36" s="24">
        <f>IF(OR(B36="",C36=""),"",IF(G36="Cumplido",IF(B36-N(B35)=1,N(I35),0)+1,0))</f>
        <v/>
      </c>
      <c r="J36" s="19">
        <f>IF(OR(B36="",C36=""),"",AVERAGE(C30:C36))</f>
        <v/>
      </c>
      <c r="K36" s="18">
        <f>IF(B36="","",B36-WEEKDAY(B36,2)+1)</f>
        <v/>
      </c>
      <c r="L36" s="28">
        <f>IF(B36="","",DATE(YEAR(B36),MONTH(B36),1))</f>
        <v/>
      </c>
      <c r="M36" s="29" t="n"/>
    </row>
    <row r="37">
      <c r="B37" s="27" t="n">
        <v>46292</v>
      </c>
      <c r="C37" s="5" t="n">
        <v>10410</v>
      </c>
      <c r="D37" s="19">
        <f>IF(OR(B37="",C37=""),"",Panel!$C$5)</f>
        <v/>
      </c>
      <c r="E37" s="20">
        <f>IF(OR(B37="",C37=""),"",IFERROR(C37/D37,0))</f>
        <v/>
      </c>
      <c r="F37" s="25">
        <f>IF(OR(B37="",C37=""),"",C37*Panel!$C$6/100000)</f>
        <v/>
      </c>
      <c r="G37" s="17">
        <f>IF(OR(B37="",C37=""),"",IF(E37&gt;=1,"Cumplido",IF(E37&gt;=Panel!$C$7,"Casi","Por debajo")))</f>
        <v/>
      </c>
      <c r="H37" s="17">
        <f>IF(B37="","",MID("LunMarMiéJueVieSábDom",(WEEKDAY(B37,2)-1)*3+1,3))</f>
        <v/>
      </c>
      <c r="I37" s="24">
        <f>IF(OR(B37="",C37=""),"",IF(G37="Cumplido",IF(B37-N(B36)=1,N(I36),0)+1,0))</f>
        <v/>
      </c>
      <c r="J37" s="19">
        <f>IF(OR(B37="",C37=""),"",AVERAGE(C31:C37))</f>
        <v/>
      </c>
      <c r="K37" s="18">
        <f>IF(B37="","",B37-WEEKDAY(B37,2)+1)</f>
        <v/>
      </c>
      <c r="L37" s="28">
        <f>IF(B37="","",DATE(YEAR(B37),MONTH(B37),1))</f>
        <v/>
      </c>
      <c r="M37" s="29" t="inlineStr">
        <is>
          <t>Paseo largo con amigos</t>
        </is>
      </c>
    </row>
    <row r="38">
      <c r="B38" s="27" t="n">
        <v>46293</v>
      </c>
      <c r="C38" s="5" t="n">
        <v>8210</v>
      </c>
      <c r="D38" s="19">
        <f>IF(OR(B38="",C38=""),"",Panel!$C$5)</f>
        <v/>
      </c>
      <c r="E38" s="20">
        <f>IF(OR(B38="",C38=""),"",IFERROR(C38/D38,0))</f>
        <v/>
      </c>
      <c r="F38" s="25">
        <f>IF(OR(B38="",C38=""),"",C38*Panel!$C$6/100000)</f>
        <v/>
      </c>
      <c r="G38" s="17">
        <f>IF(OR(B38="",C38=""),"",IF(E38&gt;=1,"Cumplido",IF(E38&gt;=Panel!$C$7,"Casi","Por debajo")))</f>
        <v/>
      </c>
      <c r="H38" s="17">
        <f>IF(B38="","",MID("LunMarMiéJueVieSábDom",(WEEKDAY(B38,2)-1)*3+1,3))</f>
        <v/>
      </c>
      <c r="I38" s="24">
        <f>IF(OR(B38="",C38=""),"",IF(G38="Cumplido",IF(B38-N(B37)=1,N(I37),0)+1,0))</f>
        <v/>
      </c>
      <c r="J38" s="19">
        <f>IF(OR(B38="",C38=""),"",AVERAGE(C32:C38))</f>
        <v/>
      </c>
      <c r="K38" s="18">
        <f>IF(B38="","",B38-WEEKDAY(B38,2)+1)</f>
        <v/>
      </c>
      <c r="L38" s="28">
        <f>IF(B38="","",DATE(YEAR(B38),MONTH(B38),1))</f>
        <v/>
      </c>
      <c r="M38" s="29" t="n"/>
    </row>
    <row r="39">
      <c r="B39" s="27" t="n">
        <v>46294</v>
      </c>
      <c r="C39" s="5" t="n">
        <v>8730</v>
      </c>
      <c r="D39" s="19">
        <f>IF(OR(B39="",C39=""),"",Panel!$C$5)</f>
        <v/>
      </c>
      <c r="E39" s="20">
        <f>IF(OR(B39="",C39=""),"",IFERROR(C39/D39,0))</f>
        <v/>
      </c>
      <c r="F39" s="25">
        <f>IF(OR(B39="",C39=""),"",C39*Panel!$C$6/100000)</f>
        <v/>
      </c>
      <c r="G39" s="17">
        <f>IF(OR(B39="",C39=""),"",IF(E39&gt;=1,"Cumplido",IF(E39&gt;=Panel!$C$7,"Casi","Por debajo")))</f>
        <v/>
      </c>
      <c r="H39" s="17">
        <f>IF(B39="","",MID("LunMarMiéJueVieSábDom",(WEEKDAY(B39,2)-1)*3+1,3))</f>
        <v/>
      </c>
      <c r="I39" s="24">
        <f>IF(OR(B39="",C39=""),"",IF(G39="Cumplido",IF(B39-N(B38)=1,N(I38),0)+1,0))</f>
        <v/>
      </c>
      <c r="J39" s="19">
        <f>IF(OR(B39="",C39=""),"",AVERAGE(C33:C39))</f>
        <v/>
      </c>
      <c r="K39" s="18">
        <f>IF(B39="","",B39-WEEKDAY(B39,2)+1)</f>
        <v/>
      </c>
      <c r="L39" s="28">
        <f>IF(B39="","",DATE(YEAR(B39),MONTH(B39),1))</f>
        <v/>
      </c>
      <c r="M39" s="29" t="n"/>
    </row>
    <row r="40">
      <c r="B40" s="27" t="n">
        <v>46295</v>
      </c>
      <c r="C40" s="5" t="n">
        <v>9980</v>
      </c>
      <c r="D40" s="19">
        <f>IF(OR(B40="",C40=""),"",Panel!$C$5)</f>
        <v/>
      </c>
      <c r="E40" s="20">
        <f>IF(OR(B40="",C40=""),"",IFERROR(C40/D40,0))</f>
        <v/>
      </c>
      <c r="F40" s="25">
        <f>IF(OR(B40="",C40=""),"",C40*Panel!$C$6/100000)</f>
        <v/>
      </c>
      <c r="G40" s="17">
        <f>IF(OR(B40="",C40=""),"",IF(E40&gt;=1,"Cumplido",IF(E40&gt;=Panel!$C$7,"Casi","Por debajo")))</f>
        <v/>
      </c>
      <c r="H40" s="17">
        <f>IF(B40="","",MID("LunMarMiéJueVieSábDom",(WEEKDAY(B40,2)-1)*3+1,3))</f>
        <v/>
      </c>
      <c r="I40" s="24">
        <f>IF(OR(B40="",C40=""),"",IF(G40="Cumplido",IF(B40-N(B39)=1,N(I39),0)+1,0))</f>
        <v/>
      </c>
      <c r="J40" s="19">
        <f>IF(OR(B40="",C40=""),"",AVERAGE(C34:C40))</f>
        <v/>
      </c>
      <c r="K40" s="18">
        <f>IF(B40="","",B40-WEEKDAY(B40,2)+1)</f>
        <v/>
      </c>
      <c r="L40" s="28">
        <f>IF(B40="","",DATE(YEAR(B40),MONTH(B40),1))</f>
        <v/>
      </c>
      <c r="M40" s="29" t="n"/>
    </row>
    <row r="41">
      <c r="B41" s="27" t="n">
        <v>46296</v>
      </c>
      <c r="C41" s="5" t="n">
        <v>8120</v>
      </c>
      <c r="D41" s="19">
        <f>IF(OR(B41="",C41=""),"",Panel!$C$5)</f>
        <v/>
      </c>
      <c r="E41" s="20">
        <f>IF(OR(B41="",C41=""),"",IFERROR(C41/D41,0))</f>
        <v/>
      </c>
      <c r="F41" s="25">
        <f>IF(OR(B41="",C41=""),"",C41*Panel!$C$6/100000)</f>
        <v/>
      </c>
      <c r="G41" s="17">
        <f>IF(OR(B41="",C41=""),"",IF(E41&gt;=1,"Cumplido",IF(E41&gt;=Panel!$C$7,"Casi","Por debajo")))</f>
        <v/>
      </c>
      <c r="H41" s="17">
        <f>IF(B41="","",MID("LunMarMiéJueVieSábDom",(WEEKDAY(B41,2)-1)*3+1,3))</f>
        <v/>
      </c>
      <c r="I41" s="24">
        <f>IF(OR(B41="",C41=""),"",IF(G41="Cumplido",IF(B41-N(B40)=1,N(I40),0)+1,0))</f>
        <v/>
      </c>
      <c r="J41" s="19">
        <f>IF(OR(B41="",C41=""),"",AVERAGE(C35:C41))</f>
        <v/>
      </c>
      <c r="K41" s="18">
        <f>IF(B41="","",B41-WEEKDAY(B41,2)+1)</f>
        <v/>
      </c>
      <c r="L41" s="28">
        <f>IF(B41="","",DATE(YEAR(B41),MONTH(B41),1))</f>
        <v/>
      </c>
      <c r="M41" s="29" t="n"/>
    </row>
    <row r="42">
      <c r="B42" s="27" t="n">
        <v>46297</v>
      </c>
      <c r="C42" s="5" t="n">
        <v>8450</v>
      </c>
      <c r="D42" s="19">
        <f>IF(OR(B42="",C42=""),"",Panel!$C$5)</f>
        <v/>
      </c>
      <c r="E42" s="20">
        <f>IF(OR(B42="",C42=""),"",IFERROR(C42/D42,0))</f>
        <v/>
      </c>
      <c r="F42" s="25">
        <f>IF(OR(B42="",C42=""),"",C42*Panel!$C$6/100000)</f>
        <v/>
      </c>
      <c r="G42" s="17">
        <f>IF(OR(B42="",C42=""),"",IF(E42&gt;=1,"Cumplido",IF(E42&gt;=Panel!$C$7,"Casi","Por debajo")))</f>
        <v/>
      </c>
      <c r="H42" s="17">
        <f>IF(B42="","",MID("LunMarMiéJueVieSábDom",(WEEKDAY(B42,2)-1)*3+1,3))</f>
        <v/>
      </c>
      <c r="I42" s="24">
        <f>IF(OR(B42="",C42=""),"",IF(G42="Cumplido",IF(B42-N(B41)=1,N(I41),0)+1,0))</f>
        <v/>
      </c>
      <c r="J42" s="19">
        <f>IF(OR(B42="",C42=""),"",AVERAGE(C36:C42))</f>
        <v/>
      </c>
      <c r="K42" s="18">
        <f>IF(B42="","",B42-WEEKDAY(B42,2)+1)</f>
        <v/>
      </c>
      <c r="L42" s="28">
        <f>IF(B42="","",DATE(YEAR(B42),MONTH(B42),1))</f>
        <v/>
      </c>
      <c r="M42" s="29" t="inlineStr">
        <is>
          <t>Caminata a la hora de comer</t>
        </is>
      </c>
    </row>
    <row r="43">
      <c r="B43" s="27" t="n"/>
      <c r="C43" s="5" t="n"/>
      <c r="D43" s="19">
        <f>IF(OR(B43="",C43=""),"",Panel!$C$5)</f>
        <v/>
      </c>
      <c r="E43" s="20">
        <f>IF(OR(B43="",C43=""),"",IFERROR(C43/D43,0))</f>
        <v/>
      </c>
      <c r="F43" s="25">
        <f>IF(OR(B43="",C43=""),"",C43*Panel!$C$6/100000)</f>
        <v/>
      </c>
      <c r="G43" s="17">
        <f>IF(OR(B43="",C43=""),"",IF(E43&gt;=1,"Cumplido",IF(E43&gt;=Panel!$C$7,"Casi","Por debajo")))</f>
        <v/>
      </c>
      <c r="H43" s="17">
        <f>IF(B43="","",MID("LunMarMiéJueVieSábDom",(WEEKDAY(B43,2)-1)*3+1,3))</f>
        <v/>
      </c>
      <c r="I43" s="24">
        <f>IF(OR(B43="",C43=""),"",IF(G43="Cumplido",IF(B43-N(B42)=1,N(I42),0)+1,0))</f>
        <v/>
      </c>
      <c r="J43" s="19">
        <f>IF(OR(B43="",C43=""),"",AVERAGE(C37:C43))</f>
        <v/>
      </c>
      <c r="K43" s="18">
        <f>IF(B43="","",B43-WEEKDAY(B43,2)+1)</f>
        <v/>
      </c>
      <c r="L43" s="28">
        <f>IF(B43="","",DATE(YEAR(B43),MONTH(B43),1))</f>
        <v/>
      </c>
      <c r="M43" s="29" t="n"/>
    </row>
    <row r="44">
      <c r="B44" s="27" t="n"/>
      <c r="C44" s="5" t="n"/>
      <c r="D44" s="19">
        <f>IF(OR(B44="",C44=""),"",Panel!$C$5)</f>
        <v/>
      </c>
      <c r="E44" s="20">
        <f>IF(OR(B44="",C44=""),"",IFERROR(C44/D44,0))</f>
        <v/>
      </c>
      <c r="F44" s="25">
        <f>IF(OR(B44="",C44=""),"",C44*Panel!$C$6/100000)</f>
        <v/>
      </c>
      <c r="G44" s="17">
        <f>IF(OR(B44="",C44=""),"",IF(E44&gt;=1,"Cumplido",IF(E44&gt;=Panel!$C$7,"Casi","Por debajo")))</f>
        <v/>
      </c>
      <c r="H44" s="17">
        <f>IF(B44="","",MID("LunMarMiéJueVieSábDom",(WEEKDAY(B44,2)-1)*3+1,3))</f>
        <v/>
      </c>
      <c r="I44" s="24">
        <f>IF(OR(B44="",C44=""),"",IF(G44="Cumplido",IF(B44-N(B43)=1,N(I43),0)+1,0))</f>
        <v/>
      </c>
      <c r="J44" s="19">
        <f>IF(OR(B44="",C44=""),"",AVERAGE(C38:C44))</f>
        <v/>
      </c>
      <c r="K44" s="18">
        <f>IF(B44="","",B44-WEEKDAY(B44,2)+1)</f>
        <v/>
      </c>
      <c r="L44" s="28">
        <f>IF(B44="","",DATE(YEAR(B44),MONTH(B44),1))</f>
        <v/>
      </c>
      <c r="M44" s="29" t="n"/>
    </row>
    <row r="45">
      <c r="B45" s="27" t="n"/>
      <c r="C45" s="5" t="n"/>
      <c r="D45" s="19">
        <f>IF(OR(B45="",C45=""),"",Panel!$C$5)</f>
        <v/>
      </c>
      <c r="E45" s="20">
        <f>IF(OR(B45="",C45=""),"",IFERROR(C45/D45,0))</f>
        <v/>
      </c>
      <c r="F45" s="25">
        <f>IF(OR(B45="",C45=""),"",C45*Panel!$C$6/100000)</f>
        <v/>
      </c>
      <c r="G45" s="17">
        <f>IF(OR(B45="",C45=""),"",IF(E45&gt;=1,"Cumplido",IF(E45&gt;=Panel!$C$7,"Casi","Por debajo")))</f>
        <v/>
      </c>
      <c r="H45" s="17">
        <f>IF(B45="","",MID("LunMarMiéJueVieSábDom",(WEEKDAY(B45,2)-1)*3+1,3))</f>
        <v/>
      </c>
      <c r="I45" s="24">
        <f>IF(OR(B45="",C45=""),"",IF(G45="Cumplido",IF(B45-N(B44)=1,N(I44),0)+1,0))</f>
        <v/>
      </c>
      <c r="J45" s="19">
        <f>IF(OR(B45="",C45=""),"",AVERAGE(C39:C45))</f>
        <v/>
      </c>
      <c r="K45" s="18">
        <f>IF(B45="","",B45-WEEKDAY(B45,2)+1)</f>
        <v/>
      </c>
      <c r="L45" s="28">
        <f>IF(B45="","",DATE(YEAR(B45),MONTH(B45),1))</f>
        <v/>
      </c>
      <c r="M45" s="29" t="n"/>
    </row>
    <row r="46">
      <c r="B46" s="27" t="n"/>
      <c r="C46" s="5" t="n"/>
      <c r="D46" s="19">
        <f>IF(OR(B46="",C46=""),"",Panel!$C$5)</f>
        <v/>
      </c>
      <c r="E46" s="20">
        <f>IF(OR(B46="",C46=""),"",IFERROR(C46/D46,0))</f>
        <v/>
      </c>
      <c r="F46" s="25">
        <f>IF(OR(B46="",C46=""),"",C46*Panel!$C$6/100000)</f>
        <v/>
      </c>
      <c r="G46" s="17">
        <f>IF(OR(B46="",C46=""),"",IF(E46&gt;=1,"Cumplido",IF(E46&gt;=Panel!$C$7,"Casi","Por debajo")))</f>
        <v/>
      </c>
      <c r="H46" s="17">
        <f>IF(B46="","",MID("LunMarMiéJueVieSábDom",(WEEKDAY(B46,2)-1)*3+1,3))</f>
        <v/>
      </c>
      <c r="I46" s="24">
        <f>IF(OR(B46="",C46=""),"",IF(G46="Cumplido",IF(B46-N(B45)=1,N(I45),0)+1,0))</f>
        <v/>
      </c>
      <c r="J46" s="19">
        <f>IF(OR(B46="",C46=""),"",AVERAGE(C40:C46))</f>
        <v/>
      </c>
      <c r="K46" s="18">
        <f>IF(B46="","",B46-WEEKDAY(B46,2)+1)</f>
        <v/>
      </c>
      <c r="L46" s="28">
        <f>IF(B46="","",DATE(YEAR(B46),MONTH(B46),1))</f>
        <v/>
      </c>
      <c r="M46" s="29" t="n"/>
    </row>
    <row r="47">
      <c r="B47" s="27" t="n"/>
      <c r="C47" s="5" t="n"/>
      <c r="D47" s="19">
        <f>IF(OR(B47="",C47=""),"",Panel!$C$5)</f>
        <v/>
      </c>
      <c r="E47" s="20">
        <f>IF(OR(B47="",C47=""),"",IFERROR(C47/D47,0))</f>
        <v/>
      </c>
      <c r="F47" s="25">
        <f>IF(OR(B47="",C47=""),"",C47*Panel!$C$6/100000)</f>
        <v/>
      </c>
      <c r="G47" s="17">
        <f>IF(OR(B47="",C47=""),"",IF(E47&gt;=1,"Cumplido",IF(E47&gt;=Panel!$C$7,"Casi","Por debajo")))</f>
        <v/>
      </c>
      <c r="H47" s="17">
        <f>IF(B47="","",MID("LunMarMiéJueVieSábDom",(WEEKDAY(B47,2)-1)*3+1,3))</f>
        <v/>
      </c>
      <c r="I47" s="24">
        <f>IF(OR(B47="",C47=""),"",IF(G47="Cumplido",IF(B47-N(B46)=1,N(I46),0)+1,0))</f>
        <v/>
      </c>
      <c r="J47" s="19">
        <f>IF(OR(B47="",C47=""),"",AVERAGE(C41:C47))</f>
        <v/>
      </c>
      <c r="K47" s="18">
        <f>IF(B47="","",B47-WEEKDAY(B47,2)+1)</f>
        <v/>
      </c>
      <c r="L47" s="28">
        <f>IF(B47="","",DATE(YEAR(B47),MONTH(B47),1))</f>
        <v/>
      </c>
      <c r="M47" s="29" t="n"/>
    </row>
    <row r="48">
      <c r="B48" s="27" t="n"/>
      <c r="C48" s="5" t="n"/>
      <c r="D48" s="19">
        <f>IF(OR(B48="",C48=""),"",Panel!$C$5)</f>
        <v/>
      </c>
      <c r="E48" s="20">
        <f>IF(OR(B48="",C48=""),"",IFERROR(C48/D48,0))</f>
        <v/>
      </c>
      <c r="F48" s="25">
        <f>IF(OR(B48="",C48=""),"",C48*Panel!$C$6/100000)</f>
        <v/>
      </c>
      <c r="G48" s="17">
        <f>IF(OR(B48="",C48=""),"",IF(E48&gt;=1,"Cumplido",IF(E48&gt;=Panel!$C$7,"Casi","Por debajo")))</f>
        <v/>
      </c>
      <c r="H48" s="17">
        <f>IF(B48="","",MID("LunMarMiéJueVieSábDom",(WEEKDAY(B48,2)-1)*3+1,3))</f>
        <v/>
      </c>
      <c r="I48" s="24">
        <f>IF(OR(B48="",C48=""),"",IF(G48="Cumplido",IF(B48-N(B47)=1,N(I47),0)+1,0))</f>
        <v/>
      </c>
      <c r="J48" s="19">
        <f>IF(OR(B48="",C48=""),"",AVERAGE(C42:C48))</f>
        <v/>
      </c>
      <c r="K48" s="18">
        <f>IF(B48="","",B48-WEEKDAY(B48,2)+1)</f>
        <v/>
      </c>
      <c r="L48" s="28">
        <f>IF(B48="","",DATE(YEAR(B48),MONTH(B48),1))</f>
        <v/>
      </c>
      <c r="M48" s="29" t="n"/>
    </row>
    <row r="49">
      <c r="B49" s="27" t="n"/>
      <c r="C49" s="5" t="n"/>
      <c r="D49" s="19">
        <f>IF(OR(B49="",C49=""),"",Panel!$C$5)</f>
        <v/>
      </c>
      <c r="E49" s="20">
        <f>IF(OR(B49="",C49=""),"",IFERROR(C49/D49,0))</f>
        <v/>
      </c>
      <c r="F49" s="25">
        <f>IF(OR(B49="",C49=""),"",C49*Panel!$C$6/100000)</f>
        <v/>
      </c>
      <c r="G49" s="17">
        <f>IF(OR(B49="",C49=""),"",IF(E49&gt;=1,"Cumplido",IF(E49&gt;=Panel!$C$7,"Casi","Por debajo")))</f>
        <v/>
      </c>
      <c r="H49" s="17">
        <f>IF(B49="","",MID("LunMarMiéJueVieSábDom",(WEEKDAY(B49,2)-1)*3+1,3))</f>
        <v/>
      </c>
      <c r="I49" s="24">
        <f>IF(OR(B49="",C49=""),"",IF(G49="Cumplido",IF(B49-N(B48)=1,N(I48),0)+1,0))</f>
        <v/>
      </c>
      <c r="J49" s="19">
        <f>IF(OR(B49="",C49=""),"",AVERAGE(C43:C49))</f>
        <v/>
      </c>
      <c r="K49" s="18">
        <f>IF(B49="","",B49-WEEKDAY(B49,2)+1)</f>
        <v/>
      </c>
      <c r="L49" s="28">
        <f>IF(B49="","",DATE(YEAR(B49),MONTH(B49),1))</f>
        <v/>
      </c>
      <c r="M49" s="29" t="n"/>
    </row>
    <row r="50">
      <c r="B50" s="27" t="n"/>
      <c r="C50" s="5" t="n"/>
      <c r="D50" s="19">
        <f>IF(OR(B50="",C50=""),"",Panel!$C$5)</f>
        <v/>
      </c>
      <c r="E50" s="20">
        <f>IF(OR(B50="",C50=""),"",IFERROR(C50/D50,0))</f>
        <v/>
      </c>
      <c r="F50" s="25">
        <f>IF(OR(B50="",C50=""),"",C50*Panel!$C$6/100000)</f>
        <v/>
      </c>
      <c r="G50" s="17">
        <f>IF(OR(B50="",C50=""),"",IF(E50&gt;=1,"Cumplido",IF(E50&gt;=Panel!$C$7,"Casi","Por debajo")))</f>
        <v/>
      </c>
      <c r="H50" s="17">
        <f>IF(B50="","",MID("LunMarMiéJueVieSábDom",(WEEKDAY(B50,2)-1)*3+1,3))</f>
        <v/>
      </c>
      <c r="I50" s="24">
        <f>IF(OR(B50="",C50=""),"",IF(G50="Cumplido",IF(B50-N(B49)=1,N(I49),0)+1,0))</f>
        <v/>
      </c>
      <c r="J50" s="19">
        <f>IF(OR(B50="",C50=""),"",AVERAGE(C44:C50))</f>
        <v/>
      </c>
      <c r="K50" s="18">
        <f>IF(B50="","",B50-WEEKDAY(B50,2)+1)</f>
        <v/>
      </c>
      <c r="L50" s="28">
        <f>IF(B50="","",DATE(YEAR(B50),MONTH(B50),1))</f>
        <v/>
      </c>
      <c r="M50" s="29" t="n"/>
    </row>
    <row r="51">
      <c r="B51" s="27" t="n"/>
      <c r="C51" s="5" t="n"/>
      <c r="D51" s="19">
        <f>IF(OR(B51="",C51=""),"",Panel!$C$5)</f>
        <v/>
      </c>
      <c r="E51" s="20">
        <f>IF(OR(B51="",C51=""),"",IFERROR(C51/D51,0))</f>
        <v/>
      </c>
      <c r="F51" s="25">
        <f>IF(OR(B51="",C51=""),"",C51*Panel!$C$6/100000)</f>
        <v/>
      </c>
      <c r="G51" s="17">
        <f>IF(OR(B51="",C51=""),"",IF(E51&gt;=1,"Cumplido",IF(E51&gt;=Panel!$C$7,"Casi","Por debajo")))</f>
        <v/>
      </c>
      <c r="H51" s="17">
        <f>IF(B51="","",MID("LunMarMiéJueVieSábDom",(WEEKDAY(B51,2)-1)*3+1,3))</f>
        <v/>
      </c>
      <c r="I51" s="24">
        <f>IF(OR(B51="",C51=""),"",IF(G51="Cumplido",IF(B51-N(B50)=1,N(I50),0)+1,0))</f>
        <v/>
      </c>
      <c r="J51" s="19">
        <f>IF(OR(B51="",C51=""),"",AVERAGE(C45:C51))</f>
        <v/>
      </c>
      <c r="K51" s="18">
        <f>IF(B51="","",B51-WEEKDAY(B51,2)+1)</f>
        <v/>
      </c>
      <c r="L51" s="28">
        <f>IF(B51="","",DATE(YEAR(B51),MONTH(B51),1))</f>
        <v/>
      </c>
      <c r="M51" s="29" t="n"/>
    </row>
    <row r="52">
      <c r="B52" s="27" t="n"/>
      <c r="C52" s="5" t="n"/>
      <c r="D52" s="19">
        <f>IF(OR(B52="",C52=""),"",Panel!$C$5)</f>
        <v/>
      </c>
      <c r="E52" s="20">
        <f>IF(OR(B52="",C52=""),"",IFERROR(C52/D52,0))</f>
        <v/>
      </c>
      <c r="F52" s="25">
        <f>IF(OR(B52="",C52=""),"",C52*Panel!$C$6/100000)</f>
        <v/>
      </c>
      <c r="G52" s="17">
        <f>IF(OR(B52="",C52=""),"",IF(E52&gt;=1,"Cumplido",IF(E52&gt;=Panel!$C$7,"Casi","Por debajo")))</f>
        <v/>
      </c>
      <c r="H52" s="17">
        <f>IF(B52="","",MID("LunMarMiéJueVieSábDom",(WEEKDAY(B52,2)-1)*3+1,3))</f>
        <v/>
      </c>
      <c r="I52" s="24">
        <f>IF(OR(B52="",C52=""),"",IF(G52="Cumplido",IF(B52-N(B51)=1,N(I51),0)+1,0))</f>
        <v/>
      </c>
      <c r="J52" s="19">
        <f>IF(OR(B52="",C52=""),"",AVERAGE(C46:C52))</f>
        <v/>
      </c>
      <c r="K52" s="18">
        <f>IF(B52="","",B52-WEEKDAY(B52,2)+1)</f>
        <v/>
      </c>
      <c r="L52" s="28">
        <f>IF(B52="","",DATE(YEAR(B52),MONTH(B52),1))</f>
        <v/>
      </c>
      <c r="M52" s="29" t="n"/>
    </row>
    <row r="53">
      <c r="B53" s="27" t="n"/>
      <c r="C53" s="5" t="n"/>
      <c r="D53" s="19">
        <f>IF(OR(B53="",C53=""),"",Panel!$C$5)</f>
        <v/>
      </c>
      <c r="E53" s="20">
        <f>IF(OR(B53="",C53=""),"",IFERROR(C53/D53,0))</f>
        <v/>
      </c>
      <c r="F53" s="25">
        <f>IF(OR(B53="",C53=""),"",C53*Panel!$C$6/100000)</f>
        <v/>
      </c>
      <c r="G53" s="17">
        <f>IF(OR(B53="",C53=""),"",IF(E53&gt;=1,"Cumplido",IF(E53&gt;=Panel!$C$7,"Casi","Por debajo")))</f>
        <v/>
      </c>
      <c r="H53" s="17">
        <f>IF(B53="","",MID("LunMarMiéJueVieSábDom",(WEEKDAY(B53,2)-1)*3+1,3))</f>
        <v/>
      </c>
      <c r="I53" s="24">
        <f>IF(OR(B53="",C53=""),"",IF(G53="Cumplido",IF(B53-N(B52)=1,N(I52),0)+1,0))</f>
        <v/>
      </c>
      <c r="J53" s="19">
        <f>IF(OR(B53="",C53=""),"",AVERAGE(C47:C53))</f>
        <v/>
      </c>
      <c r="K53" s="18">
        <f>IF(B53="","",B53-WEEKDAY(B53,2)+1)</f>
        <v/>
      </c>
      <c r="L53" s="28">
        <f>IF(B53="","",DATE(YEAR(B53),MONTH(B53),1))</f>
        <v/>
      </c>
      <c r="M53" s="29" t="n"/>
    </row>
    <row r="54">
      <c r="B54" s="27" t="n"/>
      <c r="C54" s="5" t="n"/>
      <c r="D54" s="19">
        <f>IF(OR(B54="",C54=""),"",Panel!$C$5)</f>
        <v/>
      </c>
      <c r="E54" s="20">
        <f>IF(OR(B54="",C54=""),"",IFERROR(C54/D54,0))</f>
        <v/>
      </c>
      <c r="F54" s="25">
        <f>IF(OR(B54="",C54=""),"",C54*Panel!$C$6/100000)</f>
        <v/>
      </c>
      <c r="G54" s="17">
        <f>IF(OR(B54="",C54=""),"",IF(E54&gt;=1,"Cumplido",IF(E54&gt;=Panel!$C$7,"Casi","Por debajo")))</f>
        <v/>
      </c>
      <c r="H54" s="17">
        <f>IF(B54="","",MID("LunMarMiéJueVieSábDom",(WEEKDAY(B54,2)-1)*3+1,3))</f>
        <v/>
      </c>
      <c r="I54" s="24">
        <f>IF(OR(B54="",C54=""),"",IF(G54="Cumplido",IF(B54-N(B53)=1,N(I53),0)+1,0))</f>
        <v/>
      </c>
      <c r="J54" s="19">
        <f>IF(OR(B54="",C54=""),"",AVERAGE(C48:C54))</f>
        <v/>
      </c>
      <c r="K54" s="18">
        <f>IF(B54="","",B54-WEEKDAY(B54,2)+1)</f>
        <v/>
      </c>
      <c r="L54" s="28">
        <f>IF(B54="","",DATE(YEAR(B54),MONTH(B54),1))</f>
        <v/>
      </c>
      <c r="M54" s="29" t="n"/>
    </row>
    <row r="55">
      <c r="B55" s="27" t="n"/>
      <c r="C55" s="5" t="n"/>
      <c r="D55" s="19">
        <f>IF(OR(B55="",C55=""),"",Panel!$C$5)</f>
        <v/>
      </c>
      <c r="E55" s="20">
        <f>IF(OR(B55="",C55=""),"",IFERROR(C55/D55,0))</f>
        <v/>
      </c>
      <c r="F55" s="25">
        <f>IF(OR(B55="",C55=""),"",C55*Panel!$C$6/100000)</f>
        <v/>
      </c>
      <c r="G55" s="17">
        <f>IF(OR(B55="",C55=""),"",IF(E55&gt;=1,"Cumplido",IF(E55&gt;=Panel!$C$7,"Casi","Por debajo")))</f>
        <v/>
      </c>
      <c r="H55" s="17">
        <f>IF(B55="","",MID("LunMarMiéJueVieSábDom",(WEEKDAY(B55,2)-1)*3+1,3))</f>
        <v/>
      </c>
      <c r="I55" s="24">
        <f>IF(OR(B55="",C55=""),"",IF(G55="Cumplido",IF(B55-N(B54)=1,N(I54),0)+1,0))</f>
        <v/>
      </c>
      <c r="J55" s="19">
        <f>IF(OR(B55="",C55=""),"",AVERAGE(C49:C55))</f>
        <v/>
      </c>
      <c r="K55" s="18">
        <f>IF(B55="","",B55-WEEKDAY(B55,2)+1)</f>
        <v/>
      </c>
      <c r="L55" s="28">
        <f>IF(B55="","",DATE(YEAR(B55),MONTH(B55),1))</f>
        <v/>
      </c>
      <c r="M55" s="29" t="n"/>
    </row>
    <row r="56">
      <c r="B56" s="27" t="n"/>
      <c r="C56" s="5" t="n"/>
      <c r="D56" s="19">
        <f>IF(OR(B56="",C56=""),"",Panel!$C$5)</f>
        <v/>
      </c>
      <c r="E56" s="20">
        <f>IF(OR(B56="",C56=""),"",IFERROR(C56/D56,0))</f>
        <v/>
      </c>
      <c r="F56" s="25">
        <f>IF(OR(B56="",C56=""),"",C56*Panel!$C$6/100000)</f>
        <v/>
      </c>
      <c r="G56" s="17">
        <f>IF(OR(B56="",C56=""),"",IF(E56&gt;=1,"Cumplido",IF(E56&gt;=Panel!$C$7,"Casi","Por debajo")))</f>
        <v/>
      </c>
      <c r="H56" s="17">
        <f>IF(B56="","",MID("LunMarMiéJueVieSábDom",(WEEKDAY(B56,2)-1)*3+1,3))</f>
        <v/>
      </c>
      <c r="I56" s="24">
        <f>IF(OR(B56="",C56=""),"",IF(G56="Cumplido",IF(B56-N(B55)=1,N(I55),0)+1,0))</f>
        <v/>
      </c>
      <c r="J56" s="19">
        <f>IF(OR(B56="",C56=""),"",AVERAGE(C50:C56))</f>
        <v/>
      </c>
      <c r="K56" s="18">
        <f>IF(B56="","",B56-WEEKDAY(B56,2)+1)</f>
        <v/>
      </c>
      <c r="L56" s="28">
        <f>IF(B56="","",DATE(YEAR(B56),MONTH(B56),1))</f>
        <v/>
      </c>
      <c r="M56" s="29" t="n"/>
    </row>
    <row r="57">
      <c r="B57" s="27" t="n"/>
      <c r="C57" s="5" t="n"/>
      <c r="D57" s="19">
        <f>IF(OR(B57="",C57=""),"",Panel!$C$5)</f>
        <v/>
      </c>
      <c r="E57" s="20">
        <f>IF(OR(B57="",C57=""),"",IFERROR(C57/D57,0))</f>
        <v/>
      </c>
      <c r="F57" s="25">
        <f>IF(OR(B57="",C57=""),"",C57*Panel!$C$6/100000)</f>
        <v/>
      </c>
      <c r="G57" s="17">
        <f>IF(OR(B57="",C57=""),"",IF(E57&gt;=1,"Cumplido",IF(E57&gt;=Panel!$C$7,"Casi","Por debajo")))</f>
        <v/>
      </c>
      <c r="H57" s="17">
        <f>IF(B57="","",MID("LunMarMiéJueVieSábDom",(WEEKDAY(B57,2)-1)*3+1,3))</f>
        <v/>
      </c>
      <c r="I57" s="24">
        <f>IF(OR(B57="",C57=""),"",IF(G57="Cumplido",IF(B57-N(B56)=1,N(I56),0)+1,0))</f>
        <v/>
      </c>
      <c r="J57" s="19">
        <f>IF(OR(B57="",C57=""),"",AVERAGE(C51:C57))</f>
        <v/>
      </c>
      <c r="K57" s="18">
        <f>IF(B57="","",B57-WEEKDAY(B57,2)+1)</f>
        <v/>
      </c>
      <c r="L57" s="28">
        <f>IF(B57="","",DATE(YEAR(B57),MONTH(B57),1))</f>
        <v/>
      </c>
      <c r="M57" s="29" t="n"/>
    </row>
    <row r="58">
      <c r="B58" s="27" t="n"/>
      <c r="C58" s="5" t="n"/>
      <c r="D58" s="19">
        <f>IF(OR(B58="",C58=""),"",Panel!$C$5)</f>
        <v/>
      </c>
      <c r="E58" s="20">
        <f>IF(OR(B58="",C58=""),"",IFERROR(C58/D58,0))</f>
        <v/>
      </c>
      <c r="F58" s="25">
        <f>IF(OR(B58="",C58=""),"",C58*Panel!$C$6/100000)</f>
        <v/>
      </c>
      <c r="G58" s="17">
        <f>IF(OR(B58="",C58=""),"",IF(E58&gt;=1,"Cumplido",IF(E58&gt;=Panel!$C$7,"Casi","Por debajo")))</f>
        <v/>
      </c>
      <c r="H58" s="17">
        <f>IF(B58="","",MID("LunMarMiéJueVieSábDom",(WEEKDAY(B58,2)-1)*3+1,3))</f>
        <v/>
      </c>
      <c r="I58" s="24">
        <f>IF(OR(B58="",C58=""),"",IF(G58="Cumplido",IF(B58-N(B57)=1,N(I57),0)+1,0))</f>
        <v/>
      </c>
      <c r="J58" s="19">
        <f>IF(OR(B58="",C58=""),"",AVERAGE(C52:C58))</f>
        <v/>
      </c>
      <c r="K58" s="18">
        <f>IF(B58="","",B58-WEEKDAY(B58,2)+1)</f>
        <v/>
      </c>
      <c r="L58" s="28">
        <f>IF(B58="","",DATE(YEAR(B58),MONTH(B58),1))</f>
        <v/>
      </c>
      <c r="M58" s="29" t="n"/>
    </row>
    <row r="59">
      <c r="B59" s="27" t="n"/>
      <c r="C59" s="5" t="n"/>
      <c r="D59" s="19">
        <f>IF(OR(B59="",C59=""),"",Panel!$C$5)</f>
        <v/>
      </c>
      <c r="E59" s="20">
        <f>IF(OR(B59="",C59=""),"",IFERROR(C59/D59,0))</f>
        <v/>
      </c>
      <c r="F59" s="25">
        <f>IF(OR(B59="",C59=""),"",C59*Panel!$C$6/100000)</f>
        <v/>
      </c>
      <c r="G59" s="17">
        <f>IF(OR(B59="",C59=""),"",IF(E59&gt;=1,"Cumplido",IF(E59&gt;=Panel!$C$7,"Casi","Por debajo")))</f>
        <v/>
      </c>
      <c r="H59" s="17">
        <f>IF(B59="","",MID("LunMarMiéJueVieSábDom",(WEEKDAY(B59,2)-1)*3+1,3))</f>
        <v/>
      </c>
      <c r="I59" s="24">
        <f>IF(OR(B59="",C59=""),"",IF(G59="Cumplido",IF(B59-N(B58)=1,N(I58),0)+1,0))</f>
        <v/>
      </c>
      <c r="J59" s="19">
        <f>IF(OR(B59="",C59=""),"",AVERAGE(C53:C59))</f>
        <v/>
      </c>
      <c r="K59" s="18">
        <f>IF(B59="","",B59-WEEKDAY(B59,2)+1)</f>
        <v/>
      </c>
      <c r="L59" s="28">
        <f>IF(B59="","",DATE(YEAR(B59),MONTH(B59),1))</f>
        <v/>
      </c>
      <c r="M59" s="29" t="n"/>
    </row>
    <row r="60">
      <c r="B60" s="27" t="n"/>
      <c r="C60" s="5" t="n"/>
      <c r="D60" s="19">
        <f>IF(OR(B60="",C60=""),"",Panel!$C$5)</f>
        <v/>
      </c>
      <c r="E60" s="20">
        <f>IF(OR(B60="",C60=""),"",IFERROR(C60/D60,0))</f>
        <v/>
      </c>
      <c r="F60" s="25">
        <f>IF(OR(B60="",C60=""),"",C60*Panel!$C$6/100000)</f>
        <v/>
      </c>
      <c r="G60" s="17">
        <f>IF(OR(B60="",C60=""),"",IF(E60&gt;=1,"Cumplido",IF(E60&gt;=Panel!$C$7,"Casi","Por debajo")))</f>
        <v/>
      </c>
      <c r="H60" s="17">
        <f>IF(B60="","",MID("LunMarMiéJueVieSábDom",(WEEKDAY(B60,2)-1)*3+1,3))</f>
        <v/>
      </c>
      <c r="I60" s="24">
        <f>IF(OR(B60="",C60=""),"",IF(G60="Cumplido",IF(B60-N(B59)=1,N(I59),0)+1,0))</f>
        <v/>
      </c>
      <c r="J60" s="19">
        <f>IF(OR(B60="",C60=""),"",AVERAGE(C54:C60))</f>
        <v/>
      </c>
      <c r="K60" s="18">
        <f>IF(B60="","",B60-WEEKDAY(B60,2)+1)</f>
        <v/>
      </c>
      <c r="L60" s="28">
        <f>IF(B60="","",DATE(YEAR(B60),MONTH(B60),1))</f>
        <v/>
      </c>
      <c r="M60" s="29" t="n"/>
    </row>
    <row r="61">
      <c r="B61" s="27" t="n"/>
      <c r="C61" s="5" t="n"/>
      <c r="D61" s="19">
        <f>IF(OR(B61="",C61=""),"",Panel!$C$5)</f>
        <v/>
      </c>
      <c r="E61" s="20">
        <f>IF(OR(B61="",C61=""),"",IFERROR(C61/D61,0))</f>
        <v/>
      </c>
      <c r="F61" s="25">
        <f>IF(OR(B61="",C61=""),"",C61*Panel!$C$6/100000)</f>
        <v/>
      </c>
      <c r="G61" s="17">
        <f>IF(OR(B61="",C61=""),"",IF(E61&gt;=1,"Cumplido",IF(E61&gt;=Panel!$C$7,"Casi","Por debajo")))</f>
        <v/>
      </c>
      <c r="H61" s="17">
        <f>IF(B61="","",MID("LunMarMiéJueVieSábDom",(WEEKDAY(B61,2)-1)*3+1,3))</f>
        <v/>
      </c>
      <c r="I61" s="24">
        <f>IF(OR(B61="",C61=""),"",IF(G61="Cumplido",IF(B61-N(B60)=1,N(I60),0)+1,0))</f>
        <v/>
      </c>
      <c r="J61" s="19">
        <f>IF(OR(B61="",C61=""),"",AVERAGE(C55:C61))</f>
        <v/>
      </c>
      <c r="K61" s="18">
        <f>IF(B61="","",B61-WEEKDAY(B61,2)+1)</f>
        <v/>
      </c>
      <c r="L61" s="28">
        <f>IF(B61="","",DATE(YEAR(B61),MONTH(B61),1))</f>
        <v/>
      </c>
      <c r="M61" s="29" t="n"/>
    </row>
    <row r="62">
      <c r="B62" s="27" t="n"/>
      <c r="C62" s="5" t="n"/>
      <c r="D62" s="19">
        <f>IF(OR(B62="",C62=""),"",Panel!$C$5)</f>
        <v/>
      </c>
      <c r="E62" s="20">
        <f>IF(OR(B62="",C62=""),"",IFERROR(C62/D62,0))</f>
        <v/>
      </c>
      <c r="F62" s="25">
        <f>IF(OR(B62="",C62=""),"",C62*Panel!$C$6/100000)</f>
        <v/>
      </c>
      <c r="G62" s="17">
        <f>IF(OR(B62="",C62=""),"",IF(E62&gt;=1,"Cumplido",IF(E62&gt;=Panel!$C$7,"Casi","Por debajo")))</f>
        <v/>
      </c>
      <c r="H62" s="17">
        <f>IF(B62="","",MID("LunMarMiéJueVieSábDom",(WEEKDAY(B62,2)-1)*3+1,3))</f>
        <v/>
      </c>
      <c r="I62" s="24">
        <f>IF(OR(B62="",C62=""),"",IF(G62="Cumplido",IF(B62-N(B61)=1,N(I61),0)+1,0))</f>
        <v/>
      </c>
      <c r="J62" s="19">
        <f>IF(OR(B62="",C62=""),"",AVERAGE(C56:C62))</f>
        <v/>
      </c>
      <c r="K62" s="18">
        <f>IF(B62="","",B62-WEEKDAY(B62,2)+1)</f>
        <v/>
      </c>
      <c r="L62" s="28">
        <f>IF(B62="","",DATE(YEAR(B62),MONTH(B62),1))</f>
        <v/>
      </c>
      <c r="M62" s="29" t="n"/>
    </row>
    <row r="63">
      <c r="B63" s="27" t="n"/>
      <c r="C63" s="5" t="n"/>
      <c r="D63" s="19">
        <f>IF(OR(B63="",C63=""),"",Panel!$C$5)</f>
        <v/>
      </c>
      <c r="E63" s="20">
        <f>IF(OR(B63="",C63=""),"",IFERROR(C63/D63,0))</f>
        <v/>
      </c>
      <c r="F63" s="25">
        <f>IF(OR(B63="",C63=""),"",C63*Panel!$C$6/100000)</f>
        <v/>
      </c>
      <c r="G63" s="17">
        <f>IF(OR(B63="",C63=""),"",IF(E63&gt;=1,"Cumplido",IF(E63&gt;=Panel!$C$7,"Casi","Por debajo")))</f>
        <v/>
      </c>
      <c r="H63" s="17">
        <f>IF(B63="","",MID("LunMarMiéJueVieSábDom",(WEEKDAY(B63,2)-1)*3+1,3))</f>
        <v/>
      </c>
      <c r="I63" s="24">
        <f>IF(OR(B63="",C63=""),"",IF(G63="Cumplido",IF(B63-N(B62)=1,N(I62),0)+1,0))</f>
        <v/>
      </c>
      <c r="J63" s="19">
        <f>IF(OR(B63="",C63=""),"",AVERAGE(C57:C63))</f>
        <v/>
      </c>
      <c r="K63" s="18">
        <f>IF(B63="","",B63-WEEKDAY(B63,2)+1)</f>
        <v/>
      </c>
      <c r="L63" s="28">
        <f>IF(B63="","",DATE(YEAR(B63),MONTH(B63),1))</f>
        <v/>
      </c>
      <c r="M63" s="29" t="n"/>
    </row>
    <row r="64">
      <c r="B64" s="27" t="n"/>
      <c r="C64" s="5" t="n"/>
      <c r="D64" s="19">
        <f>IF(OR(B64="",C64=""),"",Panel!$C$5)</f>
        <v/>
      </c>
      <c r="E64" s="20">
        <f>IF(OR(B64="",C64=""),"",IFERROR(C64/D64,0))</f>
        <v/>
      </c>
      <c r="F64" s="25">
        <f>IF(OR(B64="",C64=""),"",C64*Panel!$C$6/100000)</f>
        <v/>
      </c>
      <c r="G64" s="17">
        <f>IF(OR(B64="",C64=""),"",IF(E64&gt;=1,"Cumplido",IF(E64&gt;=Panel!$C$7,"Casi","Por debajo")))</f>
        <v/>
      </c>
      <c r="H64" s="17">
        <f>IF(B64="","",MID("LunMarMiéJueVieSábDom",(WEEKDAY(B64,2)-1)*3+1,3))</f>
        <v/>
      </c>
      <c r="I64" s="24">
        <f>IF(OR(B64="",C64=""),"",IF(G64="Cumplido",IF(B64-N(B63)=1,N(I63),0)+1,0))</f>
        <v/>
      </c>
      <c r="J64" s="19">
        <f>IF(OR(B64="",C64=""),"",AVERAGE(C58:C64))</f>
        <v/>
      </c>
      <c r="K64" s="18">
        <f>IF(B64="","",B64-WEEKDAY(B64,2)+1)</f>
        <v/>
      </c>
      <c r="L64" s="28">
        <f>IF(B64="","",DATE(YEAR(B64),MONTH(B64),1))</f>
        <v/>
      </c>
      <c r="M64" s="29" t="n"/>
    </row>
    <row r="65">
      <c r="B65" s="27" t="n"/>
      <c r="C65" s="5" t="n"/>
      <c r="D65" s="19">
        <f>IF(OR(B65="",C65=""),"",Panel!$C$5)</f>
        <v/>
      </c>
      <c r="E65" s="20">
        <f>IF(OR(B65="",C65=""),"",IFERROR(C65/D65,0))</f>
        <v/>
      </c>
      <c r="F65" s="25">
        <f>IF(OR(B65="",C65=""),"",C65*Panel!$C$6/100000)</f>
        <v/>
      </c>
      <c r="G65" s="17">
        <f>IF(OR(B65="",C65=""),"",IF(E65&gt;=1,"Cumplido",IF(E65&gt;=Panel!$C$7,"Casi","Por debajo")))</f>
        <v/>
      </c>
      <c r="H65" s="17">
        <f>IF(B65="","",MID("LunMarMiéJueVieSábDom",(WEEKDAY(B65,2)-1)*3+1,3))</f>
        <v/>
      </c>
      <c r="I65" s="24">
        <f>IF(OR(B65="",C65=""),"",IF(G65="Cumplido",IF(B65-N(B64)=1,N(I64),0)+1,0))</f>
        <v/>
      </c>
      <c r="J65" s="19">
        <f>IF(OR(B65="",C65=""),"",AVERAGE(C59:C65))</f>
        <v/>
      </c>
      <c r="K65" s="18">
        <f>IF(B65="","",B65-WEEKDAY(B65,2)+1)</f>
        <v/>
      </c>
      <c r="L65" s="28">
        <f>IF(B65="","",DATE(YEAR(B65),MONTH(B65),1))</f>
        <v/>
      </c>
      <c r="M65" s="29" t="n"/>
    </row>
    <row r="66">
      <c r="B66" s="27" t="n"/>
      <c r="C66" s="5" t="n"/>
      <c r="D66" s="19">
        <f>IF(OR(B66="",C66=""),"",Panel!$C$5)</f>
        <v/>
      </c>
      <c r="E66" s="20">
        <f>IF(OR(B66="",C66=""),"",IFERROR(C66/D66,0))</f>
        <v/>
      </c>
      <c r="F66" s="25">
        <f>IF(OR(B66="",C66=""),"",C66*Panel!$C$6/100000)</f>
        <v/>
      </c>
      <c r="G66" s="17">
        <f>IF(OR(B66="",C66=""),"",IF(E66&gt;=1,"Cumplido",IF(E66&gt;=Panel!$C$7,"Casi","Por debajo")))</f>
        <v/>
      </c>
      <c r="H66" s="17">
        <f>IF(B66="","",MID("LunMarMiéJueVieSábDom",(WEEKDAY(B66,2)-1)*3+1,3))</f>
        <v/>
      </c>
      <c r="I66" s="24">
        <f>IF(OR(B66="",C66=""),"",IF(G66="Cumplido",IF(B66-N(B65)=1,N(I65),0)+1,0))</f>
        <v/>
      </c>
      <c r="J66" s="19">
        <f>IF(OR(B66="",C66=""),"",AVERAGE(C60:C66))</f>
        <v/>
      </c>
      <c r="K66" s="18">
        <f>IF(B66="","",B66-WEEKDAY(B66,2)+1)</f>
        <v/>
      </c>
      <c r="L66" s="28">
        <f>IF(B66="","",DATE(YEAR(B66),MONTH(B66),1))</f>
        <v/>
      </c>
      <c r="M66" s="29" t="n"/>
    </row>
    <row r="67">
      <c r="B67" s="27" t="n"/>
      <c r="C67" s="5" t="n"/>
      <c r="D67" s="19">
        <f>IF(OR(B67="",C67=""),"",Panel!$C$5)</f>
        <v/>
      </c>
      <c r="E67" s="20">
        <f>IF(OR(B67="",C67=""),"",IFERROR(C67/D67,0))</f>
        <v/>
      </c>
      <c r="F67" s="25">
        <f>IF(OR(B67="",C67=""),"",C67*Panel!$C$6/100000)</f>
        <v/>
      </c>
      <c r="G67" s="17">
        <f>IF(OR(B67="",C67=""),"",IF(E67&gt;=1,"Cumplido",IF(E67&gt;=Panel!$C$7,"Casi","Por debajo")))</f>
        <v/>
      </c>
      <c r="H67" s="17">
        <f>IF(B67="","",MID("LunMarMiéJueVieSábDom",(WEEKDAY(B67,2)-1)*3+1,3))</f>
        <v/>
      </c>
      <c r="I67" s="24">
        <f>IF(OR(B67="",C67=""),"",IF(G67="Cumplido",IF(B67-N(B66)=1,N(I66),0)+1,0))</f>
        <v/>
      </c>
      <c r="J67" s="19">
        <f>IF(OR(B67="",C67=""),"",AVERAGE(C61:C67))</f>
        <v/>
      </c>
      <c r="K67" s="18">
        <f>IF(B67="","",B67-WEEKDAY(B67,2)+1)</f>
        <v/>
      </c>
      <c r="L67" s="28">
        <f>IF(B67="","",DATE(YEAR(B67),MONTH(B67),1))</f>
        <v/>
      </c>
      <c r="M67" s="29" t="n"/>
    </row>
    <row r="68">
      <c r="B68" s="27" t="n"/>
      <c r="C68" s="5" t="n"/>
      <c r="D68" s="19">
        <f>IF(OR(B68="",C68=""),"",Panel!$C$5)</f>
        <v/>
      </c>
      <c r="E68" s="20">
        <f>IF(OR(B68="",C68=""),"",IFERROR(C68/D68,0))</f>
        <v/>
      </c>
      <c r="F68" s="25">
        <f>IF(OR(B68="",C68=""),"",C68*Panel!$C$6/100000)</f>
        <v/>
      </c>
      <c r="G68" s="17">
        <f>IF(OR(B68="",C68=""),"",IF(E68&gt;=1,"Cumplido",IF(E68&gt;=Panel!$C$7,"Casi","Por debajo")))</f>
        <v/>
      </c>
      <c r="H68" s="17">
        <f>IF(B68="","",MID("LunMarMiéJueVieSábDom",(WEEKDAY(B68,2)-1)*3+1,3))</f>
        <v/>
      </c>
      <c r="I68" s="24">
        <f>IF(OR(B68="",C68=""),"",IF(G68="Cumplido",IF(B68-N(B67)=1,N(I67),0)+1,0))</f>
        <v/>
      </c>
      <c r="J68" s="19">
        <f>IF(OR(B68="",C68=""),"",AVERAGE(C62:C68))</f>
        <v/>
      </c>
      <c r="K68" s="18">
        <f>IF(B68="","",B68-WEEKDAY(B68,2)+1)</f>
        <v/>
      </c>
      <c r="L68" s="28">
        <f>IF(B68="","",DATE(YEAR(B68),MONTH(B68),1))</f>
        <v/>
      </c>
      <c r="M68" s="29" t="n"/>
    </row>
    <row r="69">
      <c r="B69" s="27" t="n"/>
      <c r="C69" s="5" t="n"/>
      <c r="D69" s="19">
        <f>IF(OR(B69="",C69=""),"",Panel!$C$5)</f>
        <v/>
      </c>
      <c r="E69" s="20">
        <f>IF(OR(B69="",C69=""),"",IFERROR(C69/D69,0))</f>
        <v/>
      </c>
      <c r="F69" s="25">
        <f>IF(OR(B69="",C69=""),"",C69*Panel!$C$6/100000)</f>
        <v/>
      </c>
      <c r="G69" s="17">
        <f>IF(OR(B69="",C69=""),"",IF(E69&gt;=1,"Cumplido",IF(E69&gt;=Panel!$C$7,"Casi","Por debajo")))</f>
        <v/>
      </c>
      <c r="H69" s="17">
        <f>IF(B69="","",MID("LunMarMiéJueVieSábDom",(WEEKDAY(B69,2)-1)*3+1,3))</f>
        <v/>
      </c>
      <c r="I69" s="24">
        <f>IF(OR(B69="",C69=""),"",IF(G69="Cumplido",IF(B69-N(B68)=1,N(I68),0)+1,0))</f>
        <v/>
      </c>
      <c r="J69" s="19">
        <f>IF(OR(B69="",C69=""),"",AVERAGE(C63:C69))</f>
        <v/>
      </c>
      <c r="K69" s="18">
        <f>IF(B69="","",B69-WEEKDAY(B69,2)+1)</f>
        <v/>
      </c>
      <c r="L69" s="28">
        <f>IF(B69="","",DATE(YEAR(B69),MONTH(B69),1))</f>
        <v/>
      </c>
      <c r="M69" s="29" t="n"/>
    </row>
    <row r="70">
      <c r="B70" s="27" t="n"/>
      <c r="C70" s="5" t="n"/>
      <c r="D70" s="19">
        <f>IF(OR(B70="",C70=""),"",Panel!$C$5)</f>
        <v/>
      </c>
      <c r="E70" s="20">
        <f>IF(OR(B70="",C70=""),"",IFERROR(C70/D70,0))</f>
        <v/>
      </c>
      <c r="F70" s="25">
        <f>IF(OR(B70="",C70=""),"",C70*Panel!$C$6/100000)</f>
        <v/>
      </c>
      <c r="G70" s="17">
        <f>IF(OR(B70="",C70=""),"",IF(E70&gt;=1,"Cumplido",IF(E70&gt;=Panel!$C$7,"Casi","Por debajo")))</f>
        <v/>
      </c>
      <c r="H70" s="17">
        <f>IF(B70="","",MID("LunMarMiéJueVieSábDom",(WEEKDAY(B70,2)-1)*3+1,3))</f>
        <v/>
      </c>
      <c r="I70" s="24">
        <f>IF(OR(B70="",C70=""),"",IF(G70="Cumplido",IF(B70-N(B69)=1,N(I69),0)+1,0))</f>
        <v/>
      </c>
      <c r="J70" s="19">
        <f>IF(OR(B70="",C70=""),"",AVERAGE(C64:C70))</f>
        <v/>
      </c>
      <c r="K70" s="18">
        <f>IF(B70="","",B70-WEEKDAY(B70,2)+1)</f>
        <v/>
      </c>
      <c r="L70" s="28">
        <f>IF(B70="","",DATE(YEAR(B70),MONTH(B70),1))</f>
        <v/>
      </c>
      <c r="M70" s="29" t="n"/>
    </row>
    <row r="71">
      <c r="B71" s="27" t="n"/>
      <c r="C71" s="5" t="n"/>
      <c r="D71" s="19">
        <f>IF(OR(B71="",C71=""),"",Panel!$C$5)</f>
        <v/>
      </c>
      <c r="E71" s="20">
        <f>IF(OR(B71="",C71=""),"",IFERROR(C71/D71,0))</f>
        <v/>
      </c>
      <c r="F71" s="25">
        <f>IF(OR(B71="",C71=""),"",C71*Panel!$C$6/100000)</f>
        <v/>
      </c>
      <c r="G71" s="17">
        <f>IF(OR(B71="",C71=""),"",IF(E71&gt;=1,"Cumplido",IF(E71&gt;=Panel!$C$7,"Casi","Por debajo")))</f>
        <v/>
      </c>
      <c r="H71" s="17">
        <f>IF(B71="","",MID("LunMarMiéJueVieSábDom",(WEEKDAY(B71,2)-1)*3+1,3))</f>
        <v/>
      </c>
      <c r="I71" s="24">
        <f>IF(OR(B71="",C71=""),"",IF(G71="Cumplido",IF(B71-N(B70)=1,N(I70),0)+1,0))</f>
        <v/>
      </c>
      <c r="J71" s="19">
        <f>IF(OR(B71="",C71=""),"",AVERAGE(C65:C71))</f>
        <v/>
      </c>
      <c r="K71" s="18">
        <f>IF(B71="","",B71-WEEKDAY(B71,2)+1)</f>
        <v/>
      </c>
      <c r="L71" s="28">
        <f>IF(B71="","",DATE(YEAR(B71),MONTH(B71),1))</f>
        <v/>
      </c>
      <c r="M71" s="29" t="n"/>
    </row>
    <row r="72">
      <c r="B72" s="27" t="n"/>
      <c r="C72" s="5" t="n"/>
      <c r="D72" s="19">
        <f>IF(OR(B72="",C72=""),"",Panel!$C$5)</f>
        <v/>
      </c>
      <c r="E72" s="20">
        <f>IF(OR(B72="",C72=""),"",IFERROR(C72/D72,0))</f>
        <v/>
      </c>
      <c r="F72" s="25">
        <f>IF(OR(B72="",C72=""),"",C72*Panel!$C$6/100000)</f>
        <v/>
      </c>
      <c r="G72" s="17">
        <f>IF(OR(B72="",C72=""),"",IF(E72&gt;=1,"Cumplido",IF(E72&gt;=Panel!$C$7,"Casi","Por debajo")))</f>
        <v/>
      </c>
      <c r="H72" s="17">
        <f>IF(B72="","",MID("LunMarMiéJueVieSábDom",(WEEKDAY(B72,2)-1)*3+1,3))</f>
        <v/>
      </c>
      <c r="I72" s="24">
        <f>IF(OR(B72="",C72=""),"",IF(G72="Cumplido",IF(B72-N(B71)=1,N(I71),0)+1,0))</f>
        <v/>
      </c>
      <c r="J72" s="19">
        <f>IF(OR(B72="",C72=""),"",AVERAGE(C66:C72))</f>
        <v/>
      </c>
      <c r="K72" s="18">
        <f>IF(B72="","",B72-WEEKDAY(B72,2)+1)</f>
        <v/>
      </c>
      <c r="L72" s="28">
        <f>IF(B72="","",DATE(YEAR(B72),MONTH(B72),1))</f>
        <v/>
      </c>
      <c r="M72" s="29" t="n"/>
    </row>
    <row r="73">
      <c r="B73" s="27" t="n"/>
      <c r="C73" s="5" t="n"/>
      <c r="D73" s="19">
        <f>IF(OR(B73="",C73=""),"",Panel!$C$5)</f>
        <v/>
      </c>
      <c r="E73" s="20">
        <f>IF(OR(B73="",C73=""),"",IFERROR(C73/D73,0))</f>
        <v/>
      </c>
      <c r="F73" s="25">
        <f>IF(OR(B73="",C73=""),"",C73*Panel!$C$6/100000)</f>
        <v/>
      </c>
      <c r="G73" s="17">
        <f>IF(OR(B73="",C73=""),"",IF(E73&gt;=1,"Cumplido",IF(E73&gt;=Panel!$C$7,"Casi","Por debajo")))</f>
        <v/>
      </c>
      <c r="H73" s="17">
        <f>IF(B73="","",MID("LunMarMiéJueVieSábDom",(WEEKDAY(B73,2)-1)*3+1,3))</f>
        <v/>
      </c>
      <c r="I73" s="24">
        <f>IF(OR(B73="",C73=""),"",IF(G73="Cumplido",IF(B73-N(B72)=1,N(I72),0)+1,0))</f>
        <v/>
      </c>
      <c r="J73" s="19">
        <f>IF(OR(B73="",C73=""),"",AVERAGE(C67:C73))</f>
        <v/>
      </c>
      <c r="K73" s="18">
        <f>IF(B73="","",B73-WEEKDAY(B73,2)+1)</f>
        <v/>
      </c>
      <c r="L73" s="28">
        <f>IF(B73="","",DATE(YEAR(B73),MONTH(B73),1))</f>
        <v/>
      </c>
      <c r="M73" s="29" t="n"/>
    </row>
    <row r="74">
      <c r="B74" s="27" t="n"/>
      <c r="C74" s="5" t="n"/>
      <c r="D74" s="19">
        <f>IF(OR(B74="",C74=""),"",Panel!$C$5)</f>
        <v/>
      </c>
      <c r="E74" s="20">
        <f>IF(OR(B74="",C74=""),"",IFERROR(C74/D74,0))</f>
        <v/>
      </c>
      <c r="F74" s="25">
        <f>IF(OR(B74="",C74=""),"",C74*Panel!$C$6/100000)</f>
        <v/>
      </c>
      <c r="G74" s="17">
        <f>IF(OR(B74="",C74=""),"",IF(E74&gt;=1,"Cumplido",IF(E74&gt;=Panel!$C$7,"Casi","Por debajo")))</f>
        <v/>
      </c>
      <c r="H74" s="17">
        <f>IF(B74="","",MID("LunMarMiéJueVieSábDom",(WEEKDAY(B74,2)-1)*3+1,3))</f>
        <v/>
      </c>
      <c r="I74" s="24">
        <f>IF(OR(B74="",C74=""),"",IF(G74="Cumplido",IF(B74-N(B73)=1,N(I73),0)+1,0))</f>
        <v/>
      </c>
      <c r="J74" s="19">
        <f>IF(OR(B74="",C74=""),"",AVERAGE(C68:C74))</f>
        <v/>
      </c>
      <c r="K74" s="18">
        <f>IF(B74="","",B74-WEEKDAY(B74,2)+1)</f>
        <v/>
      </c>
      <c r="L74" s="28">
        <f>IF(B74="","",DATE(YEAR(B74),MONTH(B74),1))</f>
        <v/>
      </c>
      <c r="M74" s="29" t="n"/>
    </row>
    <row r="75">
      <c r="B75" s="27" t="n"/>
      <c r="C75" s="5" t="n"/>
      <c r="D75" s="19">
        <f>IF(OR(B75="",C75=""),"",Panel!$C$5)</f>
        <v/>
      </c>
      <c r="E75" s="20">
        <f>IF(OR(B75="",C75=""),"",IFERROR(C75/D75,0))</f>
        <v/>
      </c>
      <c r="F75" s="25">
        <f>IF(OR(B75="",C75=""),"",C75*Panel!$C$6/100000)</f>
        <v/>
      </c>
      <c r="G75" s="17">
        <f>IF(OR(B75="",C75=""),"",IF(E75&gt;=1,"Cumplido",IF(E75&gt;=Panel!$C$7,"Casi","Por debajo")))</f>
        <v/>
      </c>
      <c r="H75" s="17">
        <f>IF(B75="","",MID("LunMarMiéJueVieSábDom",(WEEKDAY(B75,2)-1)*3+1,3))</f>
        <v/>
      </c>
      <c r="I75" s="24">
        <f>IF(OR(B75="",C75=""),"",IF(G75="Cumplido",IF(B75-N(B74)=1,N(I74),0)+1,0))</f>
        <v/>
      </c>
      <c r="J75" s="19">
        <f>IF(OR(B75="",C75=""),"",AVERAGE(C69:C75))</f>
        <v/>
      </c>
      <c r="K75" s="18">
        <f>IF(B75="","",B75-WEEKDAY(B75,2)+1)</f>
        <v/>
      </c>
      <c r="L75" s="28">
        <f>IF(B75="","",DATE(YEAR(B75),MONTH(B75),1))</f>
        <v/>
      </c>
      <c r="M75" s="29" t="n"/>
    </row>
    <row r="76">
      <c r="B76" s="27" t="n"/>
      <c r="C76" s="5" t="n"/>
      <c r="D76" s="19">
        <f>IF(OR(B76="",C76=""),"",Panel!$C$5)</f>
        <v/>
      </c>
      <c r="E76" s="20">
        <f>IF(OR(B76="",C76=""),"",IFERROR(C76/D76,0))</f>
        <v/>
      </c>
      <c r="F76" s="25">
        <f>IF(OR(B76="",C76=""),"",C76*Panel!$C$6/100000)</f>
        <v/>
      </c>
      <c r="G76" s="17">
        <f>IF(OR(B76="",C76=""),"",IF(E76&gt;=1,"Cumplido",IF(E76&gt;=Panel!$C$7,"Casi","Por debajo")))</f>
        <v/>
      </c>
      <c r="H76" s="17">
        <f>IF(B76="","",MID("LunMarMiéJueVieSábDom",(WEEKDAY(B76,2)-1)*3+1,3))</f>
        <v/>
      </c>
      <c r="I76" s="24">
        <f>IF(OR(B76="",C76=""),"",IF(G76="Cumplido",IF(B76-N(B75)=1,N(I75),0)+1,0))</f>
        <v/>
      </c>
      <c r="J76" s="19">
        <f>IF(OR(B76="",C76=""),"",AVERAGE(C70:C76))</f>
        <v/>
      </c>
      <c r="K76" s="18">
        <f>IF(B76="","",B76-WEEKDAY(B76,2)+1)</f>
        <v/>
      </c>
      <c r="L76" s="28">
        <f>IF(B76="","",DATE(YEAR(B76),MONTH(B76),1))</f>
        <v/>
      </c>
      <c r="M76" s="29" t="n"/>
    </row>
    <row r="77">
      <c r="B77" s="27" t="n"/>
      <c r="C77" s="5" t="n"/>
      <c r="D77" s="19">
        <f>IF(OR(B77="",C77=""),"",Panel!$C$5)</f>
        <v/>
      </c>
      <c r="E77" s="20">
        <f>IF(OR(B77="",C77=""),"",IFERROR(C77/D77,0))</f>
        <v/>
      </c>
      <c r="F77" s="25">
        <f>IF(OR(B77="",C77=""),"",C77*Panel!$C$6/100000)</f>
        <v/>
      </c>
      <c r="G77" s="17">
        <f>IF(OR(B77="",C77=""),"",IF(E77&gt;=1,"Cumplido",IF(E77&gt;=Panel!$C$7,"Casi","Por debajo")))</f>
        <v/>
      </c>
      <c r="H77" s="17">
        <f>IF(B77="","",MID("LunMarMiéJueVieSábDom",(WEEKDAY(B77,2)-1)*3+1,3))</f>
        <v/>
      </c>
      <c r="I77" s="24">
        <f>IF(OR(B77="",C77=""),"",IF(G77="Cumplido",IF(B77-N(B76)=1,N(I76),0)+1,0))</f>
        <v/>
      </c>
      <c r="J77" s="19">
        <f>IF(OR(B77="",C77=""),"",AVERAGE(C71:C77))</f>
        <v/>
      </c>
      <c r="K77" s="18">
        <f>IF(B77="","",B77-WEEKDAY(B77,2)+1)</f>
        <v/>
      </c>
      <c r="L77" s="28">
        <f>IF(B77="","",DATE(YEAR(B77),MONTH(B77),1))</f>
        <v/>
      </c>
      <c r="M77" s="29" t="n"/>
    </row>
    <row r="78">
      <c r="B78" s="27" t="n"/>
      <c r="C78" s="5" t="n"/>
      <c r="D78" s="19">
        <f>IF(OR(B78="",C78=""),"",Panel!$C$5)</f>
        <v/>
      </c>
      <c r="E78" s="20">
        <f>IF(OR(B78="",C78=""),"",IFERROR(C78/D78,0))</f>
        <v/>
      </c>
      <c r="F78" s="25">
        <f>IF(OR(B78="",C78=""),"",C78*Panel!$C$6/100000)</f>
        <v/>
      </c>
      <c r="G78" s="17">
        <f>IF(OR(B78="",C78=""),"",IF(E78&gt;=1,"Cumplido",IF(E78&gt;=Panel!$C$7,"Casi","Por debajo")))</f>
        <v/>
      </c>
      <c r="H78" s="17">
        <f>IF(B78="","",MID("LunMarMiéJueVieSábDom",(WEEKDAY(B78,2)-1)*3+1,3))</f>
        <v/>
      </c>
      <c r="I78" s="24">
        <f>IF(OR(B78="",C78=""),"",IF(G78="Cumplido",IF(B78-N(B77)=1,N(I77),0)+1,0))</f>
        <v/>
      </c>
      <c r="J78" s="19">
        <f>IF(OR(B78="",C78=""),"",AVERAGE(C72:C78))</f>
        <v/>
      </c>
      <c r="K78" s="18">
        <f>IF(B78="","",B78-WEEKDAY(B78,2)+1)</f>
        <v/>
      </c>
      <c r="L78" s="28">
        <f>IF(B78="","",DATE(YEAR(B78),MONTH(B78),1))</f>
        <v/>
      </c>
      <c r="M78" s="29" t="n"/>
    </row>
    <row r="79">
      <c r="B79" s="27" t="n"/>
      <c r="C79" s="5" t="n"/>
      <c r="D79" s="19">
        <f>IF(OR(B79="",C79=""),"",Panel!$C$5)</f>
        <v/>
      </c>
      <c r="E79" s="20">
        <f>IF(OR(B79="",C79=""),"",IFERROR(C79/D79,0))</f>
        <v/>
      </c>
      <c r="F79" s="25">
        <f>IF(OR(B79="",C79=""),"",C79*Panel!$C$6/100000)</f>
        <v/>
      </c>
      <c r="G79" s="17">
        <f>IF(OR(B79="",C79=""),"",IF(E79&gt;=1,"Cumplido",IF(E79&gt;=Panel!$C$7,"Casi","Por debajo")))</f>
        <v/>
      </c>
      <c r="H79" s="17">
        <f>IF(B79="","",MID("LunMarMiéJueVieSábDom",(WEEKDAY(B79,2)-1)*3+1,3))</f>
        <v/>
      </c>
      <c r="I79" s="24">
        <f>IF(OR(B79="",C79=""),"",IF(G79="Cumplido",IF(B79-N(B78)=1,N(I78),0)+1,0))</f>
        <v/>
      </c>
      <c r="J79" s="19">
        <f>IF(OR(B79="",C79=""),"",AVERAGE(C73:C79))</f>
        <v/>
      </c>
      <c r="K79" s="18">
        <f>IF(B79="","",B79-WEEKDAY(B79,2)+1)</f>
        <v/>
      </c>
      <c r="L79" s="28">
        <f>IF(B79="","",DATE(YEAR(B79),MONTH(B79),1))</f>
        <v/>
      </c>
      <c r="M79" s="29" t="n"/>
    </row>
    <row r="80">
      <c r="B80" s="27" t="n"/>
      <c r="C80" s="5" t="n"/>
      <c r="D80" s="19">
        <f>IF(OR(B80="",C80=""),"",Panel!$C$5)</f>
        <v/>
      </c>
      <c r="E80" s="20">
        <f>IF(OR(B80="",C80=""),"",IFERROR(C80/D80,0))</f>
        <v/>
      </c>
      <c r="F80" s="25">
        <f>IF(OR(B80="",C80=""),"",C80*Panel!$C$6/100000)</f>
        <v/>
      </c>
      <c r="G80" s="17">
        <f>IF(OR(B80="",C80=""),"",IF(E80&gt;=1,"Cumplido",IF(E80&gt;=Panel!$C$7,"Casi","Por debajo")))</f>
        <v/>
      </c>
      <c r="H80" s="17">
        <f>IF(B80="","",MID("LunMarMiéJueVieSábDom",(WEEKDAY(B80,2)-1)*3+1,3))</f>
        <v/>
      </c>
      <c r="I80" s="24">
        <f>IF(OR(B80="",C80=""),"",IF(G80="Cumplido",IF(B80-N(B79)=1,N(I79),0)+1,0))</f>
        <v/>
      </c>
      <c r="J80" s="19">
        <f>IF(OR(B80="",C80=""),"",AVERAGE(C74:C80))</f>
        <v/>
      </c>
      <c r="K80" s="18">
        <f>IF(B80="","",B80-WEEKDAY(B80,2)+1)</f>
        <v/>
      </c>
      <c r="L80" s="28">
        <f>IF(B80="","",DATE(YEAR(B80),MONTH(B80),1))</f>
        <v/>
      </c>
      <c r="M80" s="29" t="n"/>
    </row>
    <row r="81">
      <c r="B81" s="27" t="n"/>
      <c r="C81" s="5" t="n"/>
      <c r="D81" s="19">
        <f>IF(OR(B81="",C81=""),"",Panel!$C$5)</f>
        <v/>
      </c>
      <c r="E81" s="20">
        <f>IF(OR(B81="",C81=""),"",IFERROR(C81/D81,0))</f>
        <v/>
      </c>
      <c r="F81" s="25">
        <f>IF(OR(B81="",C81=""),"",C81*Panel!$C$6/100000)</f>
        <v/>
      </c>
      <c r="G81" s="17">
        <f>IF(OR(B81="",C81=""),"",IF(E81&gt;=1,"Cumplido",IF(E81&gt;=Panel!$C$7,"Casi","Por debajo")))</f>
        <v/>
      </c>
      <c r="H81" s="17">
        <f>IF(B81="","",MID("LunMarMiéJueVieSábDom",(WEEKDAY(B81,2)-1)*3+1,3))</f>
        <v/>
      </c>
      <c r="I81" s="24">
        <f>IF(OR(B81="",C81=""),"",IF(G81="Cumplido",IF(B81-N(B80)=1,N(I80),0)+1,0))</f>
        <v/>
      </c>
      <c r="J81" s="19">
        <f>IF(OR(B81="",C81=""),"",AVERAGE(C75:C81))</f>
        <v/>
      </c>
      <c r="K81" s="18">
        <f>IF(B81="","",B81-WEEKDAY(B81,2)+1)</f>
        <v/>
      </c>
      <c r="L81" s="28">
        <f>IF(B81="","",DATE(YEAR(B81),MONTH(B81),1))</f>
        <v/>
      </c>
      <c r="M81" s="29" t="n"/>
    </row>
    <row r="82">
      <c r="B82" s="27" t="n"/>
      <c r="C82" s="5" t="n"/>
      <c r="D82" s="19">
        <f>IF(OR(B82="",C82=""),"",Panel!$C$5)</f>
        <v/>
      </c>
      <c r="E82" s="20">
        <f>IF(OR(B82="",C82=""),"",IFERROR(C82/D82,0))</f>
        <v/>
      </c>
      <c r="F82" s="25">
        <f>IF(OR(B82="",C82=""),"",C82*Panel!$C$6/100000)</f>
        <v/>
      </c>
      <c r="G82" s="17">
        <f>IF(OR(B82="",C82=""),"",IF(E82&gt;=1,"Cumplido",IF(E82&gt;=Panel!$C$7,"Casi","Por debajo")))</f>
        <v/>
      </c>
      <c r="H82" s="17">
        <f>IF(B82="","",MID("LunMarMiéJueVieSábDom",(WEEKDAY(B82,2)-1)*3+1,3))</f>
        <v/>
      </c>
      <c r="I82" s="24">
        <f>IF(OR(B82="",C82=""),"",IF(G82="Cumplido",IF(B82-N(B81)=1,N(I81),0)+1,0))</f>
        <v/>
      </c>
      <c r="J82" s="19">
        <f>IF(OR(B82="",C82=""),"",AVERAGE(C76:C82))</f>
        <v/>
      </c>
      <c r="K82" s="18">
        <f>IF(B82="","",B82-WEEKDAY(B82,2)+1)</f>
        <v/>
      </c>
      <c r="L82" s="28">
        <f>IF(B82="","",DATE(YEAR(B82),MONTH(B82),1))</f>
        <v/>
      </c>
      <c r="M82" s="29" t="n"/>
    </row>
    <row r="83">
      <c r="B83" s="27" t="n"/>
      <c r="C83" s="5" t="n"/>
      <c r="D83" s="19">
        <f>IF(OR(B83="",C83=""),"",Panel!$C$5)</f>
        <v/>
      </c>
      <c r="E83" s="20">
        <f>IF(OR(B83="",C83=""),"",IFERROR(C83/D83,0))</f>
        <v/>
      </c>
      <c r="F83" s="25">
        <f>IF(OR(B83="",C83=""),"",C83*Panel!$C$6/100000)</f>
        <v/>
      </c>
      <c r="G83" s="17">
        <f>IF(OR(B83="",C83=""),"",IF(E83&gt;=1,"Cumplido",IF(E83&gt;=Panel!$C$7,"Casi","Por debajo")))</f>
        <v/>
      </c>
      <c r="H83" s="17">
        <f>IF(B83="","",MID("LunMarMiéJueVieSábDom",(WEEKDAY(B83,2)-1)*3+1,3))</f>
        <v/>
      </c>
      <c r="I83" s="24">
        <f>IF(OR(B83="",C83=""),"",IF(G83="Cumplido",IF(B83-N(B82)=1,N(I82),0)+1,0))</f>
        <v/>
      </c>
      <c r="J83" s="19">
        <f>IF(OR(B83="",C83=""),"",AVERAGE(C77:C83))</f>
        <v/>
      </c>
      <c r="K83" s="18">
        <f>IF(B83="","",B83-WEEKDAY(B83,2)+1)</f>
        <v/>
      </c>
      <c r="L83" s="28">
        <f>IF(B83="","",DATE(YEAR(B83),MONTH(B83),1))</f>
        <v/>
      </c>
      <c r="M83" s="29" t="n"/>
    </row>
    <row r="84">
      <c r="B84" s="27" t="n"/>
      <c r="C84" s="5" t="n"/>
      <c r="D84" s="19">
        <f>IF(OR(B84="",C84=""),"",Panel!$C$5)</f>
        <v/>
      </c>
      <c r="E84" s="20">
        <f>IF(OR(B84="",C84=""),"",IFERROR(C84/D84,0))</f>
        <v/>
      </c>
      <c r="F84" s="25">
        <f>IF(OR(B84="",C84=""),"",C84*Panel!$C$6/100000)</f>
        <v/>
      </c>
      <c r="G84" s="17">
        <f>IF(OR(B84="",C84=""),"",IF(E84&gt;=1,"Cumplido",IF(E84&gt;=Panel!$C$7,"Casi","Por debajo")))</f>
        <v/>
      </c>
      <c r="H84" s="17">
        <f>IF(B84="","",MID("LunMarMiéJueVieSábDom",(WEEKDAY(B84,2)-1)*3+1,3))</f>
        <v/>
      </c>
      <c r="I84" s="24">
        <f>IF(OR(B84="",C84=""),"",IF(G84="Cumplido",IF(B84-N(B83)=1,N(I83),0)+1,0))</f>
        <v/>
      </c>
      <c r="J84" s="19">
        <f>IF(OR(B84="",C84=""),"",AVERAGE(C78:C84))</f>
        <v/>
      </c>
      <c r="K84" s="18">
        <f>IF(B84="","",B84-WEEKDAY(B84,2)+1)</f>
        <v/>
      </c>
      <c r="L84" s="28">
        <f>IF(B84="","",DATE(YEAR(B84),MONTH(B84),1))</f>
        <v/>
      </c>
      <c r="M84" s="29" t="n"/>
    </row>
    <row r="85">
      <c r="B85" s="27" t="n"/>
      <c r="C85" s="5" t="n"/>
      <c r="D85" s="19">
        <f>IF(OR(B85="",C85=""),"",Panel!$C$5)</f>
        <v/>
      </c>
      <c r="E85" s="20">
        <f>IF(OR(B85="",C85=""),"",IFERROR(C85/D85,0))</f>
        <v/>
      </c>
      <c r="F85" s="25">
        <f>IF(OR(B85="",C85=""),"",C85*Panel!$C$6/100000)</f>
        <v/>
      </c>
      <c r="G85" s="17">
        <f>IF(OR(B85="",C85=""),"",IF(E85&gt;=1,"Cumplido",IF(E85&gt;=Panel!$C$7,"Casi","Por debajo")))</f>
        <v/>
      </c>
      <c r="H85" s="17">
        <f>IF(B85="","",MID("LunMarMiéJueVieSábDom",(WEEKDAY(B85,2)-1)*3+1,3))</f>
        <v/>
      </c>
      <c r="I85" s="24">
        <f>IF(OR(B85="",C85=""),"",IF(G85="Cumplido",IF(B85-N(B84)=1,N(I84),0)+1,0))</f>
        <v/>
      </c>
      <c r="J85" s="19">
        <f>IF(OR(B85="",C85=""),"",AVERAGE(C79:C85))</f>
        <v/>
      </c>
      <c r="K85" s="18">
        <f>IF(B85="","",B85-WEEKDAY(B85,2)+1)</f>
        <v/>
      </c>
      <c r="L85" s="28">
        <f>IF(B85="","",DATE(YEAR(B85),MONTH(B85),1))</f>
        <v/>
      </c>
      <c r="M85" s="29" t="n"/>
    </row>
    <row r="86">
      <c r="B86" s="27" t="n"/>
      <c r="C86" s="5" t="n"/>
      <c r="D86" s="19">
        <f>IF(OR(B86="",C86=""),"",Panel!$C$5)</f>
        <v/>
      </c>
      <c r="E86" s="20">
        <f>IF(OR(B86="",C86=""),"",IFERROR(C86/D86,0))</f>
        <v/>
      </c>
      <c r="F86" s="25">
        <f>IF(OR(B86="",C86=""),"",C86*Panel!$C$6/100000)</f>
        <v/>
      </c>
      <c r="G86" s="17">
        <f>IF(OR(B86="",C86=""),"",IF(E86&gt;=1,"Cumplido",IF(E86&gt;=Panel!$C$7,"Casi","Por debajo")))</f>
        <v/>
      </c>
      <c r="H86" s="17">
        <f>IF(B86="","",MID("LunMarMiéJueVieSábDom",(WEEKDAY(B86,2)-1)*3+1,3))</f>
        <v/>
      </c>
      <c r="I86" s="24">
        <f>IF(OR(B86="",C86=""),"",IF(G86="Cumplido",IF(B86-N(B85)=1,N(I85),0)+1,0))</f>
        <v/>
      </c>
      <c r="J86" s="19">
        <f>IF(OR(B86="",C86=""),"",AVERAGE(C80:C86))</f>
        <v/>
      </c>
      <c r="K86" s="18">
        <f>IF(B86="","",B86-WEEKDAY(B86,2)+1)</f>
        <v/>
      </c>
      <c r="L86" s="28">
        <f>IF(B86="","",DATE(YEAR(B86),MONTH(B86),1))</f>
        <v/>
      </c>
      <c r="M86" s="29" t="n"/>
    </row>
    <row r="87">
      <c r="B87" s="27" t="n"/>
      <c r="C87" s="5" t="n"/>
      <c r="D87" s="19">
        <f>IF(OR(B87="",C87=""),"",Panel!$C$5)</f>
        <v/>
      </c>
      <c r="E87" s="20">
        <f>IF(OR(B87="",C87=""),"",IFERROR(C87/D87,0))</f>
        <v/>
      </c>
      <c r="F87" s="25">
        <f>IF(OR(B87="",C87=""),"",C87*Panel!$C$6/100000)</f>
        <v/>
      </c>
      <c r="G87" s="17">
        <f>IF(OR(B87="",C87=""),"",IF(E87&gt;=1,"Cumplido",IF(E87&gt;=Panel!$C$7,"Casi","Por debajo")))</f>
        <v/>
      </c>
      <c r="H87" s="17">
        <f>IF(B87="","",MID("LunMarMiéJueVieSábDom",(WEEKDAY(B87,2)-1)*3+1,3))</f>
        <v/>
      </c>
      <c r="I87" s="24">
        <f>IF(OR(B87="",C87=""),"",IF(G87="Cumplido",IF(B87-N(B86)=1,N(I86),0)+1,0))</f>
        <v/>
      </c>
      <c r="J87" s="19">
        <f>IF(OR(B87="",C87=""),"",AVERAGE(C81:C87))</f>
        <v/>
      </c>
      <c r="K87" s="18">
        <f>IF(B87="","",B87-WEEKDAY(B87,2)+1)</f>
        <v/>
      </c>
      <c r="L87" s="28">
        <f>IF(B87="","",DATE(YEAR(B87),MONTH(B87),1))</f>
        <v/>
      </c>
      <c r="M87" s="29" t="n"/>
    </row>
    <row r="88">
      <c r="B88" s="27" t="n"/>
      <c r="C88" s="5" t="n"/>
      <c r="D88" s="19">
        <f>IF(OR(B88="",C88=""),"",Panel!$C$5)</f>
        <v/>
      </c>
      <c r="E88" s="20">
        <f>IF(OR(B88="",C88=""),"",IFERROR(C88/D88,0))</f>
        <v/>
      </c>
      <c r="F88" s="25">
        <f>IF(OR(B88="",C88=""),"",C88*Panel!$C$6/100000)</f>
        <v/>
      </c>
      <c r="G88" s="17">
        <f>IF(OR(B88="",C88=""),"",IF(E88&gt;=1,"Cumplido",IF(E88&gt;=Panel!$C$7,"Casi","Por debajo")))</f>
        <v/>
      </c>
      <c r="H88" s="17">
        <f>IF(B88="","",MID("LunMarMiéJueVieSábDom",(WEEKDAY(B88,2)-1)*3+1,3))</f>
        <v/>
      </c>
      <c r="I88" s="24">
        <f>IF(OR(B88="",C88=""),"",IF(G88="Cumplido",IF(B88-N(B87)=1,N(I87),0)+1,0))</f>
        <v/>
      </c>
      <c r="J88" s="19">
        <f>IF(OR(B88="",C88=""),"",AVERAGE(C82:C88))</f>
        <v/>
      </c>
      <c r="K88" s="18">
        <f>IF(B88="","",B88-WEEKDAY(B88,2)+1)</f>
        <v/>
      </c>
      <c r="L88" s="28">
        <f>IF(B88="","",DATE(YEAR(B88),MONTH(B88),1))</f>
        <v/>
      </c>
      <c r="M88" s="29" t="n"/>
    </row>
    <row r="89">
      <c r="B89" s="27" t="n"/>
      <c r="C89" s="5" t="n"/>
      <c r="D89" s="19">
        <f>IF(OR(B89="",C89=""),"",Panel!$C$5)</f>
        <v/>
      </c>
      <c r="E89" s="20">
        <f>IF(OR(B89="",C89=""),"",IFERROR(C89/D89,0))</f>
        <v/>
      </c>
      <c r="F89" s="25">
        <f>IF(OR(B89="",C89=""),"",C89*Panel!$C$6/100000)</f>
        <v/>
      </c>
      <c r="G89" s="17">
        <f>IF(OR(B89="",C89=""),"",IF(E89&gt;=1,"Cumplido",IF(E89&gt;=Panel!$C$7,"Casi","Por debajo")))</f>
        <v/>
      </c>
      <c r="H89" s="17">
        <f>IF(B89="","",MID("LunMarMiéJueVieSábDom",(WEEKDAY(B89,2)-1)*3+1,3))</f>
        <v/>
      </c>
      <c r="I89" s="24">
        <f>IF(OR(B89="",C89=""),"",IF(G89="Cumplido",IF(B89-N(B88)=1,N(I88),0)+1,0))</f>
        <v/>
      </c>
      <c r="J89" s="19">
        <f>IF(OR(B89="",C89=""),"",AVERAGE(C83:C89))</f>
        <v/>
      </c>
      <c r="K89" s="18">
        <f>IF(B89="","",B89-WEEKDAY(B89,2)+1)</f>
        <v/>
      </c>
      <c r="L89" s="28">
        <f>IF(B89="","",DATE(YEAR(B89),MONTH(B89),1))</f>
        <v/>
      </c>
      <c r="M89" s="29" t="n"/>
    </row>
    <row r="90">
      <c r="B90" s="27" t="n"/>
      <c r="C90" s="5" t="n"/>
      <c r="D90" s="19">
        <f>IF(OR(B90="",C90=""),"",Panel!$C$5)</f>
        <v/>
      </c>
      <c r="E90" s="20">
        <f>IF(OR(B90="",C90=""),"",IFERROR(C90/D90,0))</f>
        <v/>
      </c>
      <c r="F90" s="25">
        <f>IF(OR(B90="",C90=""),"",C90*Panel!$C$6/100000)</f>
        <v/>
      </c>
      <c r="G90" s="17">
        <f>IF(OR(B90="",C90=""),"",IF(E90&gt;=1,"Cumplido",IF(E90&gt;=Panel!$C$7,"Casi","Por debajo")))</f>
        <v/>
      </c>
      <c r="H90" s="17">
        <f>IF(B90="","",MID("LunMarMiéJueVieSábDom",(WEEKDAY(B90,2)-1)*3+1,3))</f>
        <v/>
      </c>
      <c r="I90" s="24">
        <f>IF(OR(B90="",C90=""),"",IF(G90="Cumplido",IF(B90-N(B89)=1,N(I89),0)+1,0))</f>
        <v/>
      </c>
      <c r="J90" s="19">
        <f>IF(OR(B90="",C90=""),"",AVERAGE(C84:C90))</f>
        <v/>
      </c>
      <c r="K90" s="18">
        <f>IF(B90="","",B90-WEEKDAY(B90,2)+1)</f>
        <v/>
      </c>
      <c r="L90" s="28">
        <f>IF(B90="","",DATE(YEAR(B90),MONTH(B90),1))</f>
        <v/>
      </c>
      <c r="M90" s="29" t="n"/>
    </row>
    <row r="91">
      <c r="B91" s="27" t="n"/>
      <c r="C91" s="5" t="n"/>
      <c r="D91" s="19">
        <f>IF(OR(B91="",C91=""),"",Panel!$C$5)</f>
        <v/>
      </c>
      <c r="E91" s="20">
        <f>IF(OR(B91="",C91=""),"",IFERROR(C91/D91,0))</f>
        <v/>
      </c>
      <c r="F91" s="25">
        <f>IF(OR(B91="",C91=""),"",C91*Panel!$C$6/100000)</f>
        <v/>
      </c>
      <c r="G91" s="17">
        <f>IF(OR(B91="",C91=""),"",IF(E91&gt;=1,"Cumplido",IF(E91&gt;=Panel!$C$7,"Casi","Por debajo")))</f>
        <v/>
      </c>
      <c r="H91" s="17">
        <f>IF(B91="","",MID("LunMarMiéJueVieSábDom",(WEEKDAY(B91,2)-1)*3+1,3))</f>
        <v/>
      </c>
      <c r="I91" s="24">
        <f>IF(OR(B91="",C91=""),"",IF(G91="Cumplido",IF(B91-N(B90)=1,N(I90),0)+1,0))</f>
        <v/>
      </c>
      <c r="J91" s="19">
        <f>IF(OR(B91="",C91=""),"",AVERAGE(C85:C91))</f>
        <v/>
      </c>
      <c r="K91" s="18">
        <f>IF(B91="","",B91-WEEKDAY(B91,2)+1)</f>
        <v/>
      </c>
      <c r="L91" s="28">
        <f>IF(B91="","",DATE(YEAR(B91),MONTH(B91),1))</f>
        <v/>
      </c>
      <c r="M91" s="29" t="n"/>
    </row>
    <row r="92">
      <c r="B92" s="27" t="n"/>
      <c r="C92" s="5" t="n"/>
      <c r="D92" s="19">
        <f>IF(OR(B92="",C92=""),"",Panel!$C$5)</f>
        <v/>
      </c>
      <c r="E92" s="20">
        <f>IF(OR(B92="",C92=""),"",IFERROR(C92/D92,0))</f>
        <v/>
      </c>
      <c r="F92" s="25">
        <f>IF(OR(B92="",C92=""),"",C92*Panel!$C$6/100000)</f>
        <v/>
      </c>
      <c r="G92" s="17">
        <f>IF(OR(B92="",C92=""),"",IF(E92&gt;=1,"Cumplido",IF(E92&gt;=Panel!$C$7,"Casi","Por debajo")))</f>
        <v/>
      </c>
      <c r="H92" s="17">
        <f>IF(B92="","",MID("LunMarMiéJueVieSábDom",(WEEKDAY(B92,2)-1)*3+1,3))</f>
        <v/>
      </c>
      <c r="I92" s="24">
        <f>IF(OR(B92="",C92=""),"",IF(G92="Cumplido",IF(B92-N(B91)=1,N(I91),0)+1,0))</f>
        <v/>
      </c>
      <c r="J92" s="19">
        <f>IF(OR(B92="",C92=""),"",AVERAGE(C86:C92))</f>
        <v/>
      </c>
      <c r="K92" s="18">
        <f>IF(B92="","",B92-WEEKDAY(B92,2)+1)</f>
        <v/>
      </c>
      <c r="L92" s="28">
        <f>IF(B92="","",DATE(YEAR(B92),MONTH(B92),1))</f>
        <v/>
      </c>
      <c r="M92" s="29" t="n"/>
    </row>
    <row r="93">
      <c r="B93" s="27" t="n"/>
      <c r="C93" s="5" t="n"/>
      <c r="D93" s="19">
        <f>IF(OR(B93="",C93=""),"",Panel!$C$5)</f>
        <v/>
      </c>
      <c r="E93" s="20">
        <f>IF(OR(B93="",C93=""),"",IFERROR(C93/D93,0))</f>
        <v/>
      </c>
      <c r="F93" s="25">
        <f>IF(OR(B93="",C93=""),"",C93*Panel!$C$6/100000)</f>
        <v/>
      </c>
      <c r="G93" s="17">
        <f>IF(OR(B93="",C93=""),"",IF(E93&gt;=1,"Cumplido",IF(E93&gt;=Panel!$C$7,"Casi","Por debajo")))</f>
        <v/>
      </c>
      <c r="H93" s="17">
        <f>IF(B93="","",MID("LunMarMiéJueVieSábDom",(WEEKDAY(B93,2)-1)*3+1,3))</f>
        <v/>
      </c>
      <c r="I93" s="24">
        <f>IF(OR(B93="",C93=""),"",IF(G93="Cumplido",IF(B93-N(B92)=1,N(I92),0)+1,0))</f>
        <v/>
      </c>
      <c r="J93" s="19">
        <f>IF(OR(B93="",C93=""),"",AVERAGE(C87:C93))</f>
        <v/>
      </c>
      <c r="K93" s="18">
        <f>IF(B93="","",B93-WEEKDAY(B93,2)+1)</f>
        <v/>
      </c>
      <c r="L93" s="28">
        <f>IF(B93="","",DATE(YEAR(B93),MONTH(B93),1))</f>
        <v/>
      </c>
      <c r="M93" s="29" t="n"/>
    </row>
    <row r="94">
      <c r="B94" s="27" t="n"/>
      <c r="C94" s="5" t="n"/>
      <c r="D94" s="19">
        <f>IF(OR(B94="",C94=""),"",Panel!$C$5)</f>
        <v/>
      </c>
      <c r="E94" s="20">
        <f>IF(OR(B94="",C94=""),"",IFERROR(C94/D94,0))</f>
        <v/>
      </c>
      <c r="F94" s="25">
        <f>IF(OR(B94="",C94=""),"",C94*Panel!$C$6/100000)</f>
        <v/>
      </c>
      <c r="G94" s="17">
        <f>IF(OR(B94="",C94=""),"",IF(E94&gt;=1,"Cumplido",IF(E94&gt;=Panel!$C$7,"Casi","Por debajo")))</f>
        <v/>
      </c>
      <c r="H94" s="17">
        <f>IF(B94="","",MID("LunMarMiéJueVieSábDom",(WEEKDAY(B94,2)-1)*3+1,3))</f>
        <v/>
      </c>
      <c r="I94" s="24">
        <f>IF(OR(B94="",C94=""),"",IF(G94="Cumplido",IF(B94-N(B93)=1,N(I93),0)+1,0))</f>
        <v/>
      </c>
      <c r="J94" s="19">
        <f>IF(OR(B94="",C94=""),"",AVERAGE(C88:C94))</f>
        <v/>
      </c>
      <c r="K94" s="18">
        <f>IF(B94="","",B94-WEEKDAY(B94,2)+1)</f>
        <v/>
      </c>
      <c r="L94" s="28">
        <f>IF(B94="","",DATE(YEAR(B94),MONTH(B94),1))</f>
        <v/>
      </c>
      <c r="M94" s="29" t="n"/>
    </row>
    <row r="95">
      <c r="B95" s="27" t="n"/>
      <c r="C95" s="5" t="n"/>
      <c r="D95" s="19">
        <f>IF(OR(B95="",C95=""),"",Panel!$C$5)</f>
        <v/>
      </c>
      <c r="E95" s="20">
        <f>IF(OR(B95="",C95=""),"",IFERROR(C95/D95,0))</f>
        <v/>
      </c>
      <c r="F95" s="25">
        <f>IF(OR(B95="",C95=""),"",C95*Panel!$C$6/100000)</f>
        <v/>
      </c>
      <c r="G95" s="17">
        <f>IF(OR(B95="",C95=""),"",IF(E95&gt;=1,"Cumplido",IF(E95&gt;=Panel!$C$7,"Casi","Por debajo")))</f>
        <v/>
      </c>
      <c r="H95" s="17">
        <f>IF(B95="","",MID("LunMarMiéJueVieSábDom",(WEEKDAY(B95,2)-1)*3+1,3))</f>
        <v/>
      </c>
      <c r="I95" s="24">
        <f>IF(OR(B95="",C95=""),"",IF(G95="Cumplido",IF(B95-N(B94)=1,N(I94),0)+1,0))</f>
        <v/>
      </c>
      <c r="J95" s="19">
        <f>IF(OR(B95="",C95=""),"",AVERAGE(C89:C95))</f>
        <v/>
      </c>
      <c r="K95" s="18">
        <f>IF(B95="","",B95-WEEKDAY(B95,2)+1)</f>
        <v/>
      </c>
      <c r="L95" s="28">
        <f>IF(B95="","",DATE(YEAR(B95),MONTH(B95),1))</f>
        <v/>
      </c>
      <c r="M95" s="29" t="n"/>
    </row>
    <row r="96">
      <c r="B96" s="27" t="n"/>
      <c r="C96" s="5" t="n"/>
      <c r="D96" s="19">
        <f>IF(OR(B96="",C96=""),"",Panel!$C$5)</f>
        <v/>
      </c>
      <c r="E96" s="20">
        <f>IF(OR(B96="",C96=""),"",IFERROR(C96/D96,0))</f>
        <v/>
      </c>
      <c r="F96" s="25">
        <f>IF(OR(B96="",C96=""),"",C96*Panel!$C$6/100000)</f>
        <v/>
      </c>
      <c r="G96" s="17">
        <f>IF(OR(B96="",C96=""),"",IF(E96&gt;=1,"Cumplido",IF(E96&gt;=Panel!$C$7,"Casi","Por debajo")))</f>
        <v/>
      </c>
      <c r="H96" s="17">
        <f>IF(B96="","",MID("LunMarMiéJueVieSábDom",(WEEKDAY(B96,2)-1)*3+1,3))</f>
        <v/>
      </c>
      <c r="I96" s="24">
        <f>IF(OR(B96="",C96=""),"",IF(G96="Cumplido",IF(B96-N(B95)=1,N(I95),0)+1,0))</f>
        <v/>
      </c>
      <c r="J96" s="19">
        <f>IF(OR(B96="",C96=""),"",AVERAGE(C90:C96))</f>
        <v/>
      </c>
      <c r="K96" s="18">
        <f>IF(B96="","",B96-WEEKDAY(B96,2)+1)</f>
        <v/>
      </c>
      <c r="L96" s="28">
        <f>IF(B96="","",DATE(YEAR(B96),MONTH(B96),1))</f>
        <v/>
      </c>
      <c r="M96" s="29" t="n"/>
    </row>
    <row r="97">
      <c r="B97" s="27" t="n"/>
      <c r="C97" s="5" t="n"/>
      <c r="D97" s="19">
        <f>IF(OR(B97="",C97=""),"",Panel!$C$5)</f>
        <v/>
      </c>
      <c r="E97" s="20">
        <f>IF(OR(B97="",C97=""),"",IFERROR(C97/D97,0))</f>
        <v/>
      </c>
      <c r="F97" s="25">
        <f>IF(OR(B97="",C97=""),"",C97*Panel!$C$6/100000)</f>
        <v/>
      </c>
      <c r="G97" s="17">
        <f>IF(OR(B97="",C97=""),"",IF(E97&gt;=1,"Cumplido",IF(E97&gt;=Panel!$C$7,"Casi","Por debajo")))</f>
        <v/>
      </c>
      <c r="H97" s="17">
        <f>IF(B97="","",MID("LunMarMiéJueVieSábDom",(WEEKDAY(B97,2)-1)*3+1,3))</f>
        <v/>
      </c>
      <c r="I97" s="24">
        <f>IF(OR(B97="",C97=""),"",IF(G97="Cumplido",IF(B97-N(B96)=1,N(I96),0)+1,0))</f>
        <v/>
      </c>
      <c r="J97" s="19">
        <f>IF(OR(B97="",C97=""),"",AVERAGE(C91:C97))</f>
        <v/>
      </c>
      <c r="K97" s="18">
        <f>IF(B97="","",B97-WEEKDAY(B97,2)+1)</f>
        <v/>
      </c>
      <c r="L97" s="28">
        <f>IF(B97="","",DATE(YEAR(B97),MONTH(B97),1))</f>
        <v/>
      </c>
      <c r="M97" s="29" t="n"/>
    </row>
    <row r="98">
      <c r="B98" s="27" t="n"/>
      <c r="C98" s="5" t="n"/>
      <c r="D98" s="19">
        <f>IF(OR(B98="",C98=""),"",Panel!$C$5)</f>
        <v/>
      </c>
      <c r="E98" s="20">
        <f>IF(OR(B98="",C98=""),"",IFERROR(C98/D98,0))</f>
        <v/>
      </c>
      <c r="F98" s="25">
        <f>IF(OR(B98="",C98=""),"",C98*Panel!$C$6/100000)</f>
        <v/>
      </c>
      <c r="G98" s="17">
        <f>IF(OR(B98="",C98=""),"",IF(E98&gt;=1,"Cumplido",IF(E98&gt;=Panel!$C$7,"Casi","Por debajo")))</f>
        <v/>
      </c>
      <c r="H98" s="17">
        <f>IF(B98="","",MID("LunMarMiéJueVieSábDom",(WEEKDAY(B98,2)-1)*3+1,3))</f>
        <v/>
      </c>
      <c r="I98" s="24">
        <f>IF(OR(B98="",C98=""),"",IF(G98="Cumplido",IF(B98-N(B97)=1,N(I97),0)+1,0))</f>
        <v/>
      </c>
      <c r="J98" s="19">
        <f>IF(OR(B98="",C98=""),"",AVERAGE(C92:C98))</f>
        <v/>
      </c>
      <c r="K98" s="18">
        <f>IF(B98="","",B98-WEEKDAY(B98,2)+1)</f>
        <v/>
      </c>
      <c r="L98" s="28">
        <f>IF(B98="","",DATE(YEAR(B98),MONTH(B98),1))</f>
        <v/>
      </c>
      <c r="M98" s="29" t="n"/>
    </row>
    <row r="99">
      <c r="B99" s="27" t="n"/>
      <c r="C99" s="5" t="n"/>
      <c r="D99" s="19">
        <f>IF(OR(B99="",C99=""),"",Panel!$C$5)</f>
        <v/>
      </c>
      <c r="E99" s="20">
        <f>IF(OR(B99="",C99=""),"",IFERROR(C99/D99,0))</f>
        <v/>
      </c>
      <c r="F99" s="25">
        <f>IF(OR(B99="",C99=""),"",C99*Panel!$C$6/100000)</f>
        <v/>
      </c>
      <c r="G99" s="17">
        <f>IF(OR(B99="",C99=""),"",IF(E99&gt;=1,"Cumplido",IF(E99&gt;=Panel!$C$7,"Casi","Por debajo")))</f>
        <v/>
      </c>
      <c r="H99" s="17">
        <f>IF(B99="","",MID("LunMarMiéJueVieSábDom",(WEEKDAY(B99,2)-1)*3+1,3))</f>
        <v/>
      </c>
      <c r="I99" s="24">
        <f>IF(OR(B99="",C99=""),"",IF(G99="Cumplido",IF(B99-N(B98)=1,N(I98),0)+1,0))</f>
        <v/>
      </c>
      <c r="J99" s="19">
        <f>IF(OR(B99="",C99=""),"",AVERAGE(C93:C99))</f>
        <v/>
      </c>
      <c r="K99" s="18">
        <f>IF(B99="","",B99-WEEKDAY(B99,2)+1)</f>
        <v/>
      </c>
      <c r="L99" s="28">
        <f>IF(B99="","",DATE(YEAR(B99),MONTH(B99),1))</f>
        <v/>
      </c>
      <c r="M99" s="29" t="n"/>
    </row>
    <row r="100">
      <c r="B100" s="27" t="n"/>
      <c r="C100" s="5" t="n"/>
      <c r="D100" s="19">
        <f>IF(OR(B100="",C100=""),"",Panel!$C$5)</f>
        <v/>
      </c>
      <c r="E100" s="20">
        <f>IF(OR(B100="",C100=""),"",IFERROR(C100/D100,0))</f>
        <v/>
      </c>
      <c r="F100" s="25">
        <f>IF(OR(B100="",C100=""),"",C100*Panel!$C$6/100000)</f>
        <v/>
      </c>
      <c r="G100" s="17">
        <f>IF(OR(B100="",C100=""),"",IF(E100&gt;=1,"Cumplido",IF(E100&gt;=Panel!$C$7,"Casi","Por debajo")))</f>
        <v/>
      </c>
      <c r="H100" s="17">
        <f>IF(B100="","",MID("LunMarMiéJueVieSábDom",(WEEKDAY(B100,2)-1)*3+1,3))</f>
        <v/>
      </c>
      <c r="I100" s="24">
        <f>IF(OR(B100="",C100=""),"",IF(G100="Cumplido",IF(B100-N(B99)=1,N(I99),0)+1,0))</f>
        <v/>
      </c>
      <c r="J100" s="19">
        <f>IF(OR(B100="",C100=""),"",AVERAGE(C94:C100))</f>
        <v/>
      </c>
      <c r="K100" s="18">
        <f>IF(B100="","",B100-WEEKDAY(B100,2)+1)</f>
        <v/>
      </c>
      <c r="L100" s="28">
        <f>IF(B100="","",DATE(YEAR(B100),MONTH(B100),1))</f>
        <v/>
      </c>
      <c r="M100" s="29" t="n"/>
    </row>
    <row r="101">
      <c r="B101" s="27" t="n"/>
      <c r="C101" s="5" t="n"/>
      <c r="D101" s="19">
        <f>IF(OR(B101="",C101=""),"",Panel!$C$5)</f>
        <v/>
      </c>
      <c r="E101" s="20">
        <f>IF(OR(B101="",C101=""),"",IFERROR(C101/D101,0))</f>
        <v/>
      </c>
      <c r="F101" s="25">
        <f>IF(OR(B101="",C101=""),"",C101*Panel!$C$6/100000)</f>
        <v/>
      </c>
      <c r="G101" s="17">
        <f>IF(OR(B101="",C101=""),"",IF(E101&gt;=1,"Cumplido",IF(E101&gt;=Panel!$C$7,"Casi","Por debajo")))</f>
        <v/>
      </c>
      <c r="H101" s="17">
        <f>IF(B101="","",MID("LunMarMiéJueVieSábDom",(WEEKDAY(B101,2)-1)*3+1,3))</f>
        <v/>
      </c>
      <c r="I101" s="24">
        <f>IF(OR(B101="",C101=""),"",IF(G101="Cumplido",IF(B101-N(B100)=1,N(I100),0)+1,0))</f>
        <v/>
      </c>
      <c r="J101" s="19">
        <f>IF(OR(B101="",C101=""),"",AVERAGE(C95:C101))</f>
        <v/>
      </c>
      <c r="K101" s="18">
        <f>IF(B101="","",B101-WEEKDAY(B101,2)+1)</f>
        <v/>
      </c>
      <c r="L101" s="28">
        <f>IF(B101="","",DATE(YEAR(B101),MONTH(B101),1))</f>
        <v/>
      </c>
      <c r="M101" s="29" t="n"/>
    </row>
    <row r="102">
      <c r="B102" s="27" t="n"/>
      <c r="C102" s="5" t="n"/>
      <c r="D102" s="19">
        <f>IF(OR(B102="",C102=""),"",Panel!$C$5)</f>
        <v/>
      </c>
      <c r="E102" s="20">
        <f>IF(OR(B102="",C102=""),"",IFERROR(C102/D102,0))</f>
        <v/>
      </c>
      <c r="F102" s="25">
        <f>IF(OR(B102="",C102=""),"",C102*Panel!$C$6/100000)</f>
        <v/>
      </c>
      <c r="G102" s="17">
        <f>IF(OR(B102="",C102=""),"",IF(E102&gt;=1,"Cumplido",IF(E102&gt;=Panel!$C$7,"Casi","Por debajo")))</f>
        <v/>
      </c>
      <c r="H102" s="17">
        <f>IF(B102="","",MID("LunMarMiéJueVieSábDom",(WEEKDAY(B102,2)-1)*3+1,3))</f>
        <v/>
      </c>
      <c r="I102" s="24">
        <f>IF(OR(B102="",C102=""),"",IF(G102="Cumplido",IF(B102-N(B101)=1,N(I101),0)+1,0))</f>
        <v/>
      </c>
      <c r="J102" s="19">
        <f>IF(OR(B102="",C102=""),"",AVERAGE(C96:C102))</f>
        <v/>
      </c>
      <c r="K102" s="18">
        <f>IF(B102="","",B102-WEEKDAY(B102,2)+1)</f>
        <v/>
      </c>
      <c r="L102" s="28">
        <f>IF(B102="","",DATE(YEAR(B102),MONTH(B102),1))</f>
        <v/>
      </c>
      <c r="M102" s="29" t="n"/>
    </row>
    <row r="103">
      <c r="B103" s="27" t="n"/>
      <c r="C103" s="5" t="n"/>
      <c r="D103" s="19">
        <f>IF(OR(B103="",C103=""),"",Panel!$C$5)</f>
        <v/>
      </c>
      <c r="E103" s="20">
        <f>IF(OR(B103="",C103=""),"",IFERROR(C103/D103,0))</f>
        <v/>
      </c>
      <c r="F103" s="25">
        <f>IF(OR(B103="",C103=""),"",C103*Panel!$C$6/100000)</f>
        <v/>
      </c>
      <c r="G103" s="17">
        <f>IF(OR(B103="",C103=""),"",IF(E103&gt;=1,"Cumplido",IF(E103&gt;=Panel!$C$7,"Casi","Por debajo")))</f>
        <v/>
      </c>
      <c r="H103" s="17">
        <f>IF(B103="","",MID("LunMarMiéJueVieSábDom",(WEEKDAY(B103,2)-1)*3+1,3))</f>
        <v/>
      </c>
      <c r="I103" s="24">
        <f>IF(OR(B103="",C103=""),"",IF(G103="Cumplido",IF(B103-N(B102)=1,N(I102),0)+1,0))</f>
        <v/>
      </c>
      <c r="J103" s="19">
        <f>IF(OR(B103="",C103=""),"",AVERAGE(C97:C103))</f>
        <v/>
      </c>
      <c r="K103" s="18">
        <f>IF(B103="","",B103-WEEKDAY(B103,2)+1)</f>
        <v/>
      </c>
      <c r="L103" s="28">
        <f>IF(B103="","",DATE(YEAR(B103),MONTH(B103),1))</f>
        <v/>
      </c>
      <c r="M103" s="29" t="n"/>
    </row>
    <row r="104">
      <c r="B104" s="27" t="n"/>
      <c r="C104" s="5" t="n"/>
      <c r="D104" s="19">
        <f>IF(OR(B104="",C104=""),"",Panel!$C$5)</f>
        <v/>
      </c>
      <c r="E104" s="20">
        <f>IF(OR(B104="",C104=""),"",IFERROR(C104/D104,0))</f>
        <v/>
      </c>
      <c r="F104" s="25">
        <f>IF(OR(B104="",C104=""),"",C104*Panel!$C$6/100000)</f>
        <v/>
      </c>
      <c r="G104" s="17">
        <f>IF(OR(B104="",C104=""),"",IF(E104&gt;=1,"Cumplido",IF(E104&gt;=Panel!$C$7,"Casi","Por debajo")))</f>
        <v/>
      </c>
      <c r="H104" s="17">
        <f>IF(B104="","",MID("LunMarMiéJueVieSábDom",(WEEKDAY(B104,2)-1)*3+1,3))</f>
        <v/>
      </c>
      <c r="I104" s="24">
        <f>IF(OR(B104="",C104=""),"",IF(G104="Cumplido",IF(B104-N(B103)=1,N(I103),0)+1,0))</f>
        <v/>
      </c>
      <c r="J104" s="19">
        <f>IF(OR(B104="",C104=""),"",AVERAGE(C98:C104))</f>
        <v/>
      </c>
      <c r="K104" s="18">
        <f>IF(B104="","",B104-WEEKDAY(B104,2)+1)</f>
        <v/>
      </c>
      <c r="L104" s="28">
        <f>IF(B104="","",DATE(YEAR(B104),MONTH(B104),1))</f>
        <v/>
      </c>
      <c r="M104" s="29" t="n"/>
    </row>
    <row r="105">
      <c r="B105" s="27" t="n"/>
      <c r="C105" s="5" t="n"/>
      <c r="D105" s="19">
        <f>IF(OR(B105="",C105=""),"",Panel!$C$5)</f>
        <v/>
      </c>
      <c r="E105" s="20">
        <f>IF(OR(B105="",C105=""),"",IFERROR(C105/D105,0))</f>
        <v/>
      </c>
      <c r="F105" s="25">
        <f>IF(OR(B105="",C105=""),"",C105*Panel!$C$6/100000)</f>
        <v/>
      </c>
      <c r="G105" s="17">
        <f>IF(OR(B105="",C105=""),"",IF(E105&gt;=1,"Cumplido",IF(E105&gt;=Panel!$C$7,"Casi","Por debajo")))</f>
        <v/>
      </c>
      <c r="H105" s="17">
        <f>IF(B105="","",MID("LunMarMiéJueVieSábDom",(WEEKDAY(B105,2)-1)*3+1,3))</f>
        <v/>
      </c>
      <c r="I105" s="24">
        <f>IF(OR(B105="",C105=""),"",IF(G105="Cumplido",IF(B105-N(B104)=1,N(I104),0)+1,0))</f>
        <v/>
      </c>
      <c r="J105" s="19">
        <f>IF(OR(B105="",C105=""),"",AVERAGE(C99:C105))</f>
        <v/>
      </c>
      <c r="K105" s="18">
        <f>IF(B105="","",B105-WEEKDAY(B105,2)+1)</f>
        <v/>
      </c>
      <c r="L105" s="28">
        <f>IF(B105="","",DATE(YEAR(B105),MONTH(B105),1))</f>
        <v/>
      </c>
      <c r="M105" s="29" t="n"/>
    </row>
    <row r="106">
      <c r="B106" s="27" t="n"/>
      <c r="C106" s="5" t="n"/>
      <c r="D106" s="19">
        <f>IF(OR(B106="",C106=""),"",Panel!$C$5)</f>
        <v/>
      </c>
      <c r="E106" s="20">
        <f>IF(OR(B106="",C106=""),"",IFERROR(C106/D106,0))</f>
        <v/>
      </c>
      <c r="F106" s="25">
        <f>IF(OR(B106="",C106=""),"",C106*Panel!$C$6/100000)</f>
        <v/>
      </c>
      <c r="G106" s="17">
        <f>IF(OR(B106="",C106=""),"",IF(E106&gt;=1,"Cumplido",IF(E106&gt;=Panel!$C$7,"Casi","Por debajo")))</f>
        <v/>
      </c>
      <c r="H106" s="17">
        <f>IF(B106="","",MID("LunMarMiéJueVieSábDom",(WEEKDAY(B106,2)-1)*3+1,3))</f>
        <v/>
      </c>
      <c r="I106" s="24">
        <f>IF(OR(B106="",C106=""),"",IF(G106="Cumplido",IF(B106-N(B105)=1,N(I105),0)+1,0))</f>
        <v/>
      </c>
      <c r="J106" s="19">
        <f>IF(OR(B106="",C106=""),"",AVERAGE(C100:C106))</f>
        <v/>
      </c>
      <c r="K106" s="18">
        <f>IF(B106="","",B106-WEEKDAY(B106,2)+1)</f>
        <v/>
      </c>
      <c r="L106" s="28">
        <f>IF(B106="","",DATE(YEAR(B106),MONTH(B106),1))</f>
        <v/>
      </c>
      <c r="M106" s="29" t="n"/>
    </row>
    <row r="107">
      <c r="B107" s="27" t="n"/>
      <c r="C107" s="5" t="n"/>
      <c r="D107" s="19">
        <f>IF(OR(B107="",C107=""),"",Panel!$C$5)</f>
        <v/>
      </c>
      <c r="E107" s="20">
        <f>IF(OR(B107="",C107=""),"",IFERROR(C107/D107,0))</f>
        <v/>
      </c>
      <c r="F107" s="25">
        <f>IF(OR(B107="",C107=""),"",C107*Panel!$C$6/100000)</f>
        <v/>
      </c>
      <c r="G107" s="17">
        <f>IF(OR(B107="",C107=""),"",IF(E107&gt;=1,"Cumplido",IF(E107&gt;=Panel!$C$7,"Casi","Por debajo")))</f>
        <v/>
      </c>
      <c r="H107" s="17">
        <f>IF(B107="","",MID("LunMarMiéJueVieSábDom",(WEEKDAY(B107,2)-1)*3+1,3))</f>
        <v/>
      </c>
      <c r="I107" s="24">
        <f>IF(OR(B107="",C107=""),"",IF(G107="Cumplido",IF(B107-N(B106)=1,N(I106),0)+1,0))</f>
        <v/>
      </c>
      <c r="J107" s="19">
        <f>IF(OR(B107="",C107=""),"",AVERAGE(C101:C107))</f>
        <v/>
      </c>
      <c r="K107" s="18">
        <f>IF(B107="","",B107-WEEKDAY(B107,2)+1)</f>
        <v/>
      </c>
      <c r="L107" s="28">
        <f>IF(B107="","",DATE(YEAR(B107),MONTH(B107),1))</f>
        <v/>
      </c>
      <c r="M107" s="29" t="n"/>
    </row>
    <row r="108">
      <c r="B108" s="27" t="n"/>
      <c r="C108" s="5" t="n"/>
      <c r="D108" s="19">
        <f>IF(OR(B108="",C108=""),"",Panel!$C$5)</f>
        <v/>
      </c>
      <c r="E108" s="20">
        <f>IF(OR(B108="",C108=""),"",IFERROR(C108/D108,0))</f>
        <v/>
      </c>
      <c r="F108" s="25">
        <f>IF(OR(B108="",C108=""),"",C108*Panel!$C$6/100000)</f>
        <v/>
      </c>
      <c r="G108" s="17">
        <f>IF(OR(B108="",C108=""),"",IF(E108&gt;=1,"Cumplido",IF(E108&gt;=Panel!$C$7,"Casi","Por debajo")))</f>
        <v/>
      </c>
      <c r="H108" s="17">
        <f>IF(B108="","",MID("LunMarMiéJueVieSábDom",(WEEKDAY(B108,2)-1)*3+1,3))</f>
        <v/>
      </c>
      <c r="I108" s="24">
        <f>IF(OR(B108="",C108=""),"",IF(G108="Cumplido",IF(B108-N(B107)=1,N(I107),0)+1,0))</f>
        <v/>
      </c>
      <c r="J108" s="19">
        <f>IF(OR(B108="",C108=""),"",AVERAGE(C102:C108))</f>
        <v/>
      </c>
      <c r="K108" s="18">
        <f>IF(B108="","",B108-WEEKDAY(B108,2)+1)</f>
        <v/>
      </c>
      <c r="L108" s="28">
        <f>IF(B108="","",DATE(YEAR(B108),MONTH(B108),1))</f>
        <v/>
      </c>
      <c r="M108" s="29" t="n"/>
    </row>
    <row r="109">
      <c r="B109" s="27" t="n"/>
      <c r="C109" s="5" t="n"/>
      <c r="D109" s="19">
        <f>IF(OR(B109="",C109=""),"",Panel!$C$5)</f>
        <v/>
      </c>
      <c r="E109" s="20">
        <f>IF(OR(B109="",C109=""),"",IFERROR(C109/D109,0))</f>
        <v/>
      </c>
      <c r="F109" s="25">
        <f>IF(OR(B109="",C109=""),"",C109*Panel!$C$6/100000)</f>
        <v/>
      </c>
      <c r="G109" s="17">
        <f>IF(OR(B109="",C109=""),"",IF(E109&gt;=1,"Cumplido",IF(E109&gt;=Panel!$C$7,"Casi","Por debajo")))</f>
        <v/>
      </c>
      <c r="H109" s="17">
        <f>IF(B109="","",MID("LunMarMiéJueVieSábDom",(WEEKDAY(B109,2)-1)*3+1,3))</f>
        <v/>
      </c>
      <c r="I109" s="24">
        <f>IF(OR(B109="",C109=""),"",IF(G109="Cumplido",IF(B109-N(B108)=1,N(I108),0)+1,0))</f>
        <v/>
      </c>
      <c r="J109" s="19">
        <f>IF(OR(B109="",C109=""),"",AVERAGE(C103:C109))</f>
        <v/>
      </c>
      <c r="K109" s="18">
        <f>IF(B109="","",B109-WEEKDAY(B109,2)+1)</f>
        <v/>
      </c>
      <c r="L109" s="28">
        <f>IF(B109="","",DATE(YEAR(B109),MONTH(B109),1))</f>
        <v/>
      </c>
      <c r="M109" s="29" t="n"/>
    </row>
    <row r="110">
      <c r="B110" s="27" t="n"/>
      <c r="C110" s="5" t="n"/>
      <c r="D110" s="19">
        <f>IF(OR(B110="",C110=""),"",Panel!$C$5)</f>
        <v/>
      </c>
      <c r="E110" s="20">
        <f>IF(OR(B110="",C110=""),"",IFERROR(C110/D110,0))</f>
        <v/>
      </c>
      <c r="F110" s="25">
        <f>IF(OR(B110="",C110=""),"",C110*Panel!$C$6/100000)</f>
        <v/>
      </c>
      <c r="G110" s="17">
        <f>IF(OR(B110="",C110=""),"",IF(E110&gt;=1,"Cumplido",IF(E110&gt;=Panel!$C$7,"Casi","Por debajo")))</f>
        <v/>
      </c>
      <c r="H110" s="17">
        <f>IF(B110="","",MID("LunMarMiéJueVieSábDom",(WEEKDAY(B110,2)-1)*3+1,3))</f>
        <v/>
      </c>
      <c r="I110" s="24">
        <f>IF(OR(B110="",C110=""),"",IF(G110="Cumplido",IF(B110-N(B109)=1,N(I109),0)+1,0))</f>
        <v/>
      </c>
      <c r="J110" s="19">
        <f>IF(OR(B110="",C110=""),"",AVERAGE(C104:C110))</f>
        <v/>
      </c>
      <c r="K110" s="18">
        <f>IF(B110="","",B110-WEEKDAY(B110,2)+1)</f>
        <v/>
      </c>
      <c r="L110" s="28">
        <f>IF(B110="","",DATE(YEAR(B110),MONTH(B110),1))</f>
        <v/>
      </c>
      <c r="M110" s="29" t="n"/>
    </row>
    <row r="111">
      <c r="B111" s="27" t="n"/>
      <c r="C111" s="5" t="n"/>
      <c r="D111" s="19">
        <f>IF(OR(B111="",C111=""),"",Panel!$C$5)</f>
        <v/>
      </c>
      <c r="E111" s="20">
        <f>IF(OR(B111="",C111=""),"",IFERROR(C111/D111,0))</f>
        <v/>
      </c>
      <c r="F111" s="25">
        <f>IF(OR(B111="",C111=""),"",C111*Panel!$C$6/100000)</f>
        <v/>
      </c>
      <c r="G111" s="17">
        <f>IF(OR(B111="",C111=""),"",IF(E111&gt;=1,"Cumplido",IF(E111&gt;=Panel!$C$7,"Casi","Por debajo")))</f>
        <v/>
      </c>
      <c r="H111" s="17">
        <f>IF(B111="","",MID("LunMarMiéJueVieSábDom",(WEEKDAY(B111,2)-1)*3+1,3))</f>
        <v/>
      </c>
      <c r="I111" s="24">
        <f>IF(OR(B111="",C111=""),"",IF(G111="Cumplido",IF(B111-N(B110)=1,N(I110),0)+1,0))</f>
        <v/>
      </c>
      <c r="J111" s="19">
        <f>IF(OR(B111="",C111=""),"",AVERAGE(C105:C111))</f>
        <v/>
      </c>
      <c r="K111" s="18">
        <f>IF(B111="","",B111-WEEKDAY(B111,2)+1)</f>
        <v/>
      </c>
      <c r="L111" s="28">
        <f>IF(B111="","",DATE(YEAR(B111),MONTH(B111),1))</f>
        <v/>
      </c>
      <c r="M111" s="29" t="n"/>
    </row>
    <row r="112">
      <c r="B112" s="27" t="n"/>
      <c r="C112" s="5" t="n"/>
      <c r="D112" s="19">
        <f>IF(OR(B112="",C112=""),"",Panel!$C$5)</f>
        <v/>
      </c>
      <c r="E112" s="20">
        <f>IF(OR(B112="",C112=""),"",IFERROR(C112/D112,0))</f>
        <v/>
      </c>
      <c r="F112" s="25">
        <f>IF(OR(B112="",C112=""),"",C112*Panel!$C$6/100000)</f>
        <v/>
      </c>
      <c r="G112" s="17">
        <f>IF(OR(B112="",C112=""),"",IF(E112&gt;=1,"Cumplido",IF(E112&gt;=Panel!$C$7,"Casi","Por debajo")))</f>
        <v/>
      </c>
      <c r="H112" s="17">
        <f>IF(B112="","",MID("LunMarMiéJueVieSábDom",(WEEKDAY(B112,2)-1)*3+1,3))</f>
        <v/>
      </c>
      <c r="I112" s="24">
        <f>IF(OR(B112="",C112=""),"",IF(G112="Cumplido",IF(B112-N(B111)=1,N(I111),0)+1,0))</f>
        <v/>
      </c>
      <c r="J112" s="19">
        <f>IF(OR(B112="",C112=""),"",AVERAGE(C106:C112))</f>
        <v/>
      </c>
      <c r="K112" s="18">
        <f>IF(B112="","",B112-WEEKDAY(B112,2)+1)</f>
        <v/>
      </c>
      <c r="L112" s="28">
        <f>IF(B112="","",DATE(YEAR(B112),MONTH(B112),1))</f>
        <v/>
      </c>
      <c r="M112" s="29" t="n"/>
    </row>
    <row r="113">
      <c r="B113" s="27" t="n"/>
      <c r="C113" s="5" t="n"/>
      <c r="D113" s="19">
        <f>IF(OR(B113="",C113=""),"",Panel!$C$5)</f>
        <v/>
      </c>
      <c r="E113" s="20">
        <f>IF(OR(B113="",C113=""),"",IFERROR(C113/D113,0))</f>
        <v/>
      </c>
      <c r="F113" s="25">
        <f>IF(OR(B113="",C113=""),"",C113*Panel!$C$6/100000)</f>
        <v/>
      </c>
      <c r="G113" s="17">
        <f>IF(OR(B113="",C113=""),"",IF(E113&gt;=1,"Cumplido",IF(E113&gt;=Panel!$C$7,"Casi","Por debajo")))</f>
        <v/>
      </c>
      <c r="H113" s="17">
        <f>IF(B113="","",MID("LunMarMiéJueVieSábDom",(WEEKDAY(B113,2)-1)*3+1,3))</f>
        <v/>
      </c>
      <c r="I113" s="24">
        <f>IF(OR(B113="",C113=""),"",IF(G113="Cumplido",IF(B113-N(B112)=1,N(I112),0)+1,0))</f>
        <v/>
      </c>
      <c r="J113" s="19">
        <f>IF(OR(B113="",C113=""),"",AVERAGE(C107:C113))</f>
        <v/>
      </c>
      <c r="K113" s="18">
        <f>IF(B113="","",B113-WEEKDAY(B113,2)+1)</f>
        <v/>
      </c>
      <c r="L113" s="28">
        <f>IF(B113="","",DATE(YEAR(B113),MONTH(B113),1))</f>
        <v/>
      </c>
      <c r="M113" s="29" t="n"/>
    </row>
    <row r="114">
      <c r="B114" s="27" t="n"/>
      <c r="C114" s="5" t="n"/>
      <c r="D114" s="19">
        <f>IF(OR(B114="",C114=""),"",Panel!$C$5)</f>
        <v/>
      </c>
      <c r="E114" s="20">
        <f>IF(OR(B114="",C114=""),"",IFERROR(C114/D114,0))</f>
        <v/>
      </c>
      <c r="F114" s="25">
        <f>IF(OR(B114="",C114=""),"",C114*Panel!$C$6/100000)</f>
        <v/>
      </c>
      <c r="G114" s="17">
        <f>IF(OR(B114="",C114=""),"",IF(E114&gt;=1,"Cumplido",IF(E114&gt;=Panel!$C$7,"Casi","Por debajo")))</f>
        <v/>
      </c>
      <c r="H114" s="17">
        <f>IF(B114="","",MID("LunMarMiéJueVieSábDom",(WEEKDAY(B114,2)-1)*3+1,3))</f>
        <v/>
      </c>
      <c r="I114" s="24">
        <f>IF(OR(B114="",C114=""),"",IF(G114="Cumplido",IF(B114-N(B113)=1,N(I113),0)+1,0))</f>
        <v/>
      </c>
      <c r="J114" s="19">
        <f>IF(OR(B114="",C114=""),"",AVERAGE(C108:C114))</f>
        <v/>
      </c>
      <c r="K114" s="18">
        <f>IF(B114="","",B114-WEEKDAY(B114,2)+1)</f>
        <v/>
      </c>
      <c r="L114" s="28">
        <f>IF(B114="","",DATE(YEAR(B114),MONTH(B114),1))</f>
        <v/>
      </c>
      <c r="M114" s="29" t="n"/>
    </row>
    <row r="115">
      <c r="B115" s="27" t="n"/>
      <c r="C115" s="5" t="n"/>
      <c r="D115" s="19">
        <f>IF(OR(B115="",C115=""),"",Panel!$C$5)</f>
        <v/>
      </c>
      <c r="E115" s="20">
        <f>IF(OR(B115="",C115=""),"",IFERROR(C115/D115,0))</f>
        <v/>
      </c>
      <c r="F115" s="25">
        <f>IF(OR(B115="",C115=""),"",C115*Panel!$C$6/100000)</f>
        <v/>
      </c>
      <c r="G115" s="17">
        <f>IF(OR(B115="",C115=""),"",IF(E115&gt;=1,"Cumplido",IF(E115&gt;=Panel!$C$7,"Casi","Por debajo")))</f>
        <v/>
      </c>
      <c r="H115" s="17">
        <f>IF(B115="","",MID("LunMarMiéJueVieSábDom",(WEEKDAY(B115,2)-1)*3+1,3))</f>
        <v/>
      </c>
      <c r="I115" s="24">
        <f>IF(OR(B115="",C115=""),"",IF(G115="Cumplido",IF(B115-N(B114)=1,N(I114),0)+1,0))</f>
        <v/>
      </c>
      <c r="J115" s="19">
        <f>IF(OR(B115="",C115=""),"",AVERAGE(C109:C115))</f>
        <v/>
      </c>
      <c r="K115" s="18">
        <f>IF(B115="","",B115-WEEKDAY(B115,2)+1)</f>
        <v/>
      </c>
      <c r="L115" s="28">
        <f>IF(B115="","",DATE(YEAR(B115),MONTH(B115),1))</f>
        <v/>
      </c>
      <c r="M115" s="29" t="n"/>
    </row>
    <row r="116">
      <c r="B116" s="27" t="n"/>
      <c r="C116" s="5" t="n"/>
      <c r="D116" s="19">
        <f>IF(OR(B116="",C116=""),"",Panel!$C$5)</f>
        <v/>
      </c>
      <c r="E116" s="20">
        <f>IF(OR(B116="",C116=""),"",IFERROR(C116/D116,0))</f>
        <v/>
      </c>
      <c r="F116" s="25">
        <f>IF(OR(B116="",C116=""),"",C116*Panel!$C$6/100000)</f>
        <v/>
      </c>
      <c r="G116" s="17">
        <f>IF(OR(B116="",C116=""),"",IF(E116&gt;=1,"Cumplido",IF(E116&gt;=Panel!$C$7,"Casi","Por debajo")))</f>
        <v/>
      </c>
      <c r="H116" s="17">
        <f>IF(B116="","",MID("LunMarMiéJueVieSábDom",(WEEKDAY(B116,2)-1)*3+1,3))</f>
        <v/>
      </c>
      <c r="I116" s="24">
        <f>IF(OR(B116="",C116=""),"",IF(G116="Cumplido",IF(B116-N(B115)=1,N(I115),0)+1,0))</f>
        <v/>
      </c>
      <c r="J116" s="19">
        <f>IF(OR(B116="",C116=""),"",AVERAGE(C110:C116))</f>
        <v/>
      </c>
      <c r="K116" s="18">
        <f>IF(B116="","",B116-WEEKDAY(B116,2)+1)</f>
        <v/>
      </c>
      <c r="L116" s="28">
        <f>IF(B116="","",DATE(YEAR(B116),MONTH(B116),1))</f>
        <v/>
      </c>
      <c r="M116" s="29" t="n"/>
    </row>
    <row r="117">
      <c r="B117" s="27" t="n"/>
      <c r="C117" s="5" t="n"/>
      <c r="D117" s="19">
        <f>IF(OR(B117="",C117=""),"",Panel!$C$5)</f>
        <v/>
      </c>
      <c r="E117" s="20">
        <f>IF(OR(B117="",C117=""),"",IFERROR(C117/D117,0))</f>
        <v/>
      </c>
      <c r="F117" s="25">
        <f>IF(OR(B117="",C117=""),"",C117*Panel!$C$6/100000)</f>
        <v/>
      </c>
      <c r="G117" s="17">
        <f>IF(OR(B117="",C117=""),"",IF(E117&gt;=1,"Cumplido",IF(E117&gt;=Panel!$C$7,"Casi","Por debajo")))</f>
        <v/>
      </c>
      <c r="H117" s="17">
        <f>IF(B117="","",MID("LunMarMiéJueVieSábDom",(WEEKDAY(B117,2)-1)*3+1,3))</f>
        <v/>
      </c>
      <c r="I117" s="24">
        <f>IF(OR(B117="",C117=""),"",IF(G117="Cumplido",IF(B117-N(B116)=1,N(I116),0)+1,0))</f>
        <v/>
      </c>
      <c r="J117" s="19">
        <f>IF(OR(B117="",C117=""),"",AVERAGE(C111:C117))</f>
        <v/>
      </c>
      <c r="K117" s="18">
        <f>IF(B117="","",B117-WEEKDAY(B117,2)+1)</f>
        <v/>
      </c>
      <c r="L117" s="28">
        <f>IF(B117="","",DATE(YEAR(B117),MONTH(B117),1))</f>
        <v/>
      </c>
      <c r="M117" s="29" t="n"/>
    </row>
    <row r="118">
      <c r="B118" s="27" t="n"/>
      <c r="C118" s="5" t="n"/>
      <c r="D118" s="19">
        <f>IF(OR(B118="",C118=""),"",Panel!$C$5)</f>
        <v/>
      </c>
      <c r="E118" s="20">
        <f>IF(OR(B118="",C118=""),"",IFERROR(C118/D118,0))</f>
        <v/>
      </c>
      <c r="F118" s="25">
        <f>IF(OR(B118="",C118=""),"",C118*Panel!$C$6/100000)</f>
        <v/>
      </c>
      <c r="G118" s="17">
        <f>IF(OR(B118="",C118=""),"",IF(E118&gt;=1,"Cumplido",IF(E118&gt;=Panel!$C$7,"Casi","Por debajo")))</f>
        <v/>
      </c>
      <c r="H118" s="17">
        <f>IF(B118="","",MID("LunMarMiéJueVieSábDom",(WEEKDAY(B118,2)-1)*3+1,3))</f>
        <v/>
      </c>
      <c r="I118" s="24">
        <f>IF(OR(B118="",C118=""),"",IF(G118="Cumplido",IF(B118-N(B117)=1,N(I117),0)+1,0))</f>
        <v/>
      </c>
      <c r="J118" s="19">
        <f>IF(OR(B118="",C118=""),"",AVERAGE(C112:C118))</f>
        <v/>
      </c>
      <c r="K118" s="18">
        <f>IF(B118="","",B118-WEEKDAY(B118,2)+1)</f>
        <v/>
      </c>
      <c r="L118" s="28">
        <f>IF(B118="","",DATE(YEAR(B118),MONTH(B118),1))</f>
        <v/>
      </c>
      <c r="M118" s="29" t="n"/>
    </row>
    <row r="119">
      <c r="B119" s="27" t="n"/>
      <c r="C119" s="5" t="n"/>
      <c r="D119" s="19">
        <f>IF(OR(B119="",C119=""),"",Panel!$C$5)</f>
        <v/>
      </c>
      <c r="E119" s="20">
        <f>IF(OR(B119="",C119=""),"",IFERROR(C119/D119,0))</f>
        <v/>
      </c>
      <c r="F119" s="25">
        <f>IF(OR(B119="",C119=""),"",C119*Panel!$C$6/100000)</f>
        <v/>
      </c>
      <c r="G119" s="17">
        <f>IF(OR(B119="",C119=""),"",IF(E119&gt;=1,"Cumplido",IF(E119&gt;=Panel!$C$7,"Casi","Por debajo")))</f>
        <v/>
      </c>
      <c r="H119" s="17">
        <f>IF(B119="","",MID("LunMarMiéJueVieSábDom",(WEEKDAY(B119,2)-1)*3+1,3))</f>
        <v/>
      </c>
      <c r="I119" s="24">
        <f>IF(OR(B119="",C119=""),"",IF(G119="Cumplido",IF(B119-N(B118)=1,N(I118),0)+1,0))</f>
        <v/>
      </c>
      <c r="J119" s="19">
        <f>IF(OR(B119="",C119=""),"",AVERAGE(C113:C119))</f>
        <v/>
      </c>
      <c r="K119" s="18">
        <f>IF(B119="","",B119-WEEKDAY(B119,2)+1)</f>
        <v/>
      </c>
      <c r="L119" s="28">
        <f>IF(B119="","",DATE(YEAR(B119),MONTH(B119),1))</f>
        <v/>
      </c>
      <c r="M119" s="29" t="n"/>
    </row>
    <row r="120">
      <c r="B120" s="27" t="n"/>
      <c r="C120" s="5" t="n"/>
      <c r="D120" s="19">
        <f>IF(OR(B120="",C120=""),"",Panel!$C$5)</f>
        <v/>
      </c>
      <c r="E120" s="20">
        <f>IF(OR(B120="",C120=""),"",IFERROR(C120/D120,0))</f>
        <v/>
      </c>
      <c r="F120" s="25">
        <f>IF(OR(B120="",C120=""),"",C120*Panel!$C$6/100000)</f>
        <v/>
      </c>
      <c r="G120" s="17">
        <f>IF(OR(B120="",C120=""),"",IF(E120&gt;=1,"Cumplido",IF(E120&gt;=Panel!$C$7,"Casi","Por debajo")))</f>
        <v/>
      </c>
      <c r="H120" s="17">
        <f>IF(B120="","",MID("LunMarMiéJueVieSábDom",(WEEKDAY(B120,2)-1)*3+1,3))</f>
        <v/>
      </c>
      <c r="I120" s="24">
        <f>IF(OR(B120="",C120=""),"",IF(G120="Cumplido",IF(B120-N(B119)=1,N(I119),0)+1,0))</f>
        <v/>
      </c>
      <c r="J120" s="19">
        <f>IF(OR(B120="",C120=""),"",AVERAGE(C114:C120))</f>
        <v/>
      </c>
      <c r="K120" s="18">
        <f>IF(B120="","",B120-WEEKDAY(B120,2)+1)</f>
        <v/>
      </c>
      <c r="L120" s="28">
        <f>IF(B120="","",DATE(YEAR(B120),MONTH(B120),1))</f>
        <v/>
      </c>
      <c r="M120" s="29" t="n"/>
    </row>
    <row r="121">
      <c r="B121" s="27" t="n"/>
      <c r="C121" s="5" t="n"/>
      <c r="D121" s="19">
        <f>IF(OR(B121="",C121=""),"",Panel!$C$5)</f>
        <v/>
      </c>
      <c r="E121" s="20">
        <f>IF(OR(B121="",C121=""),"",IFERROR(C121/D121,0))</f>
        <v/>
      </c>
      <c r="F121" s="25">
        <f>IF(OR(B121="",C121=""),"",C121*Panel!$C$6/100000)</f>
        <v/>
      </c>
      <c r="G121" s="17">
        <f>IF(OR(B121="",C121=""),"",IF(E121&gt;=1,"Cumplido",IF(E121&gt;=Panel!$C$7,"Casi","Por debajo")))</f>
        <v/>
      </c>
      <c r="H121" s="17">
        <f>IF(B121="","",MID("LunMarMiéJueVieSábDom",(WEEKDAY(B121,2)-1)*3+1,3))</f>
        <v/>
      </c>
      <c r="I121" s="24">
        <f>IF(OR(B121="",C121=""),"",IF(G121="Cumplido",IF(B121-N(B120)=1,N(I120),0)+1,0))</f>
        <v/>
      </c>
      <c r="J121" s="19">
        <f>IF(OR(B121="",C121=""),"",AVERAGE(C115:C121))</f>
        <v/>
      </c>
      <c r="K121" s="18">
        <f>IF(B121="","",B121-WEEKDAY(B121,2)+1)</f>
        <v/>
      </c>
      <c r="L121" s="28">
        <f>IF(B121="","",DATE(YEAR(B121),MONTH(B121),1))</f>
        <v/>
      </c>
      <c r="M121" s="29" t="n"/>
    </row>
    <row r="122">
      <c r="B122" s="27" t="n"/>
      <c r="C122" s="5" t="n"/>
      <c r="D122" s="19">
        <f>IF(OR(B122="",C122=""),"",Panel!$C$5)</f>
        <v/>
      </c>
      <c r="E122" s="20">
        <f>IF(OR(B122="",C122=""),"",IFERROR(C122/D122,0))</f>
        <v/>
      </c>
      <c r="F122" s="25">
        <f>IF(OR(B122="",C122=""),"",C122*Panel!$C$6/100000)</f>
        <v/>
      </c>
      <c r="G122" s="17">
        <f>IF(OR(B122="",C122=""),"",IF(E122&gt;=1,"Cumplido",IF(E122&gt;=Panel!$C$7,"Casi","Por debajo")))</f>
        <v/>
      </c>
      <c r="H122" s="17">
        <f>IF(B122="","",MID("LunMarMiéJueVieSábDom",(WEEKDAY(B122,2)-1)*3+1,3))</f>
        <v/>
      </c>
      <c r="I122" s="24">
        <f>IF(OR(B122="",C122=""),"",IF(G122="Cumplido",IF(B122-N(B121)=1,N(I121),0)+1,0))</f>
        <v/>
      </c>
      <c r="J122" s="19">
        <f>IF(OR(B122="",C122=""),"",AVERAGE(C116:C122))</f>
        <v/>
      </c>
      <c r="K122" s="18">
        <f>IF(B122="","",B122-WEEKDAY(B122,2)+1)</f>
        <v/>
      </c>
      <c r="L122" s="28">
        <f>IF(B122="","",DATE(YEAR(B122),MONTH(B122),1))</f>
        <v/>
      </c>
      <c r="M122" s="29" t="n"/>
    </row>
    <row r="123">
      <c r="B123" s="27" t="n"/>
      <c r="C123" s="5" t="n"/>
      <c r="D123" s="19">
        <f>IF(OR(B123="",C123=""),"",Panel!$C$5)</f>
        <v/>
      </c>
      <c r="E123" s="20">
        <f>IF(OR(B123="",C123=""),"",IFERROR(C123/D123,0))</f>
        <v/>
      </c>
      <c r="F123" s="25">
        <f>IF(OR(B123="",C123=""),"",C123*Panel!$C$6/100000)</f>
        <v/>
      </c>
      <c r="G123" s="17">
        <f>IF(OR(B123="",C123=""),"",IF(E123&gt;=1,"Cumplido",IF(E123&gt;=Panel!$C$7,"Casi","Por debajo")))</f>
        <v/>
      </c>
      <c r="H123" s="17">
        <f>IF(B123="","",MID("LunMarMiéJueVieSábDom",(WEEKDAY(B123,2)-1)*3+1,3))</f>
        <v/>
      </c>
      <c r="I123" s="24">
        <f>IF(OR(B123="",C123=""),"",IF(G123="Cumplido",IF(B123-N(B122)=1,N(I122),0)+1,0))</f>
        <v/>
      </c>
      <c r="J123" s="19">
        <f>IF(OR(B123="",C123=""),"",AVERAGE(C117:C123))</f>
        <v/>
      </c>
      <c r="K123" s="18">
        <f>IF(B123="","",B123-WEEKDAY(B123,2)+1)</f>
        <v/>
      </c>
      <c r="L123" s="28">
        <f>IF(B123="","",DATE(YEAR(B123),MONTH(B123),1))</f>
        <v/>
      </c>
      <c r="M123" s="29" t="n"/>
    </row>
    <row r="124">
      <c r="B124" s="27" t="n"/>
      <c r="C124" s="5" t="n"/>
      <c r="D124" s="19">
        <f>IF(OR(B124="",C124=""),"",Panel!$C$5)</f>
        <v/>
      </c>
      <c r="E124" s="20">
        <f>IF(OR(B124="",C124=""),"",IFERROR(C124/D124,0))</f>
        <v/>
      </c>
      <c r="F124" s="25">
        <f>IF(OR(B124="",C124=""),"",C124*Panel!$C$6/100000)</f>
        <v/>
      </c>
      <c r="G124" s="17">
        <f>IF(OR(B124="",C124=""),"",IF(E124&gt;=1,"Cumplido",IF(E124&gt;=Panel!$C$7,"Casi","Por debajo")))</f>
        <v/>
      </c>
      <c r="H124" s="17">
        <f>IF(B124="","",MID("LunMarMiéJueVieSábDom",(WEEKDAY(B124,2)-1)*3+1,3))</f>
        <v/>
      </c>
      <c r="I124" s="24">
        <f>IF(OR(B124="",C124=""),"",IF(G124="Cumplido",IF(B124-N(B123)=1,N(I123),0)+1,0))</f>
        <v/>
      </c>
      <c r="J124" s="19">
        <f>IF(OR(B124="",C124=""),"",AVERAGE(C118:C124))</f>
        <v/>
      </c>
      <c r="K124" s="18">
        <f>IF(B124="","",B124-WEEKDAY(B124,2)+1)</f>
        <v/>
      </c>
      <c r="L124" s="28">
        <f>IF(B124="","",DATE(YEAR(B124),MONTH(B124),1))</f>
        <v/>
      </c>
      <c r="M124" s="29" t="n"/>
    </row>
    <row r="125">
      <c r="B125" s="27" t="n"/>
      <c r="C125" s="5" t="n"/>
      <c r="D125" s="19">
        <f>IF(OR(B125="",C125=""),"",Panel!$C$5)</f>
        <v/>
      </c>
      <c r="E125" s="20">
        <f>IF(OR(B125="",C125=""),"",IFERROR(C125/D125,0))</f>
        <v/>
      </c>
      <c r="F125" s="25">
        <f>IF(OR(B125="",C125=""),"",C125*Panel!$C$6/100000)</f>
        <v/>
      </c>
      <c r="G125" s="17">
        <f>IF(OR(B125="",C125=""),"",IF(E125&gt;=1,"Cumplido",IF(E125&gt;=Panel!$C$7,"Casi","Por debajo")))</f>
        <v/>
      </c>
      <c r="H125" s="17">
        <f>IF(B125="","",MID("LunMarMiéJueVieSábDom",(WEEKDAY(B125,2)-1)*3+1,3))</f>
        <v/>
      </c>
      <c r="I125" s="24">
        <f>IF(OR(B125="",C125=""),"",IF(G125="Cumplido",IF(B125-N(B124)=1,N(I124),0)+1,0))</f>
        <v/>
      </c>
      <c r="J125" s="19">
        <f>IF(OR(B125="",C125=""),"",AVERAGE(C119:C125))</f>
        <v/>
      </c>
      <c r="K125" s="18">
        <f>IF(B125="","",B125-WEEKDAY(B125,2)+1)</f>
        <v/>
      </c>
      <c r="L125" s="28">
        <f>IF(B125="","",DATE(YEAR(B125),MONTH(B125),1))</f>
        <v/>
      </c>
      <c r="M125" s="29" t="n"/>
    </row>
    <row r="126">
      <c r="B126" s="27" t="n"/>
      <c r="C126" s="5" t="n"/>
      <c r="D126" s="19">
        <f>IF(OR(B126="",C126=""),"",Panel!$C$5)</f>
        <v/>
      </c>
      <c r="E126" s="20">
        <f>IF(OR(B126="",C126=""),"",IFERROR(C126/D126,0))</f>
        <v/>
      </c>
      <c r="F126" s="25">
        <f>IF(OR(B126="",C126=""),"",C126*Panel!$C$6/100000)</f>
        <v/>
      </c>
      <c r="G126" s="17">
        <f>IF(OR(B126="",C126=""),"",IF(E126&gt;=1,"Cumplido",IF(E126&gt;=Panel!$C$7,"Casi","Por debajo")))</f>
        <v/>
      </c>
      <c r="H126" s="17">
        <f>IF(B126="","",MID("LunMarMiéJueVieSábDom",(WEEKDAY(B126,2)-1)*3+1,3))</f>
        <v/>
      </c>
      <c r="I126" s="24">
        <f>IF(OR(B126="",C126=""),"",IF(G126="Cumplido",IF(B126-N(B125)=1,N(I125),0)+1,0))</f>
        <v/>
      </c>
      <c r="J126" s="19">
        <f>IF(OR(B126="",C126=""),"",AVERAGE(C120:C126))</f>
        <v/>
      </c>
      <c r="K126" s="18">
        <f>IF(B126="","",B126-WEEKDAY(B126,2)+1)</f>
        <v/>
      </c>
      <c r="L126" s="28">
        <f>IF(B126="","",DATE(YEAR(B126),MONTH(B126),1))</f>
        <v/>
      </c>
      <c r="M126" s="29" t="n"/>
    </row>
    <row r="127">
      <c r="B127" s="27" t="n"/>
      <c r="C127" s="5" t="n"/>
      <c r="D127" s="19">
        <f>IF(OR(B127="",C127=""),"",Panel!$C$5)</f>
        <v/>
      </c>
      <c r="E127" s="20">
        <f>IF(OR(B127="",C127=""),"",IFERROR(C127/D127,0))</f>
        <v/>
      </c>
      <c r="F127" s="25">
        <f>IF(OR(B127="",C127=""),"",C127*Panel!$C$6/100000)</f>
        <v/>
      </c>
      <c r="G127" s="17">
        <f>IF(OR(B127="",C127=""),"",IF(E127&gt;=1,"Cumplido",IF(E127&gt;=Panel!$C$7,"Casi","Por debajo")))</f>
        <v/>
      </c>
      <c r="H127" s="17">
        <f>IF(B127="","",MID("LunMarMiéJueVieSábDom",(WEEKDAY(B127,2)-1)*3+1,3))</f>
        <v/>
      </c>
      <c r="I127" s="24">
        <f>IF(OR(B127="",C127=""),"",IF(G127="Cumplido",IF(B127-N(B126)=1,N(I126),0)+1,0))</f>
        <v/>
      </c>
      <c r="J127" s="19">
        <f>IF(OR(B127="",C127=""),"",AVERAGE(C121:C127))</f>
        <v/>
      </c>
      <c r="K127" s="18">
        <f>IF(B127="","",B127-WEEKDAY(B127,2)+1)</f>
        <v/>
      </c>
      <c r="L127" s="28">
        <f>IF(B127="","",DATE(YEAR(B127),MONTH(B127),1))</f>
        <v/>
      </c>
      <c r="M127" s="29" t="n"/>
    </row>
    <row r="128">
      <c r="B128" s="27" t="n"/>
      <c r="C128" s="5" t="n"/>
      <c r="D128" s="19">
        <f>IF(OR(B128="",C128=""),"",Panel!$C$5)</f>
        <v/>
      </c>
      <c r="E128" s="20">
        <f>IF(OR(B128="",C128=""),"",IFERROR(C128/D128,0))</f>
        <v/>
      </c>
      <c r="F128" s="25">
        <f>IF(OR(B128="",C128=""),"",C128*Panel!$C$6/100000)</f>
        <v/>
      </c>
      <c r="G128" s="17">
        <f>IF(OR(B128="",C128=""),"",IF(E128&gt;=1,"Cumplido",IF(E128&gt;=Panel!$C$7,"Casi","Por debajo")))</f>
        <v/>
      </c>
      <c r="H128" s="17">
        <f>IF(B128="","",MID("LunMarMiéJueVieSábDom",(WEEKDAY(B128,2)-1)*3+1,3))</f>
        <v/>
      </c>
      <c r="I128" s="24">
        <f>IF(OR(B128="",C128=""),"",IF(G128="Cumplido",IF(B128-N(B127)=1,N(I127),0)+1,0))</f>
        <v/>
      </c>
      <c r="J128" s="19">
        <f>IF(OR(B128="",C128=""),"",AVERAGE(C122:C128))</f>
        <v/>
      </c>
      <c r="K128" s="18">
        <f>IF(B128="","",B128-WEEKDAY(B128,2)+1)</f>
        <v/>
      </c>
      <c r="L128" s="28">
        <f>IF(B128="","",DATE(YEAR(B128),MONTH(B128),1))</f>
        <v/>
      </c>
      <c r="M128" s="29" t="n"/>
    </row>
    <row r="129">
      <c r="B129" s="27" t="n"/>
      <c r="C129" s="5" t="n"/>
      <c r="D129" s="19">
        <f>IF(OR(B129="",C129=""),"",Panel!$C$5)</f>
        <v/>
      </c>
      <c r="E129" s="20">
        <f>IF(OR(B129="",C129=""),"",IFERROR(C129/D129,0))</f>
        <v/>
      </c>
      <c r="F129" s="25">
        <f>IF(OR(B129="",C129=""),"",C129*Panel!$C$6/100000)</f>
        <v/>
      </c>
      <c r="G129" s="17">
        <f>IF(OR(B129="",C129=""),"",IF(E129&gt;=1,"Cumplido",IF(E129&gt;=Panel!$C$7,"Casi","Por debajo")))</f>
        <v/>
      </c>
      <c r="H129" s="17">
        <f>IF(B129="","",MID("LunMarMiéJueVieSábDom",(WEEKDAY(B129,2)-1)*3+1,3))</f>
        <v/>
      </c>
      <c r="I129" s="24">
        <f>IF(OR(B129="",C129=""),"",IF(G129="Cumplido",IF(B129-N(B128)=1,N(I128),0)+1,0))</f>
        <v/>
      </c>
      <c r="J129" s="19">
        <f>IF(OR(B129="",C129=""),"",AVERAGE(C123:C129))</f>
        <v/>
      </c>
      <c r="K129" s="18">
        <f>IF(B129="","",B129-WEEKDAY(B129,2)+1)</f>
        <v/>
      </c>
      <c r="L129" s="28">
        <f>IF(B129="","",DATE(YEAR(B129),MONTH(B129),1))</f>
        <v/>
      </c>
      <c r="M129" s="29" t="n"/>
    </row>
    <row r="130">
      <c r="B130" s="27" t="n"/>
      <c r="C130" s="5" t="n"/>
      <c r="D130" s="19">
        <f>IF(OR(B130="",C130=""),"",Panel!$C$5)</f>
        <v/>
      </c>
      <c r="E130" s="20">
        <f>IF(OR(B130="",C130=""),"",IFERROR(C130/D130,0))</f>
        <v/>
      </c>
      <c r="F130" s="25">
        <f>IF(OR(B130="",C130=""),"",C130*Panel!$C$6/100000)</f>
        <v/>
      </c>
      <c r="G130" s="17">
        <f>IF(OR(B130="",C130=""),"",IF(E130&gt;=1,"Cumplido",IF(E130&gt;=Panel!$C$7,"Casi","Por debajo")))</f>
        <v/>
      </c>
      <c r="H130" s="17">
        <f>IF(B130="","",MID("LunMarMiéJueVieSábDom",(WEEKDAY(B130,2)-1)*3+1,3))</f>
        <v/>
      </c>
      <c r="I130" s="24">
        <f>IF(OR(B130="",C130=""),"",IF(G130="Cumplido",IF(B130-N(B129)=1,N(I129),0)+1,0))</f>
        <v/>
      </c>
      <c r="J130" s="19">
        <f>IF(OR(B130="",C130=""),"",AVERAGE(C124:C130))</f>
        <v/>
      </c>
      <c r="K130" s="18">
        <f>IF(B130="","",B130-WEEKDAY(B130,2)+1)</f>
        <v/>
      </c>
      <c r="L130" s="28">
        <f>IF(B130="","",DATE(YEAR(B130),MONTH(B130),1))</f>
        <v/>
      </c>
      <c r="M130" s="29" t="n"/>
    </row>
    <row r="131">
      <c r="B131" s="27" t="n"/>
      <c r="C131" s="5" t="n"/>
      <c r="D131" s="19">
        <f>IF(OR(B131="",C131=""),"",Panel!$C$5)</f>
        <v/>
      </c>
      <c r="E131" s="20">
        <f>IF(OR(B131="",C131=""),"",IFERROR(C131/D131,0))</f>
        <v/>
      </c>
      <c r="F131" s="25">
        <f>IF(OR(B131="",C131=""),"",C131*Panel!$C$6/100000)</f>
        <v/>
      </c>
      <c r="G131" s="17">
        <f>IF(OR(B131="",C131=""),"",IF(E131&gt;=1,"Cumplido",IF(E131&gt;=Panel!$C$7,"Casi","Por debajo")))</f>
        <v/>
      </c>
      <c r="H131" s="17">
        <f>IF(B131="","",MID("LunMarMiéJueVieSábDom",(WEEKDAY(B131,2)-1)*3+1,3))</f>
        <v/>
      </c>
      <c r="I131" s="24">
        <f>IF(OR(B131="",C131=""),"",IF(G131="Cumplido",IF(B131-N(B130)=1,N(I130),0)+1,0))</f>
        <v/>
      </c>
      <c r="J131" s="19">
        <f>IF(OR(B131="",C131=""),"",AVERAGE(C125:C131))</f>
        <v/>
      </c>
      <c r="K131" s="18">
        <f>IF(B131="","",B131-WEEKDAY(B131,2)+1)</f>
        <v/>
      </c>
      <c r="L131" s="28">
        <f>IF(B131="","",DATE(YEAR(B131),MONTH(B131),1))</f>
        <v/>
      </c>
      <c r="M131" s="29" t="n"/>
    </row>
    <row r="132">
      <c r="B132" s="27" t="n"/>
      <c r="C132" s="5" t="n"/>
      <c r="D132" s="19">
        <f>IF(OR(B132="",C132=""),"",Panel!$C$5)</f>
        <v/>
      </c>
      <c r="E132" s="20">
        <f>IF(OR(B132="",C132=""),"",IFERROR(C132/D132,0))</f>
        <v/>
      </c>
      <c r="F132" s="25">
        <f>IF(OR(B132="",C132=""),"",C132*Panel!$C$6/100000)</f>
        <v/>
      </c>
      <c r="G132" s="17">
        <f>IF(OR(B132="",C132=""),"",IF(E132&gt;=1,"Cumplido",IF(E132&gt;=Panel!$C$7,"Casi","Por debajo")))</f>
        <v/>
      </c>
      <c r="H132" s="17">
        <f>IF(B132="","",MID("LunMarMiéJueVieSábDom",(WEEKDAY(B132,2)-1)*3+1,3))</f>
        <v/>
      </c>
      <c r="I132" s="24">
        <f>IF(OR(B132="",C132=""),"",IF(G132="Cumplido",IF(B132-N(B131)=1,N(I131),0)+1,0))</f>
        <v/>
      </c>
      <c r="J132" s="19">
        <f>IF(OR(B132="",C132=""),"",AVERAGE(C126:C132))</f>
        <v/>
      </c>
      <c r="K132" s="18">
        <f>IF(B132="","",B132-WEEKDAY(B132,2)+1)</f>
        <v/>
      </c>
      <c r="L132" s="28">
        <f>IF(B132="","",DATE(YEAR(B132),MONTH(B132),1))</f>
        <v/>
      </c>
      <c r="M132" s="29" t="n"/>
    </row>
    <row r="133">
      <c r="B133" s="27" t="n"/>
      <c r="C133" s="5" t="n"/>
      <c r="D133" s="19">
        <f>IF(OR(B133="",C133=""),"",Panel!$C$5)</f>
        <v/>
      </c>
      <c r="E133" s="20">
        <f>IF(OR(B133="",C133=""),"",IFERROR(C133/D133,0))</f>
        <v/>
      </c>
      <c r="F133" s="25">
        <f>IF(OR(B133="",C133=""),"",C133*Panel!$C$6/100000)</f>
        <v/>
      </c>
      <c r="G133" s="17">
        <f>IF(OR(B133="",C133=""),"",IF(E133&gt;=1,"Cumplido",IF(E133&gt;=Panel!$C$7,"Casi","Por debajo")))</f>
        <v/>
      </c>
      <c r="H133" s="17">
        <f>IF(B133="","",MID("LunMarMiéJueVieSábDom",(WEEKDAY(B133,2)-1)*3+1,3))</f>
        <v/>
      </c>
      <c r="I133" s="24">
        <f>IF(OR(B133="",C133=""),"",IF(G133="Cumplido",IF(B133-N(B132)=1,N(I132),0)+1,0))</f>
        <v/>
      </c>
      <c r="J133" s="19">
        <f>IF(OR(B133="",C133=""),"",AVERAGE(C127:C133))</f>
        <v/>
      </c>
      <c r="K133" s="18">
        <f>IF(B133="","",B133-WEEKDAY(B133,2)+1)</f>
        <v/>
      </c>
      <c r="L133" s="28">
        <f>IF(B133="","",DATE(YEAR(B133),MONTH(B133),1))</f>
        <v/>
      </c>
      <c r="M133" s="29" t="n"/>
    </row>
    <row r="134">
      <c r="B134" s="27" t="n"/>
      <c r="C134" s="5" t="n"/>
      <c r="D134" s="19">
        <f>IF(OR(B134="",C134=""),"",Panel!$C$5)</f>
        <v/>
      </c>
      <c r="E134" s="20">
        <f>IF(OR(B134="",C134=""),"",IFERROR(C134/D134,0))</f>
        <v/>
      </c>
      <c r="F134" s="25">
        <f>IF(OR(B134="",C134=""),"",C134*Panel!$C$6/100000)</f>
        <v/>
      </c>
      <c r="G134" s="17">
        <f>IF(OR(B134="",C134=""),"",IF(E134&gt;=1,"Cumplido",IF(E134&gt;=Panel!$C$7,"Casi","Por debajo")))</f>
        <v/>
      </c>
      <c r="H134" s="17">
        <f>IF(B134="","",MID("LunMarMiéJueVieSábDom",(WEEKDAY(B134,2)-1)*3+1,3))</f>
        <v/>
      </c>
      <c r="I134" s="24">
        <f>IF(OR(B134="",C134=""),"",IF(G134="Cumplido",IF(B134-N(B133)=1,N(I133),0)+1,0))</f>
        <v/>
      </c>
      <c r="J134" s="19">
        <f>IF(OR(B134="",C134=""),"",AVERAGE(C128:C134))</f>
        <v/>
      </c>
      <c r="K134" s="18">
        <f>IF(B134="","",B134-WEEKDAY(B134,2)+1)</f>
        <v/>
      </c>
      <c r="L134" s="28">
        <f>IF(B134="","",DATE(YEAR(B134),MONTH(B134),1))</f>
        <v/>
      </c>
      <c r="M134" s="29" t="n"/>
    </row>
    <row r="135">
      <c r="B135" s="27" t="n"/>
      <c r="C135" s="5" t="n"/>
      <c r="D135" s="19">
        <f>IF(OR(B135="",C135=""),"",Panel!$C$5)</f>
        <v/>
      </c>
      <c r="E135" s="20">
        <f>IF(OR(B135="",C135=""),"",IFERROR(C135/D135,0))</f>
        <v/>
      </c>
      <c r="F135" s="25">
        <f>IF(OR(B135="",C135=""),"",C135*Panel!$C$6/100000)</f>
        <v/>
      </c>
      <c r="G135" s="17">
        <f>IF(OR(B135="",C135=""),"",IF(E135&gt;=1,"Cumplido",IF(E135&gt;=Panel!$C$7,"Casi","Por debajo")))</f>
        <v/>
      </c>
      <c r="H135" s="17">
        <f>IF(B135="","",MID("LunMarMiéJueVieSábDom",(WEEKDAY(B135,2)-1)*3+1,3))</f>
        <v/>
      </c>
      <c r="I135" s="24">
        <f>IF(OR(B135="",C135=""),"",IF(G135="Cumplido",IF(B135-N(B134)=1,N(I134),0)+1,0))</f>
        <v/>
      </c>
      <c r="J135" s="19">
        <f>IF(OR(B135="",C135=""),"",AVERAGE(C129:C135))</f>
        <v/>
      </c>
      <c r="K135" s="18">
        <f>IF(B135="","",B135-WEEKDAY(B135,2)+1)</f>
        <v/>
      </c>
      <c r="L135" s="28">
        <f>IF(B135="","",DATE(YEAR(B135),MONTH(B135),1))</f>
        <v/>
      </c>
      <c r="M135" s="29" t="n"/>
    </row>
    <row r="136">
      <c r="B136" s="27" t="n"/>
      <c r="C136" s="5" t="n"/>
      <c r="D136" s="19">
        <f>IF(OR(B136="",C136=""),"",Panel!$C$5)</f>
        <v/>
      </c>
      <c r="E136" s="20">
        <f>IF(OR(B136="",C136=""),"",IFERROR(C136/D136,0))</f>
        <v/>
      </c>
      <c r="F136" s="25">
        <f>IF(OR(B136="",C136=""),"",C136*Panel!$C$6/100000)</f>
        <v/>
      </c>
      <c r="G136" s="17">
        <f>IF(OR(B136="",C136=""),"",IF(E136&gt;=1,"Cumplido",IF(E136&gt;=Panel!$C$7,"Casi","Por debajo")))</f>
        <v/>
      </c>
      <c r="H136" s="17">
        <f>IF(B136="","",MID("LunMarMiéJueVieSábDom",(WEEKDAY(B136,2)-1)*3+1,3))</f>
        <v/>
      </c>
      <c r="I136" s="24">
        <f>IF(OR(B136="",C136=""),"",IF(G136="Cumplido",IF(B136-N(B135)=1,N(I135),0)+1,0))</f>
        <v/>
      </c>
      <c r="J136" s="19">
        <f>IF(OR(B136="",C136=""),"",AVERAGE(C130:C136))</f>
        <v/>
      </c>
      <c r="K136" s="18">
        <f>IF(B136="","",B136-WEEKDAY(B136,2)+1)</f>
        <v/>
      </c>
      <c r="L136" s="28">
        <f>IF(B136="","",DATE(YEAR(B136),MONTH(B136),1))</f>
        <v/>
      </c>
      <c r="M136" s="29" t="n"/>
    </row>
    <row r="137">
      <c r="B137" s="27" t="n"/>
      <c r="C137" s="5" t="n"/>
      <c r="D137" s="19">
        <f>IF(OR(B137="",C137=""),"",Panel!$C$5)</f>
        <v/>
      </c>
      <c r="E137" s="20">
        <f>IF(OR(B137="",C137=""),"",IFERROR(C137/D137,0))</f>
        <v/>
      </c>
      <c r="F137" s="25">
        <f>IF(OR(B137="",C137=""),"",C137*Panel!$C$6/100000)</f>
        <v/>
      </c>
      <c r="G137" s="17">
        <f>IF(OR(B137="",C137=""),"",IF(E137&gt;=1,"Cumplido",IF(E137&gt;=Panel!$C$7,"Casi","Por debajo")))</f>
        <v/>
      </c>
      <c r="H137" s="17">
        <f>IF(B137="","",MID("LunMarMiéJueVieSábDom",(WEEKDAY(B137,2)-1)*3+1,3))</f>
        <v/>
      </c>
      <c r="I137" s="24">
        <f>IF(OR(B137="",C137=""),"",IF(G137="Cumplido",IF(B137-N(B136)=1,N(I136),0)+1,0))</f>
        <v/>
      </c>
      <c r="J137" s="19">
        <f>IF(OR(B137="",C137=""),"",AVERAGE(C131:C137))</f>
        <v/>
      </c>
      <c r="K137" s="18">
        <f>IF(B137="","",B137-WEEKDAY(B137,2)+1)</f>
        <v/>
      </c>
      <c r="L137" s="28">
        <f>IF(B137="","",DATE(YEAR(B137),MONTH(B137),1))</f>
        <v/>
      </c>
      <c r="M137" s="29" t="n"/>
    </row>
    <row r="138">
      <c r="B138" s="27" t="n"/>
      <c r="C138" s="5" t="n"/>
      <c r="D138" s="19">
        <f>IF(OR(B138="",C138=""),"",Panel!$C$5)</f>
        <v/>
      </c>
      <c r="E138" s="20">
        <f>IF(OR(B138="",C138=""),"",IFERROR(C138/D138,0))</f>
        <v/>
      </c>
      <c r="F138" s="25">
        <f>IF(OR(B138="",C138=""),"",C138*Panel!$C$6/100000)</f>
        <v/>
      </c>
      <c r="G138" s="17">
        <f>IF(OR(B138="",C138=""),"",IF(E138&gt;=1,"Cumplido",IF(E138&gt;=Panel!$C$7,"Casi","Por debajo")))</f>
        <v/>
      </c>
      <c r="H138" s="17">
        <f>IF(B138="","",MID("LunMarMiéJueVieSábDom",(WEEKDAY(B138,2)-1)*3+1,3))</f>
        <v/>
      </c>
      <c r="I138" s="24">
        <f>IF(OR(B138="",C138=""),"",IF(G138="Cumplido",IF(B138-N(B137)=1,N(I137),0)+1,0))</f>
        <v/>
      </c>
      <c r="J138" s="19">
        <f>IF(OR(B138="",C138=""),"",AVERAGE(C132:C138))</f>
        <v/>
      </c>
      <c r="K138" s="18">
        <f>IF(B138="","",B138-WEEKDAY(B138,2)+1)</f>
        <v/>
      </c>
      <c r="L138" s="28">
        <f>IF(B138="","",DATE(YEAR(B138),MONTH(B138),1))</f>
        <v/>
      </c>
      <c r="M138" s="29" t="n"/>
    </row>
    <row r="139">
      <c r="B139" s="27" t="n"/>
      <c r="C139" s="5" t="n"/>
      <c r="D139" s="19">
        <f>IF(OR(B139="",C139=""),"",Panel!$C$5)</f>
        <v/>
      </c>
      <c r="E139" s="20">
        <f>IF(OR(B139="",C139=""),"",IFERROR(C139/D139,0))</f>
        <v/>
      </c>
      <c r="F139" s="25">
        <f>IF(OR(B139="",C139=""),"",C139*Panel!$C$6/100000)</f>
        <v/>
      </c>
      <c r="G139" s="17">
        <f>IF(OR(B139="",C139=""),"",IF(E139&gt;=1,"Cumplido",IF(E139&gt;=Panel!$C$7,"Casi","Por debajo")))</f>
        <v/>
      </c>
      <c r="H139" s="17">
        <f>IF(B139="","",MID("LunMarMiéJueVieSábDom",(WEEKDAY(B139,2)-1)*3+1,3))</f>
        <v/>
      </c>
      <c r="I139" s="24">
        <f>IF(OR(B139="",C139=""),"",IF(G139="Cumplido",IF(B139-N(B138)=1,N(I138),0)+1,0))</f>
        <v/>
      </c>
      <c r="J139" s="19">
        <f>IF(OR(B139="",C139=""),"",AVERAGE(C133:C139))</f>
        <v/>
      </c>
      <c r="K139" s="18">
        <f>IF(B139="","",B139-WEEKDAY(B139,2)+1)</f>
        <v/>
      </c>
      <c r="L139" s="28">
        <f>IF(B139="","",DATE(YEAR(B139),MONTH(B139),1))</f>
        <v/>
      </c>
      <c r="M139" s="29" t="n"/>
    </row>
    <row r="140">
      <c r="B140" s="27" t="n"/>
      <c r="C140" s="5" t="n"/>
      <c r="D140" s="19">
        <f>IF(OR(B140="",C140=""),"",Panel!$C$5)</f>
        <v/>
      </c>
      <c r="E140" s="20">
        <f>IF(OR(B140="",C140=""),"",IFERROR(C140/D140,0))</f>
        <v/>
      </c>
      <c r="F140" s="25">
        <f>IF(OR(B140="",C140=""),"",C140*Panel!$C$6/100000)</f>
        <v/>
      </c>
      <c r="G140" s="17">
        <f>IF(OR(B140="",C140=""),"",IF(E140&gt;=1,"Cumplido",IF(E140&gt;=Panel!$C$7,"Casi","Por debajo")))</f>
        <v/>
      </c>
      <c r="H140" s="17">
        <f>IF(B140="","",MID("LunMarMiéJueVieSábDom",(WEEKDAY(B140,2)-1)*3+1,3))</f>
        <v/>
      </c>
      <c r="I140" s="24">
        <f>IF(OR(B140="",C140=""),"",IF(G140="Cumplido",IF(B140-N(B139)=1,N(I139),0)+1,0))</f>
        <v/>
      </c>
      <c r="J140" s="19">
        <f>IF(OR(B140="",C140=""),"",AVERAGE(C134:C140))</f>
        <v/>
      </c>
      <c r="K140" s="18">
        <f>IF(B140="","",B140-WEEKDAY(B140,2)+1)</f>
        <v/>
      </c>
      <c r="L140" s="28">
        <f>IF(B140="","",DATE(YEAR(B140),MONTH(B140),1))</f>
        <v/>
      </c>
      <c r="M140" s="29" t="n"/>
    </row>
    <row r="141">
      <c r="B141" s="27" t="n"/>
      <c r="C141" s="5" t="n"/>
      <c r="D141" s="19">
        <f>IF(OR(B141="",C141=""),"",Panel!$C$5)</f>
        <v/>
      </c>
      <c r="E141" s="20">
        <f>IF(OR(B141="",C141=""),"",IFERROR(C141/D141,0))</f>
        <v/>
      </c>
      <c r="F141" s="25">
        <f>IF(OR(B141="",C141=""),"",C141*Panel!$C$6/100000)</f>
        <v/>
      </c>
      <c r="G141" s="17">
        <f>IF(OR(B141="",C141=""),"",IF(E141&gt;=1,"Cumplido",IF(E141&gt;=Panel!$C$7,"Casi","Por debajo")))</f>
        <v/>
      </c>
      <c r="H141" s="17">
        <f>IF(B141="","",MID("LunMarMiéJueVieSábDom",(WEEKDAY(B141,2)-1)*3+1,3))</f>
        <v/>
      </c>
      <c r="I141" s="24">
        <f>IF(OR(B141="",C141=""),"",IF(G141="Cumplido",IF(B141-N(B140)=1,N(I140),0)+1,0))</f>
        <v/>
      </c>
      <c r="J141" s="19">
        <f>IF(OR(B141="",C141=""),"",AVERAGE(C135:C141))</f>
        <v/>
      </c>
      <c r="K141" s="18">
        <f>IF(B141="","",B141-WEEKDAY(B141,2)+1)</f>
        <v/>
      </c>
      <c r="L141" s="28">
        <f>IF(B141="","",DATE(YEAR(B141),MONTH(B141),1))</f>
        <v/>
      </c>
      <c r="M141" s="29" t="n"/>
    </row>
    <row r="142">
      <c r="B142" s="27" t="n"/>
      <c r="C142" s="5" t="n"/>
      <c r="D142" s="19">
        <f>IF(OR(B142="",C142=""),"",Panel!$C$5)</f>
        <v/>
      </c>
      <c r="E142" s="20">
        <f>IF(OR(B142="",C142=""),"",IFERROR(C142/D142,0))</f>
        <v/>
      </c>
      <c r="F142" s="25">
        <f>IF(OR(B142="",C142=""),"",C142*Panel!$C$6/100000)</f>
        <v/>
      </c>
      <c r="G142" s="17">
        <f>IF(OR(B142="",C142=""),"",IF(E142&gt;=1,"Cumplido",IF(E142&gt;=Panel!$C$7,"Casi","Por debajo")))</f>
        <v/>
      </c>
      <c r="H142" s="17">
        <f>IF(B142="","",MID("LunMarMiéJueVieSábDom",(WEEKDAY(B142,2)-1)*3+1,3))</f>
        <v/>
      </c>
      <c r="I142" s="24">
        <f>IF(OR(B142="",C142=""),"",IF(G142="Cumplido",IF(B142-N(B141)=1,N(I141),0)+1,0))</f>
        <v/>
      </c>
      <c r="J142" s="19">
        <f>IF(OR(B142="",C142=""),"",AVERAGE(C136:C142))</f>
        <v/>
      </c>
      <c r="K142" s="18">
        <f>IF(B142="","",B142-WEEKDAY(B142,2)+1)</f>
        <v/>
      </c>
      <c r="L142" s="28">
        <f>IF(B142="","",DATE(YEAR(B142),MONTH(B142),1))</f>
        <v/>
      </c>
      <c r="M142" s="29" t="n"/>
    </row>
    <row r="143">
      <c r="B143" s="27" t="n"/>
      <c r="C143" s="5" t="n"/>
      <c r="D143" s="19">
        <f>IF(OR(B143="",C143=""),"",Panel!$C$5)</f>
        <v/>
      </c>
      <c r="E143" s="20">
        <f>IF(OR(B143="",C143=""),"",IFERROR(C143/D143,0))</f>
        <v/>
      </c>
      <c r="F143" s="25">
        <f>IF(OR(B143="",C143=""),"",C143*Panel!$C$6/100000)</f>
        <v/>
      </c>
      <c r="G143" s="17">
        <f>IF(OR(B143="",C143=""),"",IF(E143&gt;=1,"Cumplido",IF(E143&gt;=Panel!$C$7,"Casi","Por debajo")))</f>
        <v/>
      </c>
      <c r="H143" s="17">
        <f>IF(B143="","",MID("LunMarMiéJueVieSábDom",(WEEKDAY(B143,2)-1)*3+1,3))</f>
        <v/>
      </c>
      <c r="I143" s="24">
        <f>IF(OR(B143="",C143=""),"",IF(G143="Cumplido",IF(B143-N(B142)=1,N(I142),0)+1,0))</f>
        <v/>
      </c>
      <c r="J143" s="19">
        <f>IF(OR(B143="",C143=""),"",AVERAGE(C137:C143))</f>
        <v/>
      </c>
      <c r="K143" s="18">
        <f>IF(B143="","",B143-WEEKDAY(B143,2)+1)</f>
        <v/>
      </c>
      <c r="L143" s="28">
        <f>IF(B143="","",DATE(YEAR(B143),MONTH(B143),1))</f>
        <v/>
      </c>
      <c r="M143" s="29" t="n"/>
    </row>
    <row r="144">
      <c r="B144" s="27" t="n"/>
      <c r="C144" s="5" t="n"/>
      <c r="D144" s="19">
        <f>IF(OR(B144="",C144=""),"",Panel!$C$5)</f>
        <v/>
      </c>
      <c r="E144" s="20">
        <f>IF(OR(B144="",C144=""),"",IFERROR(C144/D144,0))</f>
        <v/>
      </c>
      <c r="F144" s="25">
        <f>IF(OR(B144="",C144=""),"",C144*Panel!$C$6/100000)</f>
        <v/>
      </c>
      <c r="G144" s="17">
        <f>IF(OR(B144="",C144=""),"",IF(E144&gt;=1,"Cumplido",IF(E144&gt;=Panel!$C$7,"Casi","Por debajo")))</f>
        <v/>
      </c>
      <c r="H144" s="17">
        <f>IF(B144="","",MID("LunMarMiéJueVieSábDom",(WEEKDAY(B144,2)-1)*3+1,3))</f>
        <v/>
      </c>
      <c r="I144" s="24">
        <f>IF(OR(B144="",C144=""),"",IF(G144="Cumplido",IF(B144-N(B143)=1,N(I143),0)+1,0))</f>
        <v/>
      </c>
      <c r="J144" s="19">
        <f>IF(OR(B144="",C144=""),"",AVERAGE(C138:C144))</f>
        <v/>
      </c>
      <c r="K144" s="18">
        <f>IF(B144="","",B144-WEEKDAY(B144,2)+1)</f>
        <v/>
      </c>
      <c r="L144" s="28">
        <f>IF(B144="","",DATE(YEAR(B144),MONTH(B144),1))</f>
        <v/>
      </c>
      <c r="M144" s="29" t="n"/>
    </row>
    <row r="145">
      <c r="B145" s="27" t="n"/>
      <c r="C145" s="5" t="n"/>
      <c r="D145" s="19">
        <f>IF(OR(B145="",C145=""),"",Panel!$C$5)</f>
        <v/>
      </c>
      <c r="E145" s="20">
        <f>IF(OR(B145="",C145=""),"",IFERROR(C145/D145,0))</f>
        <v/>
      </c>
      <c r="F145" s="25">
        <f>IF(OR(B145="",C145=""),"",C145*Panel!$C$6/100000)</f>
        <v/>
      </c>
      <c r="G145" s="17">
        <f>IF(OR(B145="",C145=""),"",IF(E145&gt;=1,"Cumplido",IF(E145&gt;=Panel!$C$7,"Casi","Por debajo")))</f>
        <v/>
      </c>
      <c r="H145" s="17">
        <f>IF(B145="","",MID("LunMarMiéJueVieSábDom",(WEEKDAY(B145,2)-1)*3+1,3))</f>
        <v/>
      </c>
      <c r="I145" s="24">
        <f>IF(OR(B145="",C145=""),"",IF(G145="Cumplido",IF(B145-N(B144)=1,N(I144),0)+1,0))</f>
        <v/>
      </c>
      <c r="J145" s="19">
        <f>IF(OR(B145="",C145=""),"",AVERAGE(C139:C145))</f>
        <v/>
      </c>
      <c r="K145" s="18">
        <f>IF(B145="","",B145-WEEKDAY(B145,2)+1)</f>
        <v/>
      </c>
      <c r="L145" s="28">
        <f>IF(B145="","",DATE(YEAR(B145),MONTH(B145),1))</f>
        <v/>
      </c>
      <c r="M145" s="29" t="n"/>
    </row>
    <row r="146">
      <c r="B146" s="27" t="n"/>
      <c r="C146" s="5" t="n"/>
      <c r="D146" s="19">
        <f>IF(OR(B146="",C146=""),"",Panel!$C$5)</f>
        <v/>
      </c>
      <c r="E146" s="20">
        <f>IF(OR(B146="",C146=""),"",IFERROR(C146/D146,0))</f>
        <v/>
      </c>
      <c r="F146" s="25">
        <f>IF(OR(B146="",C146=""),"",C146*Panel!$C$6/100000)</f>
        <v/>
      </c>
      <c r="G146" s="17">
        <f>IF(OR(B146="",C146=""),"",IF(E146&gt;=1,"Cumplido",IF(E146&gt;=Panel!$C$7,"Casi","Por debajo")))</f>
        <v/>
      </c>
      <c r="H146" s="17">
        <f>IF(B146="","",MID("LunMarMiéJueVieSábDom",(WEEKDAY(B146,2)-1)*3+1,3))</f>
        <v/>
      </c>
      <c r="I146" s="24">
        <f>IF(OR(B146="",C146=""),"",IF(G146="Cumplido",IF(B146-N(B145)=1,N(I145),0)+1,0))</f>
        <v/>
      </c>
      <c r="J146" s="19">
        <f>IF(OR(B146="",C146=""),"",AVERAGE(C140:C146))</f>
        <v/>
      </c>
      <c r="K146" s="18">
        <f>IF(B146="","",B146-WEEKDAY(B146,2)+1)</f>
        <v/>
      </c>
      <c r="L146" s="28">
        <f>IF(B146="","",DATE(YEAR(B146),MONTH(B146),1))</f>
        <v/>
      </c>
      <c r="M146" s="29" t="n"/>
    </row>
    <row r="147">
      <c r="B147" s="27" t="n"/>
      <c r="C147" s="5" t="n"/>
      <c r="D147" s="19">
        <f>IF(OR(B147="",C147=""),"",Panel!$C$5)</f>
        <v/>
      </c>
      <c r="E147" s="20">
        <f>IF(OR(B147="",C147=""),"",IFERROR(C147/D147,0))</f>
        <v/>
      </c>
      <c r="F147" s="25">
        <f>IF(OR(B147="",C147=""),"",C147*Panel!$C$6/100000)</f>
        <v/>
      </c>
      <c r="G147" s="17">
        <f>IF(OR(B147="",C147=""),"",IF(E147&gt;=1,"Cumplido",IF(E147&gt;=Panel!$C$7,"Casi","Por debajo")))</f>
        <v/>
      </c>
      <c r="H147" s="17">
        <f>IF(B147="","",MID("LunMarMiéJueVieSábDom",(WEEKDAY(B147,2)-1)*3+1,3))</f>
        <v/>
      </c>
      <c r="I147" s="24">
        <f>IF(OR(B147="",C147=""),"",IF(G147="Cumplido",IF(B147-N(B146)=1,N(I146),0)+1,0))</f>
        <v/>
      </c>
      <c r="J147" s="19">
        <f>IF(OR(B147="",C147=""),"",AVERAGE(C141:C147))</f>
        <v/>
      </c>
      <c r="K147" s="18">
        <f>IF(B147="","",B147-WEEKDAY(B147,2)+1)</f>
        <v/>
      </c>
      <c r="L147" s="28">
        <f>IF(B147="","",DATE(YEAR(B147),MONTH(B147),1))</f>
        <v/>
      </c>
      <c r="M147" s="29" t="n"/>
    </row>
    <row r="148">
      <c r="B148" s="27" t="n"/>
      <c r="C148" s="5" t="n"/>
      <c r="D148" s="19">
        <f>IF(OR(B148="",C148=""),"",Panel!$C$5)</f>
        <v/>
      </c>
      <c r="E148" s="20">
        <f>IF(OR(B148="",C148=""),"",IFERROR(C148/D148,0))</f>
        <v/>
      </c>
      <c r="F148" s="25">
        <f>IF(OR(B148="",C148=""),"",C148*Panel!$C$6/100000)</f>
        <v/>
      </c>
      <c r="G148" s="17">
        <f>IF(OR(B148="",C148=""),"",IF(E148&gt;=1,"Cumplido",IF(E148&gt;=Panel!$C$7,"Casi","Por debajo")))</f>
        <v/>
      </c>
      <c r="H148" s="17">
        <f>IF(B148="","",MID("LunMarMiéJueVieSábDom",(WEEKDAY(B148,2)-1)*3+1,3))</f>
        <v/>
      </c>
      <c r="I148" s="24">
        <f>IF(OR(B148="",C148=""),"",IF(G148="Cumplido",IF(B148-N(B147)=1,N(I147),0)+1,0))</f>
        <v/>
      </c>
      <c r="J148" s="19">
        <f>IF(OR(B148="",C148=""),"",AVERAGE(C142:C148))</f>
        <v/>
      </c>
      <c r="K148" s="18">
        <f>IF(B148="","",B148-WEEKDAY(B148,2)+1)</f>
        <v/>
      </c>
      <c r="L148" s="28">
        <f>IF(B148="","",DATE(YEAR(B148),MONTH(B148),1))</f>
        <v/>
      </c>
      <c r="M148" s="29" t="n"/>
    </row>
    <row r="149">
      <c r="B149" s="27" t="n"/>
      <c r="C149" s="5" t="n"/>
      <c r="D149" s="19">
        <f>IF(OR(B149="",C149=""),"",Panel!$C$5)</f>
        <v/>
      </c>
      <c r="E149" s="20">
        <f>IF(OR(B149="",C149=""),"",IFERROR(C149/D149,0))</f>
        <v/>
      </c>
      <c r="F149" s="25">
        <f>IF(OR(B149="",C149=""),"",C149*Panel!$C$6/100000)</f>
        <v/>
      </c>
      <c r="G149" s="17">
        <f>IF(OR(B149="",C149=""),"",IF(E149&gt;=1,"Cumplido",IF(E149&gt;=Panel!$C$7,"Casi","Por debajo")))</f>
        <v/>
      </c>
      <c r="H149" s="17">
        <f>IF(B149="","",MID("LunMarMiéJueVieSábDom",(WEEKDAY(B149,2)-1)*3+1,3))</f>
        <v/>
      </c>
      <c r="I149" s="24">
        <f>IF(OR(B149="",C149=""),"",IF(G149="Cumplido",IF(B149-N(B148)=1,N(I148),0)+1,0))</f>
        <v/>
      </c>
      <c r="J149" s="19">
        <f>IF(OR(B149="",C149=""),"",AVERAGE(C143:C149))</f>
        <v/>
      </c>
      <c r="K149" s="18">
        <f>IF(B149="","",B149-WEEKDAY(B149,2)+1)</f>
        <v/>
      </c>
      <c r="L149" s="28">
        <f>IF(B149="","",DATE(YEAR(B149),MONTH(B149),1))</f>
        <v/>
      </c>
      <c r="M149" s="29" t="n"/>
    </row>
    <row r="150">
      <c r="B150" s="27" t="n"/>
      <c r="C150" s="5" t="n"/>
      <c r="D150" s="19">
        <f>IF(OR(B150="",C150=""),"",Panel!$C$5)</f>
        <v/>
      </c>
      <c r="E150" s="20">
        <f>IF(OR(B150="",C150=""),"",IFERROR(C150/D150,0))</f>
        <v/>
      </c>
      <c r="F150" s="25">
        <f>IF(OR(B150="",C150=""),"",C150*Panel!$C$6/100000)</f>
        <v/>
      </c>
      <c r="G150" s="17">
        <f>IF(OR(B150="",C150=""),"",IF(E150&gt;=1,"Cumplido",IF(E150&gt;=Panel!$C$7,"Casi","Por debajo")))</f>
        <v/>
      </c>
      <c r="H150" s="17">
        <f>IF(B150="","",MID("LunMarMiéJueVieSábDom",(WEEKDAY(B150,2)-1)*3+1,3))</f>
        <v/>
      </c>
      <c r="I150" s="24">
        <f>IF(OR(B150="",C150=""),"",IF(G150="Cumplido",IF(B150-N(B149)=1,N(I149),0)+1,0))</f>
        <v/>
      </c>
      <c r="J150" s="19">
        <f>IF(OR(B150="",C150=""),"",AVERAGE(C144:C150))</f>
        <v/>
      </c>
      <c r="K150" s="18">
        <f>IF(B150="","",B150-WEEKDAY(B150,2)+1)</f>
        <v/>
      </c>
      <c r="L150" s="28">
        <f>IF(B150="","",DATE(YEAR(B150),MONTH(B150),1))</f>
        <v/>
      </c>
      <c r="M150" s="29" t="n"/>
    </row>
    <row r="151">
      <c r="B151" s="27" t="n"/>
      <c r="C151" s="5" t="n"/>
      <c r="D151" s="19">
        <f>IF(OR(B151="",C151=""),"",Panel!$C$5)</f>
        <v/>
      </c>
      <c r="E151" s="20">
        <f>IF(OR(B151="",C151=""),"",IFERROR(C151/D151,0))</f>
        <v/>
      </c>
      <c r="F151" s="25">
        <f>IF(OR(B151="",C151=""),"",C151*Panel!$C$6/100000)</f>
        <v/>
      </c>
      <c r="G151" s="17">
        <f>IF(OR(B151="",C151=""),"",IF(E151&gt;=1,"Cumplido",IF(E151&gt;=Panel!$C$7,"Casi","Por debajo")))</f>
        <v/>
      </c>
      <c r="H151" s="17">
        <f>IF(B151="","",MID("LunMarMiéJueVieSábDom",(WEEKDAY(B151,2)-1)*3+1,3))</f>
        <v/>
      </c>
      <c r="I151" s="24">
        <f>IF(OR(B151="",C151=""),"",IF(G151="Cumplido",IF(B151-N(B150)=1,N(I150),0)+1,0))</f>
        <v/>
      </c>
      <c r="J151" s="19">
        <f>IF(OR(B151="",C151=""),"",AVERAGE(C145:C151))</f>
        <v/>
      </c>
      <c r="K151" s="18">
        <f>IF(B151="","",B151-WEEKDAY(B151,2)+1)</f>
        <v/>
      </c>
      <c r="L151" s="28">
        <f>IF(B151="","",DATE(YEAR(B151),MONTH(B151),1))</f>
        <v/>
      </c>
      <c r="M151" s="29" t="n"/>
    </row>
    <row r="152">
      <c r="B152" s="27" t="n"/>
      <c r="C152" s="5" t="n"/>
      <c r="D152" s="19">
        <f>IF(OR(B152="",C152=""),"",Panel!$C$5)</f>
        <v/>
      </c>
      <c r="E152" s="20">
        <f>IF(OR(B152="",C152=""),"",IFERROR(C152/D152,0))</f>
        <v/>
      </c>
      <c r="F152" s="25">
        <f>IF(OR(B152="",C152=""),"",C152*Panel!$C$6/100000)</f>
        <v/>
      </c>
      <c r="G152" s="17">
        <f>IF(OR(B152="",C152=""),"",IF(E152&gt;=1,"Cumplido",IF(E152&gt;=Panel!$C$7,"Casi","Por debajo")))</f>
        <v/>
      </c>
      <c r="H152" s="17">
        <f>IF(B152="","",MID("LunMarMiéJueVieSábDom",(WEEKDAY(B152,2)-1)*3+1,3))</f>
        <v/>
      </c>
      <c r="I152" s="24">
        <f>IF(OR(B152="",C152=""),"",IF(G152="Cumplido",IF(B152-N(B151)=1,N(I151),0)+1,0))</f>
        <v/>
      </c>
      <c r="J152" s="19">
        <f>IF(OR(B152="",C152=""),"",AVERAGE(C146:C152))</f>
        <v/>
      </c>
      <c r="K152" s="18">
        <f>IF(B152="","",B152-WEEKDAY(B152,2)+1)</f>
        <v/>
      </c>
      <c r="L152" s="28">
        <f>IF(B152="","",DATE(YEAR(B152),MONTH(B152),1))</f>
        <v/>
      </c>
      <c r="M152" s="29" t="n"/>
    </row>
    <row r="153">
      <c r="B153" s="27" t="n"/>
      <c r="C153" s="5" t="n"/>
      <c r="D153" s="19">
        <f>IF(OR(B153="",C153=""),"",Panel!$C$5)</f>
        <v/>
      </c>
      <c r="E153" s="20">
        <f>IF(OR(B153="",C153=""),"",IFERROR(C153/D153,0))</f>
        <v/>
      </c>
      <c r="F153" s="25">
        <f>IF(OR(B153="",C153=""),"",C153*Panel!$C$6/100000)</f>
        <v/>
      </c>
      <c r="G153" s="17">
        <f>IF(OR(B153="",C153=""),"",IF(E153&gt;=1,"Cumplido",IF(E153&gt;=Panel!$C$7,"Casi","Por debajo")))</f>
        <v/>
      </c>
      <c r="H153" s="17">
        <f>IF(B153="","",MID("LunMarMiéJueVieSábDom",(WEEKDAY(B153,2)-1)*3+1,3))</f>
        <v/>
      </c>
      <c r="I153" s="24">
        <f>IF(OR(B153="",C153=""),"",IF(G153="Cumplido",IF(B153-N(B152)=1,N(I152),0)+1,0))</f>
        <v/>
      </c>
      <c r="J153" s="19">
        <f>IF(OR(B153="",C153=""),"",AVERAGE(C147:C153))</f>
        <v/>
      </c>
      <c r="K153" s="18">
        <f>IF(B153="","",B153-WEEKDAY(B153,2)+1)</f>
        <v/>
      </c>
      <c r="L153" s="28">
        <f>IF(B153="","",DATE(YEAR(B153),MONTH(B153),1))</f>
        <v/>
      </c>
      <c r="M153" s="29" t="n"/>
    </row>
    <row r="154">
      <c r="B154" s="27" t="n"/>
      <c r="C154" s="5" t="n"/>
      <c r="D154" s="19">
        <f>IF(OR(B154="",C154=""),"",Panel!$C$5)</f>
        <v/>
      </c>
      <c r="E154" s="20">
        <f>IF(OR(B154="",C154=""),"",IFERROR(C154/D154,0))</f>
        <v/>
      </c>
      <c r="F154" s="25">
        <f>IF(OR(B154="",C154=""),"",C154*Panel!$C$6/100000)</f>
        <v/>
      </c>
      <c r="G154" s="17">
        <f>IF(OR(B154="",C154=""),"",IF(E154&gt;=1,"Cumplido",IF(E154&gt;=Panel!$C$7,"Casi","Por debajo")))</f>
        <v/>
      </c>
      <c r="H154" s="17">
        <f>IF(B154="","",MID("LunMarMiéJueVieSábDom",(WEEKDAY(B154,2)-1)*3+1,3))</f>
        <v/>
      </c>
      <c r="I154" s="24">
        <f>IF(OR(B154="",C154=""),"",IF(G154="Cumplido",IF(B154-N(B153)=1,N(I153),0)+1,0))</f>
        <v/>
      </c>
      <c r="J154" s="19">
        <f>IF(OR(B154="",C154=""),"",AVERAGE(C148:C154))</f>
        <v/>
      </c>
      <c r="K154" s="18">
        <f>IF(B154="","",B154-WEEKDAY(B154,2)+1)</f>
        <v/>
      </c>
      <c r="L154" s="28">
        <f>IF(B154="","",DATE(YEAR(B154),MONTH(B154),1))</f>
        <v/>
      </c>
      <c r="M154" s="29" t="n"/>
    </row>
    <row r="155">
      <c r="B155" s="27" t="n"/>
      <c r="C155" s="5" t="n"/>
      <c r="D155" s="19">
        <f>IF(OR(B155="",C155=""),"",Panel!$C$5)</f>
        <v/>
      </c>
      <c r="E155" s="20">
        <f>IF(OR(B155="",C155=""),"",IFERROR(C155/D155,0))</f>
        <v/>
      </c>
      <c r="F155" s="25">
        <f>IF(OR(B155="",C155=""),"",C155*Panel!$C$6/100000)</f>
        <v/>
      </c>
      <c r="G155" s="17">
        <f>IF(OR(B155="",C155=""),"",IF(E155&gt;=1,"Cumplido",IF(E155&gt;=Panel!$C$7,"Casi","Por debajo")))</f>
        <v/>
      </c>
      <c r="H155" s="17">
        <f>IF(B155="","",MID("LunMarMiéJueVieSábDom",(WEEKDAY(B155,2)-1)*3+1,3))</f>
        <v/>
      </c>
      <c r="I155" s="24">
        <f>IF(OR(B155="",C155=""),"",IF(G155="Cumplido",IF(B155-N(B154)=1,N(I154),0)+1,0))</f>
        <v/>
      </c>
      <c r="J155" s="19">
        <f>IF(OR(B155="",C155=""),"",AVERAGE(C149:C155))</f>
        <v/>
      </c>
      <c r="K155" s="18">
        <f>IF(B155="","",B155-WEEKDAY(B155,2)+1)</f>
        <v/>
      </c>
      <c r="L155" s="28">
        <f>IF(B155="","",DATE(YEAR(B155),MONTH(B155),1))</f>
        <v/>
      </c>
      <c r="M155" s="29" t="n"/>
    </row>
    <row r="156">
      <c r="B156" s="27" t="n"/>
      <c r="C156" s="5" t="n"/>
      <c r="D156" s="19">
        <f>IF(OR(B156="",C156=""),"",Panel!$C$5)</f>
        <v/>
      </c>
      <c r="E156" s="20">
        <f>IF(OR(B156="",C156=""),"",IFERROR(C156/D156,0))</f>
        <v/>
      </c>
      <c r="F156" s="25">
        <f>IF(OR(B156="",C156=""),"",C156*Panel!$C$6/100000)</f>
        <v/>
      </c>
      <c r="G156" s="17">
        <f>IF(OR(B156="",C156=""),"",IF(E156&gt;=1,"Cumplido",IF(E156&gt;=Panel!$C$7,"Casi","Por debajo")))</f>
        <v/>
      </c>
      <c r="H156" s="17">
        <f>IF(B156="","",MID("LunMarMiéJueVieSábDom",(WEEKDAY(B156,2)-1)*3+1,3))</f>
        <v/>
      </c>
      <c r="I156" s="24">
        <f>IF(OR(B156="",C156=""),"",IF(G156="Cumplido",IF(B156-N(B155)=1,N(I155),0)+1,0))</f>
        <v/>
      </c>
      <c r="J156" s="19">
        <f>IF(OR(B156="",C156=""),"",AVERAGE(C150:C156))</f>
        <v/>
      </c>
      <c r="K156" s="18">
        <f>IF(B156="","",B156-WEEKDAY(B156,2)+1)</f>
        <v/>
      </c>
      <c r="L156" s="28">
        <f>IF(B156="","",DATE(YEAR(B156),MONTH(B156),1))</f>
        <v/>
      </c>
      <c r="M156" s="29" t="n"/>
    </row>
    <row r="157">
      <c r="B157" s="27" t="n"/>
      <c r="C157" s="5" t="n"/>
      <c r="D157" s="19">
        <f>IF(OR(B157="",C157=""),"",Panel!$C$5)</f>
        <v/>
      </c>
      <c r="E157" s="20">
        <f>IF(OR(B157="",C157=""),"",IFERROR(C157/D157,0))</f>
        <v/>
      </c>
      <c r="F157" s="25">
        <f>IF(OR(B157="",C157=""),"",C157*Panel!$C$6/100000)</f>
        <v/>
      </c>
      <c r="G157" s="17">
        <f>IF(OR(B157="",C157=""),"",IF(E157&gt;=1,"Cumplido",IF(E157&gt;=Panel!$C$7,"Casi","Por debajo")))</f>
        <v/>
      </c>
      <c r="H157" s="17">
        <f>IF(B157="","",MID("LunMarMiéJueVieSábDom",(WEEKDAY(B157,2)-1)*3+1,3))</f>
        <v/>
      </c>
      <c r="I157" s="24">
        <f>IF(OR(B157="",C157=""),"",IF(G157="Cumplido",IF(B157-N(B156)=1,N(I156),0)+1,0))</f>
        <v/>
      </c>
      <c r="J157" s="19">
        <f>IF(OR(B157="",C157=""),"",AVERAGE(C151:C157))</f>
        <v/>
      </c>
      <c r="K157" s="18">
        <f>IF(B157="","",B157-WEEKDAY(B157,2)+1)</f>
        <v/>
      </c>
      <c r="L157" s="28">
        <f>IF(B157="","",DATE(YEAR(B157),MONTH(B157),1))</f>
        <v/>
      </c>
      <c r="M157" s="29" t="n"/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G8:G157">
    <cfRule type="cellIs" priority="1" operator="equal" dxfId="0">
      <formula>"Cumplido"</formula>
    </cfRule>
    <cfRule type="cellIs" priority="2" operator="equal" dxfId="1">
      <formula>"Casi"</formula>
    </cfRule>
    <cfRule type="cellIs" priority="3" operator="equal" dxfId="2">
      <formula>"Por debajo"</formula>
    </cfRule>
  </conditionalFormatting>
  <conditionalFormatting sqref="C8:C157">
    <cfRule type="dataBar" priority="4">
      <dataBar>
        <cfvo type="num" val="0"/>
        <cfvo type="max"/>
        <color rgb="0010B981"/>
      </dataBar>
    </cfRule>
  </conditionalFormatting>
  <dataValidations count="1">
    <dataValidation sqref="C8:C157" showDropDown="0" showInputMessage="0" showErrorMessage="1" allowBlank="1" errorTitle="Pasos" error="Escribe un número entero entre 0 y 200.000." type="whole" operator="between">
      <formula1>0</formula1>
      <formula2>200000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J3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11" customWidth="1" min="3" max="3"/>
    <col width="13" customWidth="1" min="4" max="4"/>
    <col width="13" customWidth="1" min="5" max="5"/>
    <col width="12" customWidth="1" min="6" max="6"/>
    <col width="13" customWidth="1" min="7" max="7"/>
    <col width="10" customWidth="1" min="8" max="8"/>
    <col width="15" customWidth="1" min="9" max="9"/>
    <col width="15" customWidth="1" min="10" max="10"/>
  </cols>
  <sheetData>
    <row r="2" ht="34" customHeight="1">
      <c r="B2" s="1" t="inlineStr">
        <is>
          <t>Resumen por semanas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Semanas de lunes a domingo, calculadas con los días del registro.</t>
        </is>
      </c>
    </row>
    <row r="7" ht="44" customHeight="1">
      <c r="B7" s="16" t="inlineStr">
        <is>
          <t>Semana (lunes)</t>
        </is>
      </c>
      <c r="C7" s="16" t="inlineStr">
        <is>
          <t>Días registrados</t>
        </is>
      </c>
      <c r="D7" s="16" t="inlineStr">
        <is>
          <t>Pasos totales</t>
        </is>
      </c>
      <c r="E7" s="16" t="inlineStr">
        <is>
          <t>Media diaria</t>
        </is>
      </c>
      <c r="F7" s="16" t="inlineStr">
        <is>
          <t>Días cumplidos</t>
        </is>
      </c>
      <c r="G7" s="16" t="inlineStr">
        <is>
          <t>% días cumplidos</t>
        </is>
      </c>
      <c r="H7" s="16" t="inlineStr">
        <is>
          <t>Km aprox.</t>
        </is>
      </c>
      <c r="I7" s="16" t="inlineStr">
        <is>
          <t>Variación vs semana anterior</t>
        </is>
      </c>
      <c r="J7" s="16" t="inlineStr">
        <is>
          <t>Situación</t>
        </is>
      </c>
    </row>
    <row r="8">
      <c r="B8" s="18">
        <f>IF(COUNT(Registro!$B$8:$B$157)=0,"",MIN(Registro!$B$8:$B$157)-WEEKDAY(MIN(Registro!$B$8:$B$157),2)+1)</f>
        <v/>
      </c>
      <c r="C8" s="24">
        <f>IF(B8="","",COUNTIFS(Registro!$K$8:$K$157,B8,Registro!$C$8:$C$157,"&gt;=0"))</f>
        <v/>
      </c>
      <c r="D8" s="19">
        <f>IF(B8="","",SUMIF(Registro!$K$8:$K$157,B8,Registro!$C$8:$C$157))</f>
        <v/>
      </c>
      <c r="E8" s="19">
        <f>IF(B8="","",IF(C8=0,0,D8/C8))</f>
        <v/>
      </c>
      <c r="F8" s="24">
        <f>IF(B8="","",COUNTIFS(Registro!$K$8:$K$157,B8,Registro!$G$8:$G$157,"Cumplido"))</f>
        <v/>
      </c>
      <c r="G8" s="20">
        <f>IF(B8="","",IF(C8=0,0,F8/C8))</f>
        <v/>
      </c>
      <c r="H8" s="25">
        <f>IF(B8="","",SUMIF(Registro!$K$8:$K$157,B8,Registro!$F$8:$F$157))</f>
        <v/>
      </c>
      <c r="I8" s="20">
        <f>""</f>
        <v/>
      </c>
      <c r="J8" s="17">
        <f>IF(B8="","",IF(E8&gt;=Panel!$C$5,"En objetivo","Por debajo"))</f>
        <v/>
      </c>
    </row>
    <row r="9">
      <c r="B9" s="18">
        <f>IF(B8="","",IF(B8+7&gt;MAX(Registro!$B$8:$B$157),"",B8+7))</f>
        <v/>
      </c>
      <c r="C9" s="24">
        <f>IF(B9="","",COUNTIFS(Registro!$K$8:$K$157,B9,Registro!$C$8:$C$157,"&gt;=0"))</f>
        <v/>
      </c>
      <c r="D9" s="19">
        <f>IF(B9="","",SUMIF(Registro!$K$8:$K$157,B9,Registro!$C$8:$C$157))</f>
        <v/>
      </c>
      <c r="E9" s="19">
        <f>IF(B9="","",IF(C9=0,0,D9/C9))</f>
        <v/>
      </c>
      <c r="F9" s="24">
        <f>IF(B9="","",COUNTIFS(Registro!$K$8:$K$157,B9,Registro!$G$8:$G$157,"Cumplido"))</f>
        <v/>
      </c>
      <c r="G9" s="20">
        <f>IF(B9="","",IF(C9=0,0,F9/C9))</f>
        <v/>
      </c>
      <c r="H9" s="25">
        <f>IF(B9="","",SUMIF(Registro!$K$8:$K$157,B9,Registro!$F$8:$F$157))</f>
        <v/>
      </c>
      <c r="I9" s="30">
        <f>IF(B9="","",IFERROR(E9/E8-1,""))</f>
        <v/>
      </c>
      <c r="J9" s="17">
        <f>IF(B9="","",IF(E9&gt;=Panel!$C$5,"En objetivo","Por debajo"))</f>
        <v/>
      </c>
    </row>
    <row r="10">
      <c r="B10" s="18">
        <f>IF(B9="","",IF(B9+7&gt;MAX(Registro!$B$8:$B$157),"",B9+7))</f>
        <v/>
      </c>
      <c r="C10" s="24">
        <f>IF(B10="","",COUNTIFS(Registro!$K$8:$K$157,B10,Registro!$C$8:$C$157,"&gt;=0"))</f>
        <v/>
      </c>
      <c r="D10" s="19">
        <f>IF(B10="","",SUMIF(Registro!$K$8:$K$157,B10,Registro!$C$8:$C$157))</f>
        <v/>
      </c>
      <c r="E10" s="19">
        <f>IF(B10="","",IF(C10=0,0,D10/C10))</f>
        <v/>
      </c>
      <c r="F10" s="24">
        <f>IF(B10="","",COUNTIFS(Registro!$K$8:$K$157,B10,Registro!$G$8:$G$157,"Cumplido"))</f>
        <v/>
      </c>
      <c r="G10" s="20">
        <f>IF(B10="","",IF(C10=0,0,F10/C10))</f>
        <v/>
      </c>
      <c r="H10" s="25">
        <f>IF(B10="","",SUMIF(Registro!$K$8:$K$157,B10,Registro!$F$8:$F$157))</f>
        <v/>
      </c>
      <c r="I10" s="30">
        <f>IF(B10="","",IFERROR(E10/E9-1,""))</f>
        <v/>
      </c>
      <c r="J10" s="17">
        <f>IF(B10="","",IF(E10&gt;=Panel!$C$5,"En objetivo","Por debajo"))</f>
        <v/>
      </c>
    </row>
    <row r="11">
      <c r="B11" s="18">
        <f>IF(B10="","",IF(B10+7&gt;MAX(Registro!$B$8:$B$157),"",B10+7))</f>
        <v/>
      </c>
      <c r="C11" s="24">
        <f>IF(B11="","",COUNTIFS(Registro!$K$8:$K$157,B11,Registro!$C$8:$C$157,"&gt;=0"))</f>
        <v/>
      </c>
      <c r="D11" s="19">
        <f>IF(B11="","",SUMIF(Registro!$K$8:$K$157,B11,Registro!$C$8:$C$157))</f>
        <v/>
      </c>
      <c r="E11" s="19">
        <f>IF(B11="","",IF(C11=0,0,D11/C11))</f>
        <v/>
      </c>
      <c r="F11" s="24">
        <f>IF(B11="","",COUNTIFS(Registro!$K$8:$K$157,B11,Registro!$G$8:$G$157,"Cumplido"))</f>
        <v/>
      </c>
      <c r="G11" s="20">
        <f>IF(B11="","",IF(C11=0,0,F11/C11))</f>
        <v/>
      </c>
      <c r="H11" s="25">
        <f>IF(B11="","",SUMIF(Registro!$K$8:$K$157,B11,Registro!$F$8:$F$157))</f>
        <v/>
      </c>
      <c r="I11" s="30">
        <f>IF(B11="","",IFERROR(E11/E10-1,""))</f>
        <v/>
      </c>
      <c r="J11" s="17">
        <f>IF(B11="","",IF(E11&gt;=Panel!$C$5,"En objetivo","Por debajo"))</f>
        <v/>
      </c>
    </row>
    <row r="12">
      <c r="B12" s="18">
        <f>IF(B11="","",IF(B11+7&gt;MAX(Registro!$B$8:$B$157),"",B11+7))</f>
        <v/>
      </c>
      <c r="C12" s="24">
        <f>IF(B12="","",COUNTIFS(Registro!$K$8:$K$157,B12,Registro!$C$8:$C$157,"&gt;=0"))</f>
        <v/>
      </c>
      <c r="D12" s="19">
        <f>IF(B12="","",SUMIF(Registro!$K$8:$K$157,B12,Registro!$C$8:$C$157))</f>
        <v/>
      </c>
      <c r="E12" s="19">
        <f>IF(B12="","",IF(C12=0,0,D12/C12))</f>
        <v/>
      </c>
      <c r="F12" s="24">
        <f>IF(B12="","",COUNTIFS(Registro!$K$8:$K$157,B12,Registro!$G$8:$G$157,"Cumplido"))</f>
        <v/>
      </c>
      <c r="G12" s="20">
        <f>IF(B12="","",IF(C12=0,0,F12/C12))</f>
        <v/>
      </c>
      <c r="H12" s="25">
        <f>IF(B12="","",SUMIF(Registro!$K$8:$K$157,B12,Registro!$F$8:$F$157))</f>
        <v/>
      </c>
      <c r="I12" s="30">
        <f>IF(B12="","",IFERROR(E12/E11-1,""))</f>
        <v/>
      </c>
      <c r="J12" s="17">
        <f>IF(B12="","",IF(E12&gt;=Panel!$C$5,"En objetivo","Por debajo"))</f>
        <v/>
      </c>
    </row>
    <row r="13">
      <c r="B13" s="18">
        <f>IF(B12="","",IF(B12+7&gt;MAX(Registro!$B$8:$B$157),"",B12+7))</f>
        <v/>
      </c>
      <c r="C13" s="24">
        <f>IF(B13="","",COUNTIFS(Registro!$K$8:$K$157,B13,Registro!$C$8:$C$157,"&gt;=0"))</f>
        <v/>
      </c>
      <c r="D13" s="19">
        <f>IF(B13="","",SUMIF(Registro!$K$8:$K$157,B13,Registro!$C$8:$C$157))</f>
        <v/>
      </c>
      <c r="E13" s="19">
        <f>IF(B13="","",IF(C13=0,0,D13/C13))</f>
        <v/>
      </c>
      <c r="F13" s="24">
        <f>IF(B13="","",COUNTIFS(Registro!$K$8:$K$157,B13,Registro!$G$8:$G$157,"Cumplido"))</f>
        <v/>
      </c>
      <c r="G13" s="20">
        <f>IF(B13="","",IF(C13=0,0,F13/C13))</f>
        <v/>
      </c>
      <c r="H13" s="25">
        <f>IF(B13="","",SUMIF(Registro!$K$8:$K$157,B13,Registro!$F$8:$F$157))</f>
        <v/>
      </c>
      <c r="I13" s="30">
        <f>IF(B13="","",IFERROR(E13/E12-1,""))</f>
        <v/>
      </c>
      <c r="J13" s="17">
        <f>IF(B13="","",IF(E13&gt;=Panel!$C$5,"En objetivo","Por debajo"))</f>
        <v/>
      </c>
    </row>
    <row r="14">
      <c r="B14" s="18">
        <f>IF(B13="","",IF(B13+7&gt;MAX(Registro!$B$8:$B$157),"",B13+7))</f>
        <v/>
      </c>
      <c r="C14" s="24">
        <f>IF(B14="","",COUNTIFS(Registro!$K$8:$K$157,B14,Registro!$C$8:$C$157,"&gt;=0"))</f>
        <v/>
      </c>
      <c r="D14" s="19">
        <f>IF(B14="","",SUMIF(Registro!$K$8:$K$157,B14,Registro!$C$8:$C$157))</f>
        <v/>
      </c>
      <c r="E14" s="19">
        <f>IF(B14="","",IF(C14=0,0,D14/C14))</f>
        <v/>
      </c>
      <c r="F14" s="24">
        <f>IF(B14="","",COUNTIFS(Registro!$K$8:$K$157,B14,Registro!$G$8:$G$157,"Cumplido"))</f>
        <v/>
      </c>
      <c r="G14" s="20">
        <f>IF(B14="","",IF(C14=0,0,F14/C14))</f>
        <v/>
      </c>
      <c r="H14" s="25">
        <f>IF(B14="","",SUMIF(Registro!$K$8:$K$157,B14,Registro!$F$8:$F$157))</f>
        <v/>
      </c>
      <c r="I14" s="30">
        <f>IF(B14="","",IFERROR(E14/E13-1,""))</f>
        <v/>
      </c>
      <c r="J14" s="17">
        <f>IF(B14="","",IF(E14&gt;=Panel!$C$5,"En objetivo","Por debajo"))</f>
        <v/>
      </c>
    </row>
    <row r="15">
      <c r="B15" s="18">
        <f>IF(B14="","",IF(B14+7&gt;MAX(Registro!$B$8:$B$157),"",B14+7))</f>
        <v/>
      </c>
      <c r="C15" s="24">
        <f>IF(B15="","",COUNTIFS(Registro!$K$8:$K$157,B15,Registro!$C$8:$C$157,"&gt;=0"))</f>
        <v/>
      </c>
      <c r="D15" s="19">
        <f>IF(B15="","",SUMIF(Registro!$K$8:$K$157,B15,Registro!$C$8:$C$157))</f>
        <v/>
      </c>
      <c r="E15" s="19">
        <f>IF(B15="","",IF(C15=0,0,D15/C15))</f>
        <v/>
      </c>
      <c r="F15" s="24">
        <f>IF(B15="","",COUNTIFS(Registro!$K$8:$K$157,B15,Registro!$G$8:$G$157,"Cumplido"))</f>
        <v/>
      </c>
      <c r="G15" s="20">
        <f>IF(B15="","",IF(C15=0,0,F15/C15))</f>
        <v/>
      </c>
      <c r="H15" s="25">
        <f>IF(B15="","",SUMIF(Registro!$K$8:$K$157,B15,Registro!$F$8:$F$157))</f>
        <v/>
      </c>
      <c r="I15" s="30">
        <f>IF(B15="","",IFERROR(E15/E14-1,""))</f>
        <v/>
      </c>
      <c r="J15" s="17">
        <f>IF(B15="","",IF(E15&gt;=Panel!$C$5,"En objetivo","Por debajo"))</f>
        <v/>
      </c>
    </row>
    <row r="16">
      <c r="B16" s="18">
        <f>IF(B15="","",IF(B15+7&gt;MAX(Registro!$B$8:$B$157),"",B15+7))</f>
        <v/>
      </c>
      <c r="C16" s="24">
        <f>IF(B16="","",COUNTIFS(Registro!$K$8:$K$157,B16,Registro!$C$8:$C$157,"&gt;=0"))</f>
        <v/>
      </c>
      <c r="D16" s="19">
        <f>IF(B16="","",SUMIF(Registro!$K$8:$K$157,B16,Registro!$C$8:$C$157))</f>
        <v/>
      </c>
      <c r="E16" s="19">
        <f>IF(B16="","",IF(C16=0,0,D16/C16))</f>
        <v/>
      </c>
      <c r="F16" s="24">
        <f>IF(B16="","",COUNTIFS(Registro!$K$8:$K$157,B16,Registro!$G$8:$G$157,"Cumplido"))</f>
        <v/>
      </c>
      <c r="G16" s="20">
        <f>IF(B16="","",IF(C16=0,0,F16/C16))</f>
        <v/>
      </c>
      <c r="H16" s="25">
        <f>IF(B16="","",SUMIF(Registro!$K$8:$K$157,B16,Registro!$F$8:$F$157))</f>
        <v/>
      </c>
      <c r="I16" s="30">
        <f>IF(B16="","",IFERROR(E16/E15-1,""))</f>
        <v/>
      </c>
      <c r="J16" s="17">
        <f>IF(B16="","",IF(E16&gt;=Panel!$C$5,"En objetivo","Por debajo"))</f>
        <v/>
      </c>
    </row>
    <row r="17">
      <c r="B17" s="18">
        <f>IF(B16="","",IF(B16+7&gt;MAX(Registro!$B$8:$B$157),"",B16+7))</f>
        <v/>
      </c>
      <c r="C17" s="24">
        <f>IF(B17="","",COUNTIFS(Registro!$K$8:$K$157,B17,Registro!$C$8:$C$157,"&gt;=0"))</f>
        <v/>
      </c>
      <c r="D17" s="19">
        <f>IF(B17="","",SUMIF(Registro!$K$8:$K$157,B17,Registro!$C$8:$C$157))</f>
        <v/>
      </c>
      <c r="E17" s="19">
        <f>IF(B17="","",IF(C17=0,0,D17/C17))</f>
        <v/>
      </c>
      <c r="F17" s="24">
        <f>IF(B17="","",COUNTIFS(Registro!$K$8:$K$157,B17,Registro!$G$8:$G$157,"Cumplido"))</f>
        <v/>
      </c>
      <c r="G17" s="20">
        <f>IF(B17="","",IF(C17=0,0,F17/C17))</f>
        <v/>
      </c>
      <c r="H17" s="25">
        <f>IF(B17="","",SUMIF(Registro!$K$8:$K$157,B17,Registro!$F$8:$F$157))</f>
        <v/>
      </c>
      <c r="I17" s="30">
        <f>IF(B17="","",IFERROR(E17/E16-1,""))</f>
        <v/>
      </c>
      <c r="J17" s="17">
        <f>IF(B17="","",IF(E17&gt;=Panel!$C$5,"En objetivo","Por debajo"))</f>
        <v/>
      </c>
    </row>
    <row r="18">
      <c r="B18" s="18">
        <f>IF(B17="","",IF(B17+7&gt;MAX(Registro!$B$8:$B$157),"",B17+7))</f>
        <v/>
      </c>
      <c r="C18" s="24">
        <f>IF(B18="","",COUNTIFS(Registro!$K$8:$K$157,B18,Registro!$C$8:$C$157,"&gt;=0"))</f>
        <v/>
      </c>
      <c r="D18" s="19">
        <f>IF(B18="","",SUMIF(Registro!$K$8:$K$157,B18,Registro!$C$8:$C$157))</f>
        <v/>
      </c>
      <c r="E18" s="19">
        <f>IF(B18="","",IF(C18=0,0,D18/C18))</f>
        <v/>
      </c>
      <c r="F18" s="24">
        <f>IF(B18="","",COUNTIFS(Registro!$K$8:$K$157,B18,Registro!$G$8:$G$157,"Cumplido"))</f>
        <v/>
      </c>
      <c r="G18" s="20">
        <f>IF(B18="","",IF(C18=0,0,F18/C18))</f>
        <v/>
      </c>
      <c r="H18" s="25">
        <f>IF(B18="","",SUMIF(Registro!$K$8:$K$157,B18,Registro!$F$8:$F$157))</f>
        <v/>
      </c>
      <c r="I18" s="30">
        <f>IF(B18="","",IFERROR(E18/E17-1,""))</f>
        <v/>
      </c>
      <c r="J18" s="17">
        <f>IF(B18="","",IF(E18&gt;=Panel!$C$5,"En objetivo","Por debajo"))</f>
        <v/>
      </c>
    </row>
    <row r="19">
      <c r="B19" s="18">
        <f>IF(B18="","",IF(B18+7&gt;MAX(Registro!$B$8:$B$157),"",B18+7))</f>
        <v/>
      </c>
      <c r="C19" s="24">
        <f>IF(B19="","",COUNTIFS(Registro!$K$8:$K$157,B19,Registro!$C$8:$C$157,"&gt;=0"))</f>
        <v/>
      </c>
      <c r="D19" s="19">
        <f>IF(B19="","",SUMIF(Registro!$K$8:$K$157,B19,Registro!$C$8:$C$157))</f>
        <v/>
      </c>
      <c r="E19" s="19">
        <f>IF(B19="","",IF(C19=0,0,D19/C19))</f>
        <v/>
      </c>
      <c r="F19" s="24">
        <f>IF(B19="","",COUNTIFS(Registro!$K$8:$K$157,B19,Registro!$G$8:$G$157,"Cumplido"))</f>
        <v/>
      </c>
      <c r="G19" s="20">
        <f>IF(B19="","",IF(C19=0,0,F19/C19))</f>
        <v/>
      </c>
      <c r="H19" s="25">
        <f>IF(B19="","",SUMIF(Registro!$K$8:$K$157,B19,Registro!$F$8:$F$157))</f>
        <v/>
      </c>
      <c r="I19" s="30">
        <f>IF(B19="","",IFERROR(E19/E18-1,""))</f>
        <v/>
      </c>
      <c r="J19" s="17">
        <f>IF(B19="","",IF(E19&gt;=Panel!$C$5,"En objetivo","Por debajo"))</f>
        <v/>
      </c>
    </row>
    <row r="20">
      <c r="B20" s="18">
        <f>IF(B19="","",IF(B19+7&gt;MAX(Registro!$B$8:$B$157),"",B19+7))</f>
        <v/>
      </c>
      <c r="C20" s="24">
        <f>IF(B20="","",COUNTIFS(Registro!$K$8:$K$157,B20,Registro!$C$8:$C$157,"&gt;=0"))</f>
        <v/>
      </c>
      <c r="D20" s="19">
        <f>IF(B20="","",SUMIF(Registro!$K$8:$K$157,B20,Registro!$C$8:$C$157))</f>
        <v/>
      </c>
      <c r="E20" s="19">
        <f>IF(B20="","",IF(C20=0,0,D20/C20))</f>
        <v/>
      </c>
      <c r="F20" s="24">
        <f>IF(B20="","",COUNTIFS(Registro!$K$8:$K$157,B20,Registro!$G$8:$G$157,"Cumplido"))</f>
        <v/>
      </c>
      <c r="G20" s="20">
        <f>IF(B20="","",IF(C20=0,0,F20/C20))</f>
        <v/>
      </c>
      <c r="H20" s="25">
        <f>IF(B20="","",SUMIF(Registro!$K$8:$K$157,B20,Registro!$F$8:$F$157))</f>
        <v/>
      </c>
      <c r="I20" s="30">
        <f>IF(B20="","",IFERROR(E20/E19-1,""))</f>
        <v/>
      </c>
      <c r="J20" s="17">
        <f>IF(B20="","",IF(E20&gt;=Panel!$C$5,"En objetivo","Por debajo"))</f>
        <v/>
      </c>
    </row>
    <row r="21">
      <c r="B21" s="18">
        <f>IF(B20="","",IF(B20+7&gt;MAX(Registro!$B$8:$B$157),"",B20+7))</f>
        <v/>
      </c>
      <c r="C21" s="24">
        <f>IF(B21="","",COUNTIFS(Registro!$K$8:$K$157,B21,Registro!$C$8:$C$157,"&gt;=0"))</f>
        <v/>
      </c>
      <c r="D21" s="19">
        <f>IF(B21="","",SUMIF(Registro!$K$8:$K$157,B21,Registro!$C$8:$C$157))</f>
        <v/>
      </c>
      <c r="E21" s="19">
        <f>IF(B21="","",IF(C21=0,0,D21/C21))</f>
        <v/>
      </c>
      <c r="F21" s="24">
        <f>IF(B21="","",COUNTIFS(Registro!$K$8:$K$157,B21,Registro!$G$8:$G$157,"Cumplido"))</f>
        <v/>
      </c>
      <c r="G21" s="20">
        <f>IF(B21="","",IF(C21=0,0,F21/C21))</f>
        <v/>
      </c>
      <c r="H21" s="25">
        <f>IF(B21="","",SUMIF(Registro!$K$8:$K$157,B21,Registro!$F$8:$F$157))</f>
        <v/>
      </c>
      <c r="I21" s="30">
        <f>IF(B21="","",IFERROR(E21/E20-1,""))</f>
        <v/>
      </c>
      <c r="J21" s="17">
        <f>IF(B21="","",IF(E21&gt;=Panel!$C$5,"En objetivo","Por debajo"))</f>
        <v/>
      </c>
    </row>
    <row r="22">
      <c r="B22" s="18">
        <f>IF(B21="","",IF(B21+7&gt;MAX(Registro!$B$8:$B$157),"",B21+7))</f>
        <v/>
      </c>
      <c r="C22" s="24">
        <f>IF(B22="","",COUNTIFS(Registro!$K$8:$K$157,B22,Registro!$C$8:$C$157,"&gt;=0"))</f>
        <v/>
      </c>
      <c r="D22" s="19">
        <f>IF(B22="","",SUMIF(Registro!$K$8:$K$157,B22,Registro!$C$8:$C$157))</f>
        <v/>
      </c>
      <c r="E22" s="19">
        <f>IF(B22="","",IF(C22=0,0,D22/C22))</f>
        <v/>
      </c>
      <c r="F22" s="24">
        <f>IF(B22="","",COUNTIFS(Registro!$K$8:$K$157,B22,Registro!$G$8:$G$157,"Cumplido"))</f>
        <v/>
      </c>
      <c r="G22" s="20">
        <f>IF(B22="","",IF(C22=0,0,F22/C22))</f>
        <v/>
      </c>
      <c r="H22" s="25">
        <f>IF(B22="","",SUMIF(Registro!$K$8:$K$157,B22,Registro!$F$8:$F$157))</f>
        <v/>
      </c>
      <c r="I22" s="30">
        <f>IF(B22="","",IFERROR(E22/E21-1,""))</f>
        <v/>
      </c>
      <c r="J22" s="17">
        <f>IF(B22="","",IF(E22&gt;=Panel!$C$5,"En objetivo","Por debajo"))</f>
        <v/>
      </c>
    </row>
    <row r="23">
      <c r="B23" s="18">
        <f>IF(B22="","",IF(B22+7&gt;MAX(Registro!$B$8:$B$157),"",B22+7))</f>
        <v/>
      </c>
      <c r="C23" s="24">
        <f>IF(B23="","",COUNTIFS(Registro!$K$8:$K$157,B23,Registro!$C$8:$C$157,"&gt;=0"))</f>
        <v/>
      </c>
      <c r="D23" s="19">
        <f>IF(B23="","",SUMIF(Registro!$K$8:$K$157,B23,Registro!$C$8:$C$157))</f>
        <v/>
      </c>
      <c r="E23" s="19">
        <f>IF(B23="","",IF(C23=0,0,D23/C23))</f>
        <v/>
      </c>
      <c r="F23" s="24">
        <f>IF(B23="","",COUNTIFS(Registro!$K$8:$K$157,B23,Registro!$G$8:$G$157,"Cumplido"))</f>
        <v/>
      </c>
      <c r="G23" s="20">
        <f>IF(B23="","",IF(C23=0,0,F23/C23))</f>
        <v/>
      </c>
      <c r="H23" s="25">
        <f>IF(B23="","",SUMIF(Registro!$K$8:$K$157,B23,Registro!$F$8:$F$157))</f>
        <v/>
      </c>
      <c r="I23" s="30">
        <f>IF(B23="","",IFERROR(E23/E22-1,""))</f>
        <v/>
      </c>
      <c r="J23" s="17">
        <f>IF(B23="","",IF(E23&gt;=Panel!$C$5,"En objetivo","Por debajo"))</f>
        <v/>
      </c>
    </row>
    <row r="24">
      <c r="B24" s="18">
        <f>IF(B23="","",IF(B23+7&gt;MAX(Registro!$B$8:$B$157),"",B23+7))</f>
        <v/>
      </c>
      <c r="C24" s="24">
        <f>IF(B24="","",COUNTIFS(Registro!$K$8:$K$157,B24,Registro!$C$8:$C$157,"&gt;=0"))</f>
        <v/>
      </c>
      <c r="D24" s="19">
        <f>IF(B24="","",SUMIF(Registro!$K$8:$K$157,B24,Registro!$C$8:$C$157))</f>
        <v/>
      </c>
      <c r="E24" s="19">
        <f>IF(B24="","",IF(C24=0,0,D24/C24))</f>
        <v/>
      </c>
      <c r="F24" s="24">
        <f>IF(B24="","",COUNTIFS(Registro!$K$8:$K$157,B24,Registro!$G$8:$G$157,"Cumplido"))</f>
        <v/>
      </c>
      <c r="G24" s="20">
        <f>IF(B24="","",IF(C24=0,0,F24/C24))</f>
        <v/>
      </c>
      <c r="H24" s="25">
        <f>IF(B24="","",SUMIF(Registro!$K$8:$K$157,B24,Registro!$F$8:$F$157))</f>
        <v/>
      </c>
      <c r="I24" s="30">
        <f>IF(B24="","",IFERROR(E24/E23-1,""))</f>
        <v/>
      </c>
      <c r="J24" s="17">
        <f>IF(B24="","",IF(E24&gt;=Panel!$C$5,"En objetivo","Por debajo"))</f>
        <v/>
      </c>
    </row>
    <row r="25">
      <c r="B25" s="18">
        <f>IF(B24="","",IF(B24+7&gt;MAX(Registro!$B$8:$B$157),"",B24+7))</f>
        <v/>
      </c>
      <c r="C25" s="24">
        <f>IF(B25="","",COUNTIFS(Registro!$K$8:$K$157,B25,Registro!$C$8:$C$157,"&gt;=0"))</f>
        <v/>
      </c>
      <c r="D25" s="19">
        <f>IF(B25="","",SUMIF(Registro!$K$8:$K$157,B25,Registro!$C$8:$C$157))</f>
        <v/>
      </c>
      <c r="E25" s="19">
        <f>IF(B25="","",IF(C25=0,0,D25/C25))</f>
        <v/>
      </c>
      <c r="F25" s="24">
        <f>IF(B25="","",COUNTIFS(Registro!$K$8:$K$157,B25,Registro!$G$8:$G$157,"Cumplido"))</f>
        <v/>
      </c>
      <c r="G25" s="20">
        <f>IF(B25="","",IF(C25=0,0,F25/C25))</f>
        <v/>
      </c>
      <c r="H25" s="25">
        <f>IF(B25="","",SUMIF(Registro!$K$8:$K$157,B25,Registro!$F$8:$F$157))</f>
        <v/>
      </c>
      <c r="I25" s="30">
        <f>IF(B25="","",IFERROR(E25/E24-1,""))</f>
        <v/>
      </c>
      <c r="J25" s="17">
        <f>IF(B25="","",IF(E25&gt;=Panel!$C$5,"En objetivo","Por debajo"))</f>
        <v/>
      </c>
    </row>
    <row r="26">
      <c r="B26" s="18">
        <f>IF(B25="","",IF(B25+7&gt;MAX(Registro!$B$8:$B$157),"",B25+7))</f>
        <v/>
      </c>
      <c r="C26" s="24">
        <f>IF(B26="","",COUNTIFS(Registro!$K$8:$K$157,B26,Registro!$C$8:$C$157,"&gt;=0"))</f>
        <v/>
      </c>
      <c r="D26" s="19">
        <f>IF(B26="","",SUMIF(Registro!$K$8:$K$157,B26,Registro!$C$8:$C$157))</f>
        <v/>
      </c>
      <c r="E26" s="19">
        <f>IF(B26="","",IF(C26=0,0,D26/C26))</f>
        <v/>
      </c>
      <c r="F26" s="24">
        <f>IF(B26="","",COUNTIFS(Registro!$K$8:$K$157,B26,Registro!$G$8:$G$157,"Cumplido"))</f>
        <v/>
      </c>
      <c r="G26" s="20">
        <f>IF(B26="","",IF(C26=0,0,F26/C26))</f>
        <v/>
      </c>
      <c r="H26" s="25">
        <f>IF(B26="","",SUMIF(Registro!$K$8:$K$157,B26,Registro!$F$8:$F$157))</f>
        <v/>
      </c>
      <c r="I26" s="30">
        <f>IF(B26="","",IFERROR(E26/E25-1,""))</f>
        <v/>
      </c>
      <c r="J26" s="17">
        <f>IF(B26="","",IF(E26&gt;=Panel!$C$5,"En objetivo","Por debajo"))</f>
        <v/>
      </c>
    </row>
    <row r="27">
      <c r="B27" s="18">
        <f>IF(B26="","",IF(B26+7&gt;MAX(Registro!$B$8:$B$157),"",B26+7))</f>
        <v/>
      </c>
      <c r="C27" s="24">
        <f>IF(B27="","",COUNTIFS(Registro!$K$8:$K$157,B27,Registro!$C$8:$C$157,"&gt;=0"))</f>
        <v/>
      </c>
      <c r="D27" s="19">
        <f>IF(B27="","",SUMIF(Registro!$K$8:$K$157,B27,Registro!$C$8:$C$157))</f>
        <v/>
      </c>
      <c r="E27" s="19">
        <f>IF(B27="","",IF(C27=0,0,D27/C27))</f>
        <v/>
      </c>
      <c r="F27" s="24">
        <f>IF(B27="","",COUNTIFS(Registro!$K$8:$K$157,B27,Registro!$G$8:$G$157,"Cumplido"))</f>
        <v/>
      </c>
      <c r="G27" s="20">
        <f>IF(B27="","",IF(C27=0,0,F27/C27))</f>
        <v/>
      </c>
      <c r="H27" s="25">
        <f>IF(B27="","",SUMIF(Registro!$K$8:$K$157,B27,Registro!$F$8:$F$157))</f>
        <v/>
      </c>
      <c r="I27" s="30">
        <f>IF(B27="","",IFERROR(E27/E26-1,""))</f>
        <v/>
      </c>
      <c r="J27" s="17">
        <f>IF(B27="","",IF(E27&gt;=Panel!$C$5,"En objetivo","Por debajo"))</f>
        <v/>
      </c>
    </row>
    <row r="28">
      <c r="B28" s="18">
        <f>IF(B27="","",IF(B27+7&gt;MAX(Registro!$B$8:$B$157),"",B27+7))</f>
        <v/>
      </c>
      <c r="C28" s="24">
        <f>IF(B28="","",COUNTIFS(Registro!$K$8:$K$157,B28,Registro!$C$8:$C$157,"&gt;=0"))</f>
        <v/>
      </c>
      <c r="D28" s="19">
        <f>IF(B28="","",SUMIF(Registro!$K$8:$K$157,B28,Registro!$C$8:$C$157))</f>
        <v/>
      </c>
      <c r="E28" s="19">
        <f>IF(B28="","",IF(C28=0,0,D28/C28))</f>
        <v/>
      </c>
      <c r="F28" s="24">
        <f>IF(B28="","",COUNTIFS(Registro!$K$8:$K$157,B28,Registro!$G$8:$G$157,"Cumplido"))</f>
        <v/>
      </c>
      <c r="G28" s="20">
        <f>IF(B28="","",IF(C28=0,0,F28/C28))</f>
        <v/>
      </c>
      <c r="H28" s="25">
        <f>IF(B28="","",SUMIF(Registro!$K$8:$K$157,B28,Registro!$F$8:$F$157))</f>
        <v/>
      </c>
      <c r="I28" s="30">
        <f>IF(B28="","",IFERROR(E28/E27-1,""))</f>
        <v/>
      </c>
      <c r="J28" s="17">
        <f>IF(B28="","",IF(E28&gt;=Panel!$C$5,"En objetivo","Por debajo"))</f>
        <v/>
      </c>
    </row>
    <row r="29">
      <c r="B29" s="18">
        <f>IF(B28="","",IF(B28+7&gt;MAX(Registro!$B$8:$B$157),"",B28+7))</f>
        <v/>
      </c>
      <c r="C29" s="24">
        <f>IF(B29="","",COUNTIFS(Registro!$K$8:$K$157,B29,Registro!$C$8:$C$157,"&gt;=0"))</f>
        <v/>
      </c>
      <c r="D29" s="19">
        <f>IF(B29="","",SUMIF(Registro!$K$8:$K$157,B29,Registro!$C$8:$C$157))</f>
        <v/>
      </c>
      <c r="E29" s="19">
        <f>IF(B29="","",IF(C29=0,0,D29/C29))</f>
        <v/>
      </c>
      <c r="F29" s="24">
        <f>IF(B29="","",COUNTIFS(Registro!$K$8:$K$157,B29,Registro!$G$8:$G$157,"Cumplido"))</f>
        <v/>
      </c>
      <c r="G29" s="20">
        <f>IF(B29="","",IF(C29=0,0,F29/C29))</f>
        <v/>
      </c>
      <c r="H29" s="25">
        <f>IF(B29="","",SUMIF(Registro!$K$8:$K$157,B29,Registro!$F$8:$F$157))</f>
        <v/>
      </c>
      <c r="I29" s="30">
        <f>IF(B29="","",IFERROR(E29/E28-1,""))</f>
        <v/>
      </c>
      <c r="J29" s="17">
        <f>IF(B29="","",IF(E29&gt;=Panel!$C$5,"En objetivo","Por debajo"))</f>
        <v/>
      </c>
    </row>
    <row r="30">
      <c r="B30" s="18">
        <f>IF(B29="","",IF(B29+7&gt;MAX(Registro!$B$8:$B$157),"",B29+7))</f>
        <v/>
      </c>
      <c r="C30" s="24">
        <f>IF(B30="","",COUNTIFS(Registro!$K$8:$K$157,B30,Registro!$C$8:$C$157,"&gt;=0"))</f>
        <v/>
      </c>
      <c r="D30" s="19">
        <f>IF(B30="","",SUMIF(Registro!$K$8:$K$157,B30,Registro!$C$8:$C$157))</f>
        <v/>
      </c>
      <c r="E30" s="19">
        <f>IF(B30="","",IF(C30=0,0,D30/C30))</f>
        <v/>
      </c>
      <c r="F30" s="24">
        <f>IF(B30="","",COUNTIFS(Registro!$K$8:$K$157,B30,Registro!$G$8:$G$157,"Cumplido"))</f>
        <v/>
      </c>
      <c r="G30" s="20">
        <f>IF(B30="","",IF(C30=0,0,F30/C30))</f>
        <v/>
      </c>
      <c r="H30" s="25">
        <f>IF(B30="","",SUMIF(Registro!$K$8:$K$157,B30,Registro!$F$8:$F$157))</f>
        <v/>
      </c>
      <c r="I30" s="30">
        <f>IF(B30="","",IFERROR(E30/E29-1,""))</f>
        <v/>
      </c>
      <c r="J30" s="17">
        <f>IF(B30="","",IF(E30&gt;=Panel!$C$5,"En objetivo","Por debajo"))</f>
        <v/>
      </c>
    </row>
    <row r="31">
      <c r="B31" s="18">
        <f>IF(B30="","",IF(B30+7&gt;MAX(Registro!$B$8:$B$157),"",B30+7))</f>
        <v/>
      </c>
      <c r="C31" s="24">
        <f>IF(B31="","",COUNTIFS(Registro!$K$8:$K$157,B31,Registro!$C$8:$C$157,"&gt;=0"))</f>
        <v/>
      </c>
      <c r="D31" s="19">
        <f>IF(B31="","",SUMIF(Registro!$K$8:$K$157,B31,Registro!$C$8:$C$157))</f>
        <v/>
      </c>
      <c r="E31" s="19">
        <f>IF(B31="","",IF(C31=0,0,D31/C31))</f>
        <v/>
      </c>
      <c r="F31" s="24">
        <f>IF(B31="","",COUNTIFS(Registro!$K$8:$K$157,B31,Registro!$G$8:$G$157,"Cumplido"))</f>
        <v/>
      </c>
      <c r="G31" s="20">
        <f>IF(B31="","",IF(C31=0,0,F31/C31))</f>
        <v/>
      </c>
      <c r="H31" s="25">
        <f>IF(B31="","",SUMIF(Registro!$K$8:$K$157,B31,Registro!$F$8:$F$157))</f>
        <v/>
      </c>
      <c r="I31" s="30">
        <f>IF(B31="","",IFERROR(E31/E30-1,""))</f>
        <v/>
      </c>
      <c r="J31" s="17">
        <f>IF(B31="","",IF(E31&gt;=Panel!$C$5,"En objetivo","Por debajo"))</f>
        <v/>
      </c>
    </row>
    <row r="32">
      <c r="B32" s="18">
        <f>IF(B31="","",IF(B31+7&gt;MAX(Registro!$B$8:$B$157),"",B31+7))</f>
        <v/>
      </c>
      <c r="C32" s="24">
        <f>IF(B32="","",COUNTIFS(Registro!$K$8:$K$157,B32,Registro!$C$8:$C$157,"&gt;=0"))</f>
        <v/>
      </c>
      <c r="D32" s="19">
        <f>IF(B32="","",SUMIF(Registro!$K$8:$K$157,B32,Registro!$C$8:$C$157))</f>
        <v/>
      </c>
      <c r="E32" s="19">
        <f>IF(B32="","",IF(C32=0,0,D32/C32))</f>
        <v/>
      </c>
      <c r="F32" s="24">
        <f>IF(B32="","",COUNTIFS(Registro!$K$8:$K$157,B32,Registro!$G$8:$G$157,"Cumplido"))</f>
        <v/>
      </c>
      <c r="G32" s="20">
        <f>IF(B32="","",IF(C32=0,0,F32/C32))</f>
        <v/>
      </c>
      <c r="H32" s="25">
        <f>IF(B32="","",SUMIF(Registro!$K$8:$K$157,B32,Registro!$F$8:$F$157))</f>
        <v/>
      </c>
      <c r="I32" s="30">
        <f>IF(B32="","",IFERROR(E32/E31-1,""))</f>
        <v/>
      </c>
      <c r="J32" s="17">
        <f>IF(B32="","",IF(E32&gt;=Panel!$C$5,"En objetivo","Por debajo"))</f>
        <v/>
      </c>
    </row>
    <row r="33">
      <c r="B33" s="18">
        <f>IF(B32="","",IF(B32+7&gt;MAX(Registro!$B$8:$B$157),"",B32+7))</f>
        <v/>
      </c>
      <c r="C33" s="24">
        <f>IF(B33="","",COUNTIFS(Registro!$K$8:$K$157,B33,Registro!$C$8:$C$157,"&gt;=0"))</f>
        <v/>
      </c>
      <c r="D33" s="19">
        <f>IF(B33="","",SUMIF(Registro!$K$8:$K$157,B33,Registro!$C$8:$C$157))</f>
        <v/>
      </c>
      <c r="E33" s="19">
        <f>IF(B33="","",IF(C33=0,0,D33/C33))</f>
        <v/>
      </c>
      <c r="F33" s="24">
        <f>IF(B33="","",COUNTIFS(Registro!$K$8:$K$157,B33,Registro!$G$8:$G$157,"Cumplido"))</f>
        <v/>
      </c>
      <c r="G33" s="20">
        <f>IF(B33="","",IF(C33=0,0,F33/C33))</f>
        <v/>
      </c>
      <c r="H33" s="25">
        <f>IF(B33="","",SUMIF(Registro!$K$8:$K$157,B33,Registro!$F$8:$F$157))</f>
        <v/>
      </c>
      <c r="I33" s="30">
        <f>IF(B33="","",IFERROR(E33/E32-1,""))</f>
        <v/>
      </c>
      <c r="J33" s="17">
        <f>IF(B33="","",IF(E33&gt;=Panel!$C$5,"En objetivo","Por debajo"))</f>
        <v/>
      </c>
    </row>
    <row r="34">
      <c r="B34" s="18">
        <f>IF(B33="","",IF(B33+7&gt;MAX(Registro!$B$8:$B$157),"",B33+7))</f>
        <v/>
      </c>
      <c r="C34" s="24">
        <f>IF(B34="","",COUNTIFS(Registro!$K$8:$K$157,B34,Registro!$C$8:$C$157,"&gt;=0"))</f>
        <v/>
      </c>
      <c r="D34" s="19">
        <f>IF(B34="","",SUMIF(Registro!$K$8:$K$157,B34,Registro!$C$8:$C$157))</f>
        <v/>
      </c>
      <c r="E34" s="19">
        <f>IF(B34="","",IF(C34=0,0,D34/C34))</f>
        <v/>
      </c>
      <c r="F34" s="24">
        <f>IF(B34="","",COUNTIFS(Registro!$K$8:$K$157,B34,Registro!$G$8:$G$157,"Cumplido"))</f>
        <v/>
      </c>
      <c r="G34" s="20">
        <f>IF(B34="","",IF(C34=0,0,F34/C34))</f>
        <v/>
      </c>
      <c r="H34" s="25">
        <f>IF(B34="","",SUMIF(Registro!$K$8:$K$157,B34,Registro!$F$8:$F$157))</f>
        <v/>
      </c>
      <c r="I34" s="30">
        <f>IF(B34="","",IFERROR(E34/E33-1,""))</f>
        <v/>
      </c>
      <c r="J34" s="17">
        <f>IF(B34="","",IF(E34&gt;=Panel!$C$5,"En objetivo","Por debajo"))</f>
        <v/>
      </c>
    </row>
    <row r="35">
      <c r="B35" s="18">
        <f>IF(B34="","",IF(B34+7&gt;MAX(Registro!$B$8:$B$157),"",B34+7))</f>
        <v/>
      </c>
      <c r="C35" s="24">
        <f>IF(B35="","",COUNTIFS(Registro!$K$8:$K$157,B35,Registro!$C$8:$C$157,"&gt;=0"))</f>
        <v/>
      </c>
      <c r="D35" s="19">
        <f>IF(B35="","",SUMIF(Registro!$K$8:$K$157,B35,Registro!$C$8:$C$157))</f>
        <v/>
      </c>
      <c r="E35" s="19">
        <f>IF(B35="","",IF(C35=0,0,D35/C35))</f>
        <v/>
      </c>
      <c r="F35" s="24">
        <f>IF(B35="","",COUNTIFS(Registro!$K$8:$K$157,B35,Registro!$G$8:$G$157,"Cumplido"))</f>
        <v/>
      </c>
      <c r="G35" s="20">
        <f>IF(B35="","",IF(C35=0,0,F35/C35))</f>
        <v/>
      </c>
      <c r="H35" s="25">
        <f>IF(B35="","",SUMIF(Registro!$K$8:$K$157,B35,Registro!$F$8:$F$157))</f>
        <v/>
      </c>
      <c r="I35" s="30">
        <f>IF(B35="","",IFERROR(E35/E34-1,""))</f>
        <v/>
      </c>
      <c r="J35" s="17">
        <f>IF(B35="","",IF(E35&gt;=Panel!$C$5,"En objetivo","Por debajo"))</f>
        <v/>
      </c>
    </row>
    <row r="36">
      <c r="B36" s="18">
        <f>IF(B35="","",IF(B35+7&gt;MAX(Registro!$B$8:$B$157),"",B35+7))</f>
        <v/>
      </c>
      <c r="C36" s="24">
        <f>IF(B36="","",COUNTIFS(Registro!$K$8:$K$157,B36,Registro!$C$8:$C$157,"&gt;=0"))</f>
        <v/>
      </c>
      <c r="D36" s="19">
        <f>IF(B36="","",SUMIF(Registro!$K$8:$K$157,B36,Registro!$C$8:$C$157))</f>
        <v/>
      </c>
      <c r="E36" s="19">
        <f>IF(B36="","",IF(C36=0,0,D36/C36))</f>
        <v/>
      </c>
      <c r="F36" s="24">
        <f>IF(B36="","",COUNTIFS(Registro!$K$8:$K$157,B36,Registro!$G$8:$G$157,"Cumplido"))</f>
        <v/>
      </c>
      <c r="G36" s="20">
        <f>IF(B36="","",IF(C36=0,0,F36/C36))</f>
        <v/>
      </c>
      <c r="H36" s="25">
        <f>IF(B36="","",SUMIF(Registro!$K$8:$K$157,B36,Registro!$F$8:$F$157))</f>
        <v/>
      </c>
      <c r="I36" s="30">
        <f>IF(B36="","",IFERROR(E36/E35-1,""))</f>
        <v/>
      </c>
      <c r="J36" s="17">
        <f>IF(B36="","",IF(E36&gt;=Panel!$C$5,"En objetivo","Por debajo"))</f>
        <v/>
      </c>
    </row>
    <row r="37">
      <c r="B37" s="18">
        <f>IF(B36="","",IF(B36+7&gt;MAX(Registro!$B$8:$B$157),"",B36+7))</f>
        <v/>
      </c>
      <c r="C37" s="24">
        <f>IF(B37="","",COUNTIFS(Registro!$K$8:$K$157,B37,Registro!$C$8:$C$157,"&gt;=0"))</f>
        <v/>
      </c>
      <c r="D37" s="19">
        <f>IF(B37="","",SUMIF(Registro!$K$8:$K$157,B37,Registro!$C$8:$C$157))</f>
        <v/>
      </c>
      <c r="E37" s="19">
        <f>IF(B37="","",IF(C37=0,0,D37/C37))</f>
        <v/>
      </c>
      <c r="F37" s="24">
        <f>IF(B37="","",COUNTIFS(Registro!$K$8:$K$157,B37,Registro!$G$8:$G$157,"Cumplido"))</f>
        <v/>
      </c>
      <c r="G37" s="20">
        <f>IF(B37="","",IF(C37=0,0,F37/C37))</f>
        <v/>
      </c>
      <c r="H37" s="25">
        <f>IF(B37="","",SUMIF(Registro!$K$8:$K$157,B37,Registro!$F$8:$F$157))</f>
        <v/>
      </c>
      <c r="I37" s="30">
        <f>IF(B37="","",IFERROR(E37/E36-1,""))</f>
        <v/>
      </c>
      <c r="J37" s="17">
        <f>IF(B37="","",IF(E37&gt;=Panel!$C$5,"En objetivo","Por debajo"))</f>
        <v/>
      </c>
    </row>
    <row r="39">
      <c r="B39" s="31" t="inlineStr">
        <is>
          <t>La media diaria divide los pasos entre los días registrados de esa semana, así una semana incompleta no sale penalizada.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37">
    <cfRule type="cellIs" priority="1" operator="equal" dxfId="0">
      <formula>"En objetivo"</formula>
    </cfRule>
    <cfRule type="cellIs" priority="2" operator="equal" dxfId="1">
      <formula>"Por debajo"</formula>
    </cfRule>
  </conditionalFormatting>
  <conditionalFormatting sqref="E8:E37">
    <cfRule type="dataBar" priority="3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22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6" customWidth="1" min="2" max="2"/>
    <col width="11" customWidth="1" min="3" max="3"/>
    <col width="13" customWidth="1" min="4" max="4"/>
    <col width="13" customWidth="1" min="5" max="5"/>
    <col width="12" customWidth="1" min="6" max="6"/>
    <col width="13" customWidth="1" min="7" max="7"/>
    <col width="10" customWidth="1" min="8" max="8"/>
    <col width="13" customWidth="1" min="9" max="9"/>
  </cols>
  <sheetData>
    <row r="2" ht="34" customHeight="1">
      <c r="B2" s="1" t="inlineStr">
        <is>
          <t>Resumen por meses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Totales y medias de cada mes natural con datos en el registro.</t>
        </is>
      </c>
    </row>
    <row r="7" ht="44" customHeight="1">
      <c r="B7" s="16" t="inlineStr">
        <is>
          <t>Mes</t>
        </is>
      </c>
      <c r="C7" s="16" t="inlineStr">
        <is>
          <t>Días registrados</t>
        </is>
      </c>
      <c r="D7" s="16" t="inlineStr">
        <is>
          <t>Pasos totales</t>
        </is>
      </c>
      <c r="E7" s="16" t="inlineStr">
        <is>
          <t>Media diaria</t>
        </is>
      </c>
      <c r="F7" s="16" t="inlineStr">
        <is>
          <t>Días cumplidos</t>
        </is>
      </c>
      <c r="G7" s="16" t="inlineStr">
        <is>
          <t>% días cumplidos</t>
        </is>
      </c>
      <c r="H7" s="16" t="inlineStr">
        <is>
          <t>Km aprox.</t>
        </is>
      </c>
      <c r="I7" s="16" t="inlineStr">
        <is>
          <t>Mejor día (pasos)</t>
        </is>
      </c>
    </row>
    <row r="8">
      <c r="B8" s="32">
        <f>IF(COUNT(Registro!$B$8:$B$157)=0,"",DATE(YEAR(MIN(Registro!$B$8:$B$157)),MONTH(MIN(Registro!$B$8:$B$157)),1))</f>
        <v/>
      </c>
      <c r="C8" s="24">
        <f>IF(B8="","",COUNTIFS(Registro!$L$8:$L$157,B8,Registro!$C$8:$C$157,"&gt;=0"))</f>
        <v/>
      </c>
      <c r="D8" s="19">
        <f>IF(B8="","",SUMIF(Registro!$L$8:$L$157,B8,Registro!$C$8:$C$157))</f>
        <v/>
      </c>
      <c r="E8" s="19">
        <f>IF(B8="","",IF(C8=0,0,D8/C8))</f>
        <v/>
      </c>
      <c r="F8" s="24">
        <f>IF(B8="","",COUNTIFS(Registro!$L$8:$L$157,B8,Registro!$G$8:$G$157,"Cumplido"))</f>
        <v/>
      </c>
      <c r="G8" s="20">
        <f>IF(B8="","",IF(C8=0,0,F8/C8))</f>
        <v/>
      </c>
      <c r="H8" s="25">
        <f>IF(B8="","",SUMIF(Registro!$L$8:$L$157,B8,Registro!$F$8:$F$157))</f>
        <v/>
      </c>
      <c r="I8" s="19">
        <f>IF(B8="","",SUMPRODUCT(MAX((Registro!$L$8:$L$157=B8)*Registro!$C$8:$C$157)))</f>
        <v/>
      </c>
    </row>
    <row r="9">
      <c r="B9" s="32">
        <f>IF(B8="","",IF(EDATE(B8,1)&gt;MAX(Registro!$B$8:$B$157),"",EDATE(B8,1)))</f>
        <v/>
      </c>
      <c r="C9" s="24">
        <f>IF(B9="","",COUNTIFS(Registro!$L$8:$L$157,B9,Registro!$C$8:$C$157,"&gt;=0"))</f>
        <v/>
      </c>
      <c r="D9" s="19">
        <f>IF(B9="","",SUMIF(Registro!$L$8:$L$157,B9,Registro!$C$8:$C$157))</f>
        <v/>
      </c>
      <c r="E9" s="19">
        <f>IF(B9="","",IF(C9=0,0,D9/C9))</f>
        <v/>
      </c>
      <c r="F9" s="24">
        <f>IF(B9="","",COUNTIFS(Registro!$L$8:$L$157,B9,Registro!$G$8:$G$157,"Cumplido"))</f>
        <v/>
      </c>
      <c r="G9" s="20">
        <f>IF(B9="","",IF(C9=0,0,F9/C9))</f>
        <v/>
      </c>
      <c r="H9" s="25">
        <f>IF(B9="","",SUMIF(Registro!$L$8:$L$157,B9,Registro!$F$8:$F$157))</f>
        <v/>
      </c>
      <c r="I9" s="19">
        <f>IF(B9="","",SUMPRODUCT(MAX((Registro!$L$8:$L$157=B9)*Registro!$C$8:$C$157)))</f>
        <v/>
      </c>
    </row>
    <row r="10">
      <c r="B10" s="32">
        <f>IF(B9="","",IF(EDATE(B9,1)&gt;MAX(Registro!$B$8:$B$157),"",EDATE(B9,1)))</f>
        <v/>
      </c>
      <c r="C10" s="24">
        <f>IF(B10="","",COUNTIFS(Registro!$L$8:$L$157,B10,Registro!$C$8:$C$157,"&gt;=0"))</f>
        <v/>
      </c>
      <c r="D10" s="19">
        <f>IF(B10="","",SUMIF(Registro!$L$8:$L$157,B10,Registro!$C$8:$C$157))</f>
        <v/>
      </c>
      <c r="E10" s="19">
        <f>IF(B10="","",IF(C10=0,0,D10/C10))</f>
        <v/>
      </c>
      <c r="F10" s="24">
        <f>IF(B10="","",COUNTIFS(Registro!$L$8:$L$157,B10,Registro!$G$8:$G$157,"Cumplido"))</f>
        <v/>
      </c>
      <c r="G10" s="20">
        <f>IF(B10="","",IF(C10=0,0,F10/C10))</f>
        <v/>
      </c>
      <c r="H10" s="25">
        <f>IF(B10="","",SUMIF(Registro!$L$8:$L$157,B10,Registro!$F$8:$F$157))</f>
        <v/>
      </c>
      <c r="I10" s="19">
        <f>IF(B10="","",SUMPRODUCT(MAX((Registro!$L$8:$L$157=B10)*Registro!$C$8:$C$157)))</f>
        <v/>
      </c>
    </row>
    <row r="11">
      <c r="B11" s="32">
        <f>IF(B10="","",IF(EDATE(B10,1)&gt;MAX(Registro!$B$8:$B$157),"",EDATE(B10,1)))</f>
        <v/>
      </c>
      <c r="C11" s="24">
        <f>IF(B11="","",COUNTIFS(Registro!$L$8:$L$157,B11,Registro!$C$8:$C$157,"&gt;=0"))</f>
        <v/>
      </c>
      <c r="D11" s="19">
        <f>IF(B11="","",SUMIF(Registro!$L$8:$L$157,B11,Registro!$C$8:$C$157))</f>
        <v/>
      </c>
      <c r="E11" s="19">
        <f>IF(B11="","",IF(C11=0,0,D11/C11))</f>
        <v/>
      </c>
      <c r="F11" s="24">
        <f>IF(B11="","",COUNTIFS(Registro!$L$8:$L$157,B11,Registro!$G$8:$G$157,"Cumplido"))</f>
        <v/>
      </c>
      <c r="G11" s="20">
        <f>IF(B11="","",IF(C11=0,0,F11/C11))</f>
        <v/>
      </c>
      <c r="H11" s="25">
        <f>IF(B11="","",SUMIF(Registro!$L$8:$L$157,B11,Registro!$F$8:$F$157))</f>
        <v/>
      </c>
      <c r="I11" s="19">
        <f>IF(B11="","",SUMPRODUCT(MAX((Registro!$L$8:$L$157=B11)*Registro!$C$8:$C$157)))</f>
        <v/>
      </c>
    </row>
    <row r="12">
      <c r="B12" s="32">
        <f>IF(B11="","",IF(EDATE(B11,1)&gt;MAX(Registro!$B$8:$B$157),"",EDATE(B11,1)))</f>
        <v/>
      </c>
      <c r="C12" s="24">
        <f>IF(B12="","",COUNTIFS(Registro!$L$8:$L$157,B12,Registro!$C$8:$C$157,"&gt;=0"))</f>
        <v/>
      </c>
      <c r="D12" s="19">
        <f>IF(B12="","",SUMIF(Registro!$L$8:$L$157,B12,Registro!$C$8:$C$157))</f>
        <v/>
      </c>
      <c r="E12" s="19">
        <f>IF(B12="","",IF(C12=0,0,D12/C12))</f>
        <v/>
      </c>
      <c r="F12" s="24">
        <f>IF(B12="","",COUNTIFS(Registro!$L$8:$L$157,B12,Registro!$G$8:$G$157,"Cumplido"))</f>
        <v/>
      </c>
      <c r="G12" s="20">
        <f>IF(B12="","",IF(C12=0,0,F12/C12))</f>
        <v/>
      </c>
      <c r="H12" s="25">
        <f>IF(B12="","",SUMIF(Registro!$L$8:$L$157,B12,Registro!$F$8:$F$157))</f>
        <v/>
      </c>
      <c r="I12" s="19">
        <f>IF(B12="","",SUMPRODUCT(MAX((Registro!$L$8:$L$157=B12)*Registro!$C$8:$C$157)))</f>
        <v/>
      </c>
    </row>
    <row r="13">
      <c r="B13" s="32">
        <f>IF(B12="","",IF(EDATE(B12,1)&gt;MAX(Registro!$B$8:$B$157),"",EDATE(B12,1)))</f>
        <v/>
      </c>
      <c r="C13" s="24">
        <f>IF(B13="","",COUNTIFS(Registro!$L$8:$L$157,B13,Registro!$C$8:$C$157,"&gt;=0"))</f>
        <v/>
      </c>
      <c r="D13" s="19">
        <f>IF(B13="","",SUMIF(Registro!$L$8:$L$157,B13,Registro!$C$8:$C$157))</f>
        <v/>
      </c>
      <c r="E13" s="19">
        <f>IF(B13="","",IF(C13=0,0,D13/C13))</f>
        <v/>
      </c>
      <c r="F13" s="24">
        <f>IF(B13="","",COUNTIFS(Registro!$L$8:$L$157,B13,Registro!$G$8:$G$157,"Cumplido"))</f>
        <v/>
      </c>
      <c r="G13" s="20">
        <f>IF(B13="","",IF(C13=0,0,F13/C13))</f>
        <v/>
      </c>
      <c r="H13" s="25">
        <f>IF(B13="","",SUMIF(Registro!$L$8:$L$157,B13,Registro!$F$8:$F$157))</f>
        <v/>
      </c>
      <c r="I13" s="19">
        <f>IF(B13="","",SUMPRODUCT(MAX((Registro!$L$8:$L$157=B13)*Registro!$C$8:$C$157)))</f>
        <v/>
      </c>
    </row>
    <row r="14">
      <c r="B14" s="32">
        <f>IF(B13="","",IF(EDATE(B13,1)&gt;MAX(Registro!$B$8:$B$157),"",EDATE(B13,1)))</f>
        <v/>
      </c>
      <c r="C14" s="24">
        <f>IF(B14="","",COUNTIFS(Registro!$L$8:$L$157,B14,Registro!$C$8:$C$157,"&gt;=0"))</f>
        <v/>
      </c>
      <c r="D14" s="19">
        <f>IF(B14="","",SUMIF(Registro!$L$8:$L$157,B14,Registro!$C$8:$C$157))</f>
        <v/>
      </c>
      <c r="E14" s="19">
        <f>IF(B14="","",IF(C14=0,0,D14/C14))</f>
        <v/>
      </c>
      <c r="F14" s="24">
        <f>IF(B14="","",COUNTIFS(Registro!$L$8:$L$157,B14,Registro!$G$8:$G$157,"Cumplido"))</f>
        <v/>
      </c>
      <c r="G14" s="20">
        <f>IF(B14="","",IF(C14=0,0,F14/C14))</f>
        <v/>
      </c>
      <c r="H14" s="25">
        <f>IF(B14="","",SUMIF(Registro!$L$8:$L$157,B14,Registro!$F$8:$F$157))</f>
        <v/>
      </c>
      <c r="I14" s="19">
        <f>IF(B14="","",SUMPRODUCT(MAX((Registro!$L$8:$L$157=B14)*Registro!$C$8:$C$157)))</f>
        <v/>
      </c>
    </row>
    <row r="15">
      <c r="B15" s="32">
        <f>IF(B14="","",IF(EDATE(B14,1)&gt;MAX(Registro!$B$8:$B$157),"",EDATE(B14,1)))</f>
        <v/>
      </c>
      <c r="C15" s="24">
        <f>IF(B15="","",COUNTIFS(Registro!$L$8:$L$157,B15,Registro!$C$8:$C$157,"&gt;=0"))</f>
        <v/>
      </c>
      <c r="D15" s="19">
        <f>IF(B15="","",SUMIF(Registro!$L$8:$L$157,B15,Registro!$C$8:$C$157))</f>
        <v/>
      </c>
      <c r="E15" s="19">
        <f>IF(B15="","",IF(C15=0,0,D15/C15))</f>
        <v/>
      </c>
      <c r="F15" s="24">
        <f>IF(B15="","",COUNTIFS(Registro!$L$8:$L$157,B15,Registro!$G$8:$G$157,"Cumplido"))</f>
        <v/>
      </c>
      <c r="G15" s="20">
        <f>IF(B15="","",IF(C15=0,0,F15/C15))</f>
        <v/>
      </c>
      <c r="H15" s="25">
        <f>IF(B15="","",SUMIF(Registro!$L$8:$L$157,B15,Registro!$F$8:$F$157))</f>
        <v/>
      </c>
      <c r="I15" s="19">
        <f>IF(B15="","",SUMPRODUCT(MAX((Registro!$L$8:$L$157=B15)*Registro!$C$8:$C$157)))</f>
        <v/>
      </c>
    </row>
    <row r="16">
      <c r="B16" s="32">
        <f>IF(B15="","",IF(EDATE(B15,1)&gt;MAX(Registro!$B$8:$B$157),"",EDATE(B15,1)))</f>
        <v/>
      </c>
      <c r="C16" s="24">
        <f>IF(B16="","",COUNTIFS(Registro!$L$8:$L$157,B16,Registro!$C$8:$C$157,"&gt;=0"))</f>
        <v/>
      </c>
      <c r="D16" s="19">
        <f>IF(B16="","",SUMIF(Registro!$L$8:$L$157,B16,Registro!$C$8:$C$157))</f>
        <v/>
      </c>
      <c r="E16" s="19">
        <f>IF(B16="","",IF(C16=0,0,D16/C16))</f>
        <v/>
      </c>
      <c r="F16" s="24">
        <f>IF(B16="","",COUNTIFS(Registro!$L$8:$L$157,B16,Registro!$G$8:$G$157,"Cumplido"))</f>
        <v/>
      </c>
      <c r="G16" s="20">
        <f>IF(B16="","",IF(C16=0,0,F16/C16))</f>
        <v/>
      </c>
      <c r="H16" s="25">
        <f>IF(B16="","",SUMIF(Registro!$L$8:$L$157,B16,Registro!$F$8:$F$157))</f>
        <v/>
      </c>
      <c r="I16" s="19">
        <f>IF(B16="","",SUMPRODUCT(MAX((Registro!$L$8:$L$157=B16)*Registro!$C$8:$C$157)))</f>
        <v/>
      </c>
    </row>
    <row r="17">
      <c r="B17" s="32">
        <f>IF(B16="","",IF(EDATE(B16,1)&gt;MAX(Registro!$B$8:$B$157),"",EDATE(B16,1)))</f>
        <v/>
      </c>
      <c r="C17" s="24">
        <f>IF(B17="","",COUNTIFS(Registro!$L$8:$L$157,B17,Registro!$C$8:$C$157,"&gt;=0"))</f>
        <v/>
      </c>
      <c r="D17" s="19">
        <f>IF(B17="","",SUMIF(Registro!$L$8:$L$157,B17,Registro!$C$8:$C$157))</f>
        <v/>
      </c>
      <c r="E17" s="19">
        <f>IF(B17="","",IF(C17=0,0,D17/C17))</f>
        <v/>
      </c>
      <c r="F17" s="24">
        <f>IF(B17="","",COUNTIFS(Registro!$L$8:$L$157,B17,Registro!$G$8:$G$157,"Cumplido"))</f>
        <v/>
      </c>
      <c r="G17" s="20">
        <f>IF(B17="","",IF(C17=0,0,F17/C17))</f>
        <v/>
      </c>
      <c r="H17" s="25">
        <f>IF(B17="","",SUMIF(Registro!$L$8:$L$157,B17,Registro!$F$8:$F$157))</f>
        <v/>
      </c>
      <c r="I17" s="19">
        <f>IF(B17="","",SUMPRODUCT(MAX((Registro!$L$8:$L$157=B17)*Registro!$C$8:$C$157)))</f>
        <v/>
      </c>
    </row>
    <row r="18">
      <c r="B18" s="32">
        <f>IF(B17="","",IF(EDATE(B17,1)&gt;MAX(Registro!$B$8:$B$157),"",EDATE(B17,1)))</f>
        <v/>
      </c>
      <c r="C18" s="24">
        <f>IF(B18="","",COUNTIFS(Registro!$L$8:$L$157,B18,Registro!$C$8:$C$157,"&gt;=0"))</f>
        <v/>
      </c>
      <c r="D18" s="19">
        <f>IF(B18="","",SUMIF(Registro!$L$8:$L$157,B18,Registro!$C$8:$C$157))</f>
        <v/>
      </c>
      <c r="E18" s="19">
        <f>IF(B18="","",IF(C18=0,0,D18/C18))</f>
        <v/>
      </c>
      <c r="F18" s="24">
        <f>IF(B18="","",COUNTIFS(Registro!$L$8:$L$157,B18,Registro!$G$8:$G$157,"Cumplido"))</f>
        <v/>
      </c>
      <c r="G18" s="20">
        <f>IF(B18="","",IF(C18=0,0,F18/C18))</f>
        <v/>
      </c>
      <c r="H18" s="25">
        <f>IF(B18="","",SUMIF(Registro!$L$8:$L$157,B18,Registro!$F$8:$F$157))</f>
        <v/>
      </c>
      <c r="I18" s="19">
        <f>IF(B18="","",SUMPRODUCT(MAX((Registro!$L$8:$L$157=B18)*Registro!$C$8:$C$157)))</f>
        <v/>
      </c>
    </row>
    <row r="19">
      <c r="B19" s="32">
        <f>IF(B18="","",IF(EDATE(B18,1)&gt;MAX(Registro!$B$8:$B$157),"",EDATE(B18,1)))</f>
        <v/>
      </c>
      <c r="C19" s="24">
        <f>IF(B19="","",COUNTIFS(Registro!$L$8:$L$157,B19,Registro!$C$8:$C$157,"&gt;=0"))</f>
        <v/>
      </c>
      <c r="D19" s="19">
        <f>IF(B19="","",SUMIF(Registro!$L$8:$L$157,B19,Registro!$C$8:$C$157))</f>
        <v/>
      </c>
      <c r="E19" s="19">
        <f>IF(B19="","",IF(C19=0,0,D19/C19))</f>
        <v/>
      </c>
      <c r="F19" s="24">
        <f>IF(B19="","",COUNTIFS(Registro!$L$8:$L$157,B19,Registro!$G$8:$G$157,"Cumplido"))</f>
        <v/>
      </c>
      <c r="G19" s="20">
        <f>IF(B19="","",IF(C19=0,0,F19/C19))</f>
        <v/>
      </c>
      <c r="H19" s="25">
        <f>IF(B19="","",SUMIF(Registro!$L$8:$L$157,B19,Registro!$F$8:$F$157))</f>
        <v/>
      </c>
      <c r="I19" s="19">
        <f>IF(B19="","",SUMPRODUCT(MAX((Registro!$L$8:$L$157=B19)*Registro!$C$8:$C$157)))</f>
        <v/>
      </c>
    </row>
    <row r="20">
      <c r="B20" s="21" t="inlineStr">
        <is>
          <t>Total</t>
        </is>
      </c>
      <c r="C20" s="26">
        <f>SUM(C8:C19)</f>
        <v/>
      </c>
      <c r="D20" s="22">
        <f>SUM(D8:D19)</f>
        <v/>
      </c>
      <c r="E20" s="22">
        <f>IF(C20=0,0,D20/C20)</f>
        <v/>
      </c>
      <c r="F20" s="26">
        <f>SUM(F8:F19)</f>
        <v/>
      </c>
      <c r="G20" s="23">
        <f>IF(C20=0,0,F20/C20)</f>
        <v/>
      </c>
      <c r="H20" s="33">
        <f>SUM(H8:H19)</f>
        <v/>
      </c>
      <c r="I20" s="22">
        <f>MAX(I8:I19)</f>
        <v/>
      </c>
    </row>
    <row r="22">
      <c r="B22" s="31" t="inlineStr">
        <is>
          <t>Los meses en verde claro (columna «% días cumplidos») son aquellos en los que cumpliste el objetivo al menos el 70 % de los días.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I3"/>
    <mergeCell ref="B2:I2"/>
  </mergeCells>
  <conditionalFormatting sqref="E8:E19">
    <cfRule type="dataBar" priority="1">
      <dataBar>
        <cfvo type="num" val="0"/>
        <cfvo type="max"/>
        <color rgb="0010B981"/>
      </dataBar>
    </cfRule>
  </conditionalFormatting>
  <conditionalFormatting sqref="G8:G19">
    <cfRule type="expression" priority="2" dxfId="0">
      <formula>AND(ISNUMBER(G8),G8&gt;=0.7)</formula>
    </cfRule>
  </conditionalFormatting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Contador de pasos diarios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15" t="inlineStr">
        <is>
          <t>CÓMO USARLA</t>
        </is>
      </c>
    </row>
    <row r="6" ht="30" customHeight="1">
      <c r="B6" s="34" t="inlineStr">
        <is>
          <t>1.  En la hoja «Panel» fija tu objetivo diario en pasos (por defecto 8.000), la longitud de tu paso en centímetros y el umbral para marcar un día como «Casi».</t>
        </is>
      </c>
    </row>
    <row r="7" ht="30" customHeight="1">
      <c r="B7" s="34" t="inlineStr">
        <is>
          <t>2.  En «Registro» escribe una fila por día: la fecha y los pasos que marca tu móvil o tu pulsera. Hazlo de más antiguo a más reciente.</t>
        </is>
      </c>
    </row>
    <row r="8" ht="30" customHeight="1">
      <c r="B8" s="34" t="inlineStr">
        <is>
          <t>3.  Si quieres, añade una nota (lluvia, excursión, día de descanso) en la última columna para recordar qué pasó ese día.</t>
        </is>
      </c>
    </row>
    <row r="9" ht="30" customHeight="1">
      <c r="B9" s="34" t="inlineStr">
        <is>
          <t>4.  Las columnas verdes se calculan solas: % del objetivo, kilómetros aproximados, estado, racha, media de 7 días, semana y mes.</t>
        </is>
      </c>
    </row>
    <row r="10" ht="30" customHeight="1">
      <c r="B10" s="34" t="inlineStr">
        <is>
          <t>5.  Abre el «Panel»: pasos totales, media diaria, km, mejor día, racha actual, mejor racha, días cumplidos y media de los últimos 7 días.</t>
        </is>
      </c>
    </row>
    <row r="11" ht="30" customHeight="1">
      <c r="B11" s="34" t="inlineStr">
        <is>
          <t>6.  Revisa la tabla de los últimos 14 días y los dos gráficos (barras por día y línea de la media semanal frente al objetivo).</t>
        </is>
      </c>
    </row>
    <row r="12" ht="30" customHeight="1">
      <c r="B12" s="34" t="inlineStr">
        <is>
          <t>7.  Consulta «Semanas» y «Meses» para ver la evolución a medio plazo; se rellenan solas hasta el último día que registres.</t>
        </is>
      </c>
    </row>
    <row r="13" ht="30" customHeight="1">
      <c r="B13" s="34" t="inlineStr">
        <is>
          <t>8.  Para empezar de cero, borra solo fechas, pasos y notas de «Registro» (hay 150 filas preparadas); las fórmulas se mantienen.</t>
        </is>
      </c>
    </row>
    <row r="15">
      <c r="B15" s="15" t="inlineStr">
        <is>
          <t>CONSEJOS</t>
        </is>
      </c>
    </row>
    <row r="16" ht="30" customHeight="1">
      <c r="B16" s="34" t="inlineStr">
        <is>
          <t>•  La distancia en kilómetros es una estimación: pasos × longitud de paso. Mide tu paso real caminando 10 pasos y dividiendo la distancia.</t>
        </is>
      </c>
    </row>
    <row r="17" ht="30" customHeight="1">
      <c r="B17" s="34" t="inlineStr">
        <is>
          <t>•  La racha cuenta días consecutivos con el objetivo cumplido; si falta un día en el registro, la racha vuelve a empezar.</t>
        </is>
      </c>
    </row>
    <row r="18" ht="30" customHeight="1">
      <c r="B18" s="34" t="inlineStr">
        <is>
          <t>•  El objetivo de 8.000 pasos es solo un valor de ejemplo editable; cada persona elige el suyo según su situación.</t>
        </is>
      </c>
    </row>
    <row r="19" ht="30" customHeight="1">
      <c r="B19" s="34" t="inlineStr">
        <is>
          <t>•  Las hojas están protegidas sin contraseña; para ampliar o cambiar fórmulas ve a Revisar &gt; Desproteger hoja.</t>
        </is>
      </c>
    </row>
    <row r="21">
      <c r="B21" s="31" t="inlineStr">
        <is>
          <t>Las celdas con fondo crema y texto azul son para rellenar; las verdes se calculan solas.</t>
        </is>
      </c>
    </row>
    <row r="23" ht="44" customHeight="1">
      <c r="B23" s="35" t="inlineStr">
        <is>
          <t>Aviso: esta plantilla sirve únicamente para registrar y organizar tus pasos. No es un dispositivo médico ni sustituye el consejo de un profesional sanitario; si tienes dudas sobre tu nivel de actividad física, consúltalas con tu médico.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2026-10-02T13:10:53Z</dcterms:created>
  <dcterms:modified xmlns:dcterms="http://purl.org/dc/terms/" xmlns:xsi="http://www.w3.org/2001/XMLSchema-instance" xsi:type="dcterms:W3CDTF">2026-10-02T13:10:53Z</dcterms:modified>
</cp:coreProperties>
</file>