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Lecturas" sheetId="2" state="visible" r:id="rId2"/>
    <sheet xmlns:r="http://schemas.openxmlformats.org/officeDocument/2006/relationships" name="Comparativa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#,##0.00 &quot;€&quot;"/>
    <numFmt numFmtId="167" formatCode="0.000 &quot;€&quot;"/>
    <numFmt numFmtId="168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color rgb="006B7280"/>
      <sz val="9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0" borderId="0" applyAlignment="1" pivotButton="0" quotePrefix="0" xfId="0">
      <alignment horizontal="right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166" fontId="4" fillId="4" borderId="1" applyAlignment="1" applyProtection="1" pivotButton="0" quotePrefix="0" xfId="0">
      <alignment horizontal="center" vertical="center"/>
      <protection locked="0" hidden="0"/>
    </xf>
    <xf numFmtId="1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10" fillId="6" borderId="0" applyAlignment="1" pivotButton="0" quotePrefix="0" xfId="0">
      <alignment horizontal="center" vertical="center" wrapText="1"/>
    </xf>
    <xf numFmtId="166" fontId="11" fillId="6" borderId="0" applyAlignment="1" pivotButton="0" quotePrefix="0" xfId="0">
      <alignment horizontal="center" vertical="center"/>
    </xf>
    <xf numFmtId="168" fontId="11" fillId="6" borderId="0" applyAlignment="1" pivotButton="0" quotePrefix="0" xfId="0">
      <alignment horizontal="center" vertical="center"/>
    </xf>
    <xf numFmtId="1" fontId="11" fillId="6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167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0" fontId="13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vertical="center"/>
    </xf>
    <xf numFmtId="168" fontId="5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vertical="center"/>
    </xf>
    <xf numFmtId="167" fontId="5" fillId="0" borderId="1" applyAlignment="1" pivotButton="0" quotePrefix="0" xfId="0">
      <alignment vertical="center"/>
    </xf>
    <xf numFmtId="0" fontId="8" fillId="5" borderId="1" applyAlignment="1" pivotButton="0" quotePrefix="0" xfId="0">
      <alignment vertical="center"/>
    </xf>
    <xf numFmtId="0" fontId="0" fillId="5" borderId="1" pivotButton="0" quotePrefix="0" xfId="0"/>
    <xf numFmtId="166" fontId="9" fillId="5" borderId="1" applyAlignment="1" pivotButton="0" quotePrefix="0" xfId="0">
      <alignment vertical="center"/>
    </xf>
    <xf numFmtId="168" fontId="9" fillId="5" borderId="1" applyAlignment="1" pivotButton="0" quotePrefix="0" xfId="0">
      <alignment horizontal="center"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3" fontId="4" fillId="4" borderId="1" applyAlignment="1" applyProtection="1" pivotButton="0" quotePrefix="0" xfId="0">
      <alignment vertical="center"/>
      <protection locked="0" hidden="0"/>
    </xf>
    <xf numFmtId="166" fontId="4" fillId="4" borderId="1" applyAlignment="1" applyProtection="1" pivotButton="0" quotePrefix="0" xfId="0">
      <alignment vertical="center"/>
      <protection locked="0" hidden="0"/>
    </xf>
    <xf numFmtId="166" fontId="6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3" fontId="9" fillId="5" borderId="1" applyAlignment="1" pivotButton="0" quotePrefix="0" xfId="0">
      <alignment vertical="center"/>
    </xf>
    <xf numFmtId="0" fontId="8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mensual: año anterior vs año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'Comparativa'!L6</f>
            </strRef>
          </tx>
          <spPr>
            <a:ln xmlns:a="http://schemas.openxmlformats.org/drawingml/2006/main">
              <a:prstDash val="solid"/>
            </a:ln>
          </spPr>
          <cat>
            <numRef>
              <f>'Comparativa'!$B$7:$B$18</f>
            </numRef>
          </cat>
          <val>
            <numRef>
              <f>'Comparativa'!$L$7:$L$18</f>
            </numRef>
          </val>
        </ser>
        <ser>
          <idx val="1"/>
          <order val="1"/>
          <tx>
            <strRef>
              <f>'Comparativa'!M6</f>
            </strRef>
          </tx>
          <spPr>
            <a:ln xmlns:a="http://schemas.openxmlformats.org/drawingml/2006/main">
              <a:prstDash val="solid"/>
            </a:ln>
          </spPr>
          <cat>
            <numRef>
              <f>'Comparativa'!$B$7:$B$18</f>
            </numRef>
          </cat>
          <val>
            <numRef>
              <f>'Comparativa'!$M$7:$M$18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gasto por suministro</a:t>
            </a:r>
          </a:p>
        </rich>
      </tx>
    </title>
    <plotArea>
      <pieChart>
        <varyColors val="1"/>
        <ser>
          <idx val="0"/>
          <order val="0"/>
          <tx>
            <strRef>
              <f>'Panel'!G13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'Panel'!$B$14:$B$16</f>
            </numRef>
          </cat>
          <val>
            <numRef>
              <f>'Panel'!$G$14:$G$16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mensual: año anterior vs año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'Comparativa'!L6</f>
            </strRef>
          </tx>
          <spPr>
            <a:ln xmlns:a="http://schemas.openxmlformats.org/drawingml/2006/main">
              <a:prstDash val="solid"/>
            </a:ln>
          </spPr>
          <cat>
            <numRef>
              <f>'Comparativa'!$B$7:$B$18</f>
            </numRef>
          </cat>
          <val>
            <numRef>
              <f>'Comparativa'!$L$7:$L$18</f>
            </numRef>
          </val>
        </ser>
        <ser>
          <idx val="1"/>
          <order val="1"/>
          <tx>
            <strRef>
              <f>'Comparativa'!M6</f>
            </strRef>
          </tx>
          <spPr>
            <a:ln xmlns:a="http://schemas.openxmlformats.org/drawingml/2006/main">
              <a:prstDash val="solid"/>
            </a:ln>
          </spPr>
          <cat>
            <numRef>
              <f>'Comparativa'!$B$7:$B$18</f>
            </numRef>
          </cat>
          <val>
            <numRef>
              <f>'Comparativa'!$M$7:$M$18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2" customWidth="1" min="3" max="3"/>
    <col width="14" customWidth="1" min="4" max="4"/>
    <col width="16" customWidth="1" min="5" max="5"/>
    <col width="14" customWidth="1" min="6" max="6"/>
    <col width="14" customWidth="1" min="7" max="7"/>
    <col width="15" customWidth="1" min="8" max="8"/>
    <col width="13" customWidth="1" min="9" max="9"/>
  </cols>
  <sheetData>
    <row r="2" ht="34" customHeight="1">
      <c r="B2" s="1" t="inlineStr">
        <is>
          <t>Panel de consumo de luz, agua y gas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del año que elijas: gasto, consumo, coste medio por unidad y comparación con el año anterior.</t>
        </is>
      </c>
    </row>
    <row r="4">
      <c r="B4" s="4" t="inlineStr">
        <is>
          <t>Año a analizar:</t>
        </is>
      </c>
      <c r="C4" s="5" t="n">
        <v>2025</v>
      </c>
      <c r="D4" s="4" t="inlineStr">
        <is>
          <t>Presupuesto mensual objetivo:</t>
        </is>
      </c>
      <c r="G4" s="6" t="n">
        <v>170</v>
      </c>
    </row>
    <row r="5">
      <c r="B5" s="4" t="inlineStr">
        <is>
          <t>Año de comparación:</t>
        </is>
      </c>
      <c r="C5" s="7">
        <f>C4-1</f>
        <v/>
      </c>
      <c r="D5" s="8" t="inlineStr">
        <is>
          <t>(el año anterior se calcula solo)</t>
        </is>
      </c>
    </row>
    <row r="7" ht="24" customHeight="1">
      <c r="B7" s="9" t="inlineStr">
        <is>
          <t>GASTO TOTAL DEL AÑO</t>
        </is>
      </c>
      <c r="D7" s="9" t="inlineStr">
        <is>
          <t>GASTO MEDIO MENSUAL</t>
        </is>
      </c>
      <c r="F7" s="9" t="inlineStr">
        <is>
          <t>VARIACIÓN VS AÑO ANTERIOR</t>
        </is>
      </c>
      <c r="H7" s="9" t="inlineStr">
        <is>
          <t>MESES SOBRE EL OBJETIVO</t>
        </is>
      </c>
    </row>
    <row r="8" ht="34" customHeight="1">
      <c r="B8" s="10">
        <f>G17</f>
        <v/>
      </c>
      <c r="D8" s="10">
        <f>IFERROR(G17/COUNTIF(Comparativa!$M$7:$M$18,"&gt;0"),0)</f>
        <v/>
      </c>
      <c r="F8" s="11">
        <f>Comparativa!N19</f>
        <v/>
      </c>
      <c r="H8" s="12">
        <f>COUNTIF(Comparativa!$M$7:$M$18,"&gt;"&amp;$G$4)</f>
        <v/>
      </c>
    </row>
    <row r="10" ht="24" customHeight="1">
      <c r="B10" s="9" t="inlineStr">
        <is>
          <t>SUMINISTRO MÁS CARO</t>
        </is>
      </c>
      <c r="D10" s="9" t="inlineStr">
        <is>
          <t>MES MÁS CARO</t>
        </is>
      </c>
      <c r="F10" s="9" t="inlineStr">
        <is>
          <t>COSTE MEDIO DE LA LUZ (€/kWh)</t>
        </is>
      </c>
      <c r="H10" s="9" t="inlineStr">
        <is>
          <t>MARGEN SOBRE EL OBJETIVO</t>
        </is>
      </c>
    </row>
    <row r="11" ht="34" customHeight="1">
      <c r="B11" s="13">
        <f>IF(MAX(G14:G16)=0,"—",INDEX(B14:B16,MATCH(MAX(G14:G16),G14:G16,0)))</f>
        <v/>
      </c>
      <c r="D11" s="13">
        <f>IF(MAX(Comparativa!$M$7:$M$18)=0,"—",INDEX(Comparativa!$B$7:$B$18,MATCH(MAX(Comparativa!$M$7:$M$18),Comparativa!$M$7:$M$18,0)))</f>
        <v/>
      </c>
      <c r="F11" s="14">
        <f>H14</f>
        <v/>
      </c>
      <c r="H11" s="10">
        <f>$G$4*COUNTIF(Comparativa!$M$7:$M$18,"&gt;0")-G17</f>
        <v/>
      </c>
    </row>
    <row r="12">
      <c r="B12" s="15" t="inlineStr">
        <is>
          <t>Desglose por suministro</t>
        </is>
      </c>
    </row>
    <row r="13" ht="42" customHeight="1">
      <c r="B13" s="16" t="inlineStr">
        <is>
          <t>Suministro</t>
        </is>
      </c>
      <c r="C13" s="16" t="inlineStr">
        <is>
          <t>Unidad</t>
        </is>
      </c>
      <c r="D13" s="16" t="inlineStr">
        <is>
          <t>Consumo del año</t>
        </is>
      </c>
      <c r="E13" s="16" t="inlineStr">
        <is>
          <t>Consumo ant. (mismos meses)</t>
        </is>
      </c>
      <c r="F13" s="16" t="inlineStr">
        <is>
          <t>Var. consumo</t>
        </is>
      </c>
      <c r="G13" s="16" t="inlineStr">
        <is>
          <t>Importe del año</t>
        </is>
      </c>
      <c r="H13" s="16" t="inlineStr">
        <is>
          <t>Coste medio por unidad</t>
        </is>
      </c>
      <c r="I13" s="16" t="inlineStr">
        <is>
          <t>% del gasto</t>
        </is>
      </c>
    </row>
    <row r="14">
      <c r="B14" s="17" t="inlineStr">
        <is>
          <t>Luz</t>
        </is>
      </c>
      <c r="C14" s="18" t="inlineStr">
        <is>
          <t>kWh</t>
        </is>
      </c>
      <c r="D14" s="19">
        <f>Comparativa!D19</f>
        <v/>
      </c>
      <c r="E14" s="19">
        <f>SUMIF(Comparativa!$D$7:$D$18,"&gt;0",Comparativa!$C$7:$C$18)</f>
        <v/>
      </c>
      <c r="F14" s="20">
        <f>IF(E14=0,"",D14/E14-1)</f>
        <v/>
      </c>
      <c r="G14" s="21">
        <f>SUMIF(Lecturas!$Q$7:$Q$43,$C$4,Lecturas!$E$7:$E$43)</f>
        <v/>
      </c>
      <c r="H14" s="22">
        <f>IF(D14=0,"",G14/D14)</f>
        <v/>
      </c>
      <c r="I14" s="20">
        <f>IF($G$17=0,"",G14/$G$17)</f>
        <v/>
      </c>
    </row>
    <row r="15">
      <c r="B15" s="17" t="inlineStr">
        <is>
          <t>Agua</t>
        </is>
      </c>
      <c r="C15" s="18" t="inlineStr">
        <is>
          <t>m³</t>
        </is>
      </c>
      <c r="D15" s="19">
        <f>Comparativa!G19</f>
        <v/>
      </c>
      <c r="E15" s="19">
        <f>SUMIF(Comparativa!$G$7:$G$18,"&gt;0",Comparativa!$F$7:$F$18)</f>
        <v/>
      </c>
      <c r="F15" s="20">
        <f>IF(E15=0,"",D15/E15-1)</f>
        <v/>
      </c>
      <c r="G15" s="21">
        <f>SUMIF(Lecturas!$Q$7:$Q$43,$C$4,Lecturas!$H$7:$H$43)</f>
        <v/>
      </c>
      <c r="H15" s="22">
        <f>IF(D15=0,"",G15/D15)</f>
        <v/>
      </c>
      <c r="I15" s="20">
        <f>IF($G$17=0,"",G15/$G$17)</f>
        <v/>
      </c>
    </row>
    <row r="16">
      <c r="B16" s="17" t="inlineStr">
        <is>
          <t>Gas</t>
        </is>
      </c>
      <c r="C16" s="18" t="inlineStr">
        <is>
          <t>m³</t>
        </is>
      </c>
      <c r="D16" s="19">
        <f>Comparativa!J19</f>
        <v/>
      </c>
      <c r="E16" s="19">
        <f>SUMIF(Comparativa!$J$7:$J$18,"&gt;0",Comparativa!$I$7:$I$18)</f>
        <v/>
      </c>
      <c r="F16" s="20">
        <f>IF(E16=0,"",D16/E16-1)</f>
        <v/>
      </c>
      <c r="G16" s="21">
        <f>SUMIF(Lecturas!$Q$7:$Q$43,$C$4,Lecturas!$K$7:$K$43)</f>
        <v/>
      </c>
      <c r="H16" s="22">
        <f>IF(D16=0,"",G16/D16)</f>
        <v/>
      </c>
      <c r="I16" s="20">
        <f>IF($G$17=0,"",G16/$G$17)</f>
        <v/>
      </c>
    </row>
    <row r="17">
      <c r="B17" s="23" t="inlineStr">
        <is>
          <t>Total</t>
        </is>
      </c>
      <c r="C17" s="24" t="n"/>
      <c r="D17" s="24" t="n"/>
      <c r="E17" s="24" t="n"/>
      <c r="F17" s="24" t="n"/>
      <c r="G17" s="25">
        <f>SUM(G14:G16)</f>
        <v/>
      </c>
      <c r="H17" s="24" t="n"/>
      <c r="I17" s="26">
        <f>IF(G17=0,"",SUM(I14:I16))</f>
        <v/>
      </c>
    </row>
    <row r="18">
      <c r="B18" s="8" t="inlineStr">
        <is>
          <t>Los precios por unidad son los de tus facturas (incluyen término fijo e impuestos): úsalos para comparar, no como tarifa oficial.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9">
    <mergeCell ref="F11:G11"/>
    <mergeCell ref="D10:E10"/>
    <mergeCell ref="B7:C7"/>
    <mergeCell ref="F10:G10"/>
    <mergeCell ref="H10:I10"/>
    <mergeCell ref="B3:I3"/>
    <mergeCell ref="F7:G7"/>
    <mergeCell ref="B11:C11"/>
    <mergeCell ref="D11:E11"/>
    <mergeCell ref="B2:I2"/>
    <mergeCell ref="D4:F4"/>
    <mergeCell ref="B8:C8"/>
    <mergeCell ref="F8:G8"/>
    <mergeCell ref="H11:I11"/>
    <mergeCell ref="D7:E7"/>
    <mergeCell ref="H7:I7"/>
    <mergeCell ref="B10:C10"/>
    <mergeCell ref="D8:E8"/>
    <mergeCell ref="H8:I8"/>
  </mergeCells>
  <conditionalFormatting sqref="F8">
    <cfRule type="expression" priority="1" dxfId="0">
      <formula>AND(ISNUMBER($F$8),$F$8&gt;0)</formula>
    </cfRule>
    <cfRule type="expression" priority="2" dxfId="1">
      <formula>AND(ISNUMBER($F$8),$F$8&lt;0)</formula>
    </cfRule>
  </conditionalFormatting>
  <conditionalFormatting sqref="H11">
    <cfRule type="expression" priority="3" dxfId="0">
      <formula>$H$11&lt;0</formula>
    </cfRule>
  </conditionalFormatting>
  <conditionalFormatting sqref="I14:I16">
    <cfRule type="dataBar" priority="4">
      <dataBar>
        <cfvo type="num" val="0"/>
        <cfvo type="max"/>
        <color rgb="0010B981"/>
      </dataBar>
    </cfRule>
  </conditionalFormatting>
  <conditionalFormatting sqref="F14:F16">
    <cfRule type="expression" priority="5" dxfId="0">
      <formula>AND(ISNUMBER(F14),F14&gt;0)</formula>
    </cfRule>
    <cfRule type="expression" priority="6" dxfId="1">
      <formula>AND(ISNUMBER(F14),F14&lt;0)</formula>
    </cfRule>
  </conditionalFormatting>
  <dataValidations count="1">
    <dataValidation sqref="C4" showDropDown="0" showInputMessage="0" showErrorMessage="0" allowBlank="0" errorTitle="Año no válido" error="Introduce un año de cuatro cifras." type="whole" operator="between">
      <formula1>2000</formula1>
      <formula2>2100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R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2" customWidth="1" min="12" max="12"/>
    <col width="11" customWidth="1" min="13" max="13"/>
    <col width="11" customWidth="1" min="14" max="14"/>
    <col width="11" customWidth="1" min="15" max="15"/>
    <col width="15" customWidth="1" min="16" max="16"/>
    <col width="7" customWidth="1" min="17" max="17"/>
    <col width="7" customWidth="1" min="18" max="18"/>
  </cols>
  <sheetData>
    <row r="2" ht="34" customHeight="1">
      <c r="B2" s="1" t="inlineStr">
        <is>
          <t>Lecturas de contador y facturas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Una fila por mes: anota la lectura del contador y el importe de la factura. El consumo se calcula solo.</t>
        </is>
      </c>
    </row>
    <row r="4">
      <c r="B4" s="8" t="inlineStr">
        <is>
          <t>La primera fila (dic. 2023) es la lectura inicial: sirve de punto de partida y no lleva importe. Las celdas ámbar del consumo superan en un 20% la media.</t>
        </is>
      </c>
    </row>
    <row r="6" ht="42" customHeight="1">
      <c r="B6" s="16" t="inlineStr">
        <is>
          <t>Mes</t>
        </is>
      </c>
      <c r="C6" s="16" t="inlineStr">
        <is>
          <t>Lectura luz (kWh)</t>
        </is>
      </c>
      <c r="D6" s="16" t="inlineStr">
        <is>
          <t>Consumo luz (kWh)</t>
        </is>
      </c>
      <c r="E6" s="16" t="inlineStr">
        <is>
          <t>Importe luz</t>
        </is>
      </c>
      <c r="F6" s="16" t="inlineStr">
        <is>
          <t>Lectura agua (m³)</t>
        </is>
      </c>
      <c r="G6" s="16" t="inlineStr">
        <is>
          <t>Consumo agua (m³)</t>
        </is>
      </c>
      <c r="H6" s="16" t="inlineStr">
        <is>
          <t>Importe agua</t>
        </is>
      </c>
      <c r="I6" s="16" t="inlineStr">
        <is>
          <t>Lectura gas (m³)</t>
        </is>
      </c>
      <c r="J6" s="16" t="inlineStr">
        <is>
          <t>Consumo gas (m³)</t>
        </is>
      </c>
      <c r="K6" s="16" t="inlineStr">
        <is>
          <t>Importe gas</t>
        </is>
      </c>
      <c r="L6" s="16" t="inlineStr">
        <is>
          <t>Total facturas</t>
        </is>
      </c>
      <c r="M6" s="16" t="inlineStr">
        <is>
          <t>€ por kWh</t>
        </is>
      </c>
      <c r="N6" s="16" t="inlineStr">
        <is>
          <t>€ por m³ agua</t>
        </is>
      </c>
      <c r="O6" s="16" t="inlineStr">
        <is>
          <t>€ por m³ gas</t>
        </is>
      </c>
      <c r="P6" s="16" t="inlineStr">
        <is>
          <t>Aviso</t>
        </is>
      </c>
      <c r="Q6" s="16" t="inlineStr">
        <is>
          <t>Año</t>
        </is>
      </c>
      <c r="R6" s="16" t="inlineStr">
        <is>
          <t>Mes nº</t>
        </is>
      </c>
    </row>
    <row r="7">
      <c r="B7" s="27" t="n">
        <v>45261</v>
      </c>
      <c r="C7" s="28" t="n">
        <v>18240</v>
      </c>
      <c r="D7" s="19" t="n"/>
      <c r="E7" s="29" t="n"/>
      <c r="F7" s="28" t="n">
        <v>1250</v>
      </c>
      <c r="G7" s="19" t="n"/>
      <c r="H7" s="29" t="n"/>
      <c r="I7" s="28" t="n">
        <v>3105</v>
      </c>
      <c r="J7" s="19" t="n"/>
      <c r="K7" s="29" t="n"/>
      <c r="L7" s="30">
        <f>IF(COUNT(E7,H7,K7)=0,"",SUM(E7,H7,K7))</f>
        <v/>
      </c>
      <c r="M7" s="22">
        <f>IF(OR(D7="",E7="",D7=0),"",E7/D7)</f>
        <v/>
      </c>
      <c r="N7" s="22">
        <f>IF(OR(G7="",H7="",G7=0),"",H7/G7)</f>
        <v/>
      </c>
      <c r="O7" s="22">
        <f>IF(OR(J7="",K7="",J7=0),"",K7/J7)</f>
        <v/>
      </c>
      <c r="P7" s="31">
        <f>IF(OR(AND(ISNUMBER(D7),D7&lt;0),AND(ISNUMBER(G7),G7&lt;0),AND(ISNUMBER(J7),J7&lt;0)),"Revisa lectura","")</f>
        <v/>
      </c>
      <c r="Q7" s="32">
        <f>IF(B7="","",YEAR(B7))</f>
        <v/>
      </c>
      <c r="R7" s="32">
        <f>IF(B7="","",MONTH(B7))</f>
        <v/>
      </c>
    </row>
    <row r="8">
      <c r="B8" s="27" t="n">
        <v>45292</v>
      </c>
      <c r="C8" s="28" t="n">
        <v>18550</v>
      </c>
      <c r="D8" s="19">
        <f>IF(OR(C8="",C7=""),"",C8-C7)</f>
        <v/>
      </c>
      <c r="E8" s="29" t="n">
        <v>58.48</v>
      </c>
      <c r="F8" s="28" t="n">
        <v>1259</v>
      </c>
      <c r="G8" s="19">
        <f>IF(OR(F8="",F7=""),"",F8-F7)</f>
        <v/>
      </c>
      <c r="H8" s="29" t="n">
        <v>24.65</v>
      </c>
      <c r="I8" s="28" t="n">
        <v>3183</v>
      </c>
      <c r="J8" s="19">
        <f>IF(OR(I8="",I7=""),"",I8-I7)</f>
        <v/>
      </c>
      <c r="K8" s="29" t="n">
        <v>85.36</v>
      </c>
      <c r="L8" s="30">
        <f>IF(COUNT(E8,H8,K8)=0,"",SUM(E8,H8,K8))</f>
        <v/>
      </c>
      <c r="M8" s="22">
        <f>IF(OR(D8="",E8="",D8=0),"",E8/D8)</f>
        <v/>
      </c>
      <c r="N8" s="22">
        <f>IF(OR(G8="",H8="",G8=0),"",H8/G8)</f>
        <v/>
      </c>
      <c r="O8" s="22">
        <f>IF(OR(J8="",K8="",J8=0),"",K8/J8)</f>
        <v/>
      </c>
      <c r="P8" s="31">
        <f>IF(OR(AND(ISNUMBER(D8),D8&lt;0),AND(ISNUMBER(G8),G8&lt;0),AND(ISNUMBER(J8),J8&lt;0)),"Revisa lectura","")</f>
        <v/>
      </c>
      <c r="Q8" s="32">
        <f>IF(B8="","",YEAR(B8))</f>
        <v/>
      </c>
      <c r="R8" s="32">
        <f>IF(B8="","",MONTH(B8))</f>
        <v/>
      </c>
    </row>
    <row r="9">
      <c r="B9" s="27" t="n">
        <v>45323</v>
      </c>
      <c r="C9" s="28" t="n">
        <v>18835</v>
      </c>
      <c r="D9" s="19">
        <f>IF(OR(C9="",C8=""),"",C9-C8)</f>
        <v/>
      </c>
      <c r="E9" s="29" t="n">
        <v>54.53</v>
      </c>
      <c r="F9" s="28" t="n">
        <v>1268</v>
      </c>
      <c r="G9" s="19">
        <f>IF(OR(F9="",F8=""),"",F9-F8)</f>
        <v/>
      </c>
      <c r="H9" s="29" t="n">
        <v>24.65</v>
      </c>
      <c r="I9" s="28" t="n">
        <v>3253</v>
      </c>
      <c r="J9" s="19">
        <f>IF(OR(I9="",I8=""),"",I9-I8)</f>
        <v/>
      </c>
      <c r="K9" s="29" t="n">
        <v>77.2</v>
      </c>
      <c r="L9" s="30">
        <f>IF(COUNT(E9,H9,K9)=0,"",SUM(E9,H9,K9))</f>
        <v/>
      </c>
      <c r="M9" s="22">
        <f>IF(OR(D9="",E9="",D9=0),"",E9/D9)</f>
        <v/>
      </c>
      <c r="N9" s="22">
        <f>IF(OR(G9="",H9="",G9=0),"",H9/G9)</f>
        <v/>
      </c>
      <c r="O9" s="22">
        <f>IF(OR(J9="",K9="",J9=0),"",K9/J9)</f>
        <v/>
      </c>
      <c r="P9" s="31">
        <f>IF(OR(AND(ISNUMBER(D9),D9&lt;0),AND(ISNUMBER(G9),G9&lt;0),AND(ISNUMBER(J9),J9&lt;0)),"Revisa lectura","")</f>
        <v/>
      </c>
      <c r="Q9" s="32">
        <f>IF(B9="","",YEAR(B9))</f>
        <v/>
      </c>
      <c r="R9" s="32">
        <f>IF(B9="","",MONTH(B9))</f>
        <v/>
      </c>
    </row>
    <row r="10">
      <c r="B10" s="27" t="n">
        <v>45352</v>
      </c>
      <c r="C10" s="28" t="n">
        <v>19105</v>
      </c>
      <c r="D10" s="19">
        <f>IF(OR(C10="",C9=""),"",C10-C9)</f>
        <v/>
      </c>
      <c r="E10" s="29" t="n">
        <v>52.16</v>
      </c>
      <c r="F10" s="28" t="n">
        <v>1278</v>
      </c>
      <c r="G10" s="19">
        <f>IF(OR(F10="",F9=""),"",F10-F9)</f>
        <v/>
      </c>
      <c r="H10" s="29" t="n">
        <v>26.7</v>
      </c>
      <c r="I10" s="28" t="n">
        <v>3311</v>
      </c>
      <c r="J10" s="19">
        <f>IF(OR(I10="",I9=""),"",I10-I9)</f>
        <v/>
      </c>
      <c r="K10" s="29" t="n">
        <v>64.95999999999999</v>
      </c>
      <c r="L10" s="30">
        <f>IF(COUNT(E10,H10,K10)=0,"",SUM(E10,H10,K10))</f>
        <v/>
      </c>
      <c r="M10" s="22">
        <f>IF(OR(D10="",E10="",D10=0),"",E10/D10)</f>
        <v/>
      </c>
      <c r="N10" s="22">
        <f>IF(OR(G10="",H10="",G10=0),"",H10/G10)</f>
        <v/>
      </c>
      <c r="O10" s="22">
        <f>IF(OR(J10="",K10="",J10=0),"",K10/J10)</f>
        <v/>
      </c>
      <c r="P10" s="31">
        <f>IF(OR(AND(ISNUMBER(D10),D10&lt;0),AND(ISNUMBER(G10),G10&lt;0),AND(ISNUMBER(J10),J10&lt;0)),"Revisa lectura","")</f>
        <v/>
      </c>
      <c r="Q10" s="32">
        <f>IF(B10="","",YEAR(B10))</f>
        <v/>
      </c>
      <c r="R10" s="32">
        <f>IF(B10="","",MONTH(B10))</f>
        <v/>
      </c>
    </row>
    <row r="11">
      <c r="B11" s="27" t="n">
        <v>45383</v>
      </c>
      <c r="C11" s="28" t="n">
        <v>19350</v>
      </c>
      <c r="D11" s="19">
        <f>IF(OR(C11="",C10=""),"",C11-C10)</f>
        <v/>
      </c>
      <c r="E11" s="29" t="n">
        <v>48.21</v>
      </c>
      <c r="F11" s="28" t="n">
        <v>1287</v>
      </c>
      <c r="G11" s="19">
        <f>IF(OR(F11="",F10=""),"",F11-F10)</f>
        <v/>
      </c>
      <c r="H11" s="29" t="n">
        <v>24.65</v>
      </c>
      <c r="I11" s="28" t="n">
        <v>3351</v>
      </c>
      <c r="J11" s="19">
        <f>IF(OR(I11="",I10=""),"",I11-I10)</f>
        <v/>
      </c>
      <c r="K11" s="29" t="n">
        <v>46.6</v>
      </c>
      <c r="L11" s="30">
        <f>IF(COUNT(E11,H11,K11)=0,"",SUM(E11,H11,K11))</f>
        <v/>
      </c>
      <c r="M11" s="22">
        <f>IF(OR(D11="",E11="",D11=0),"",E11/D11)</f>
        <v/>
      </c>
      <c r="N11" s="22">
        <f>IF(OR(G11="",H11="",G11=0),"",H11/G11)</f>
        <v/>
      </c>
      <c r="O11" s="22">
        <f>IF(OR(J11="",K11="",J11=0),"",K11/J11)</f>
        <v/>
      </c>
      <c r="P11" s="31">
        <f>IF(OR(AND(ISNUMBER(D11),D11&lt;0),AND(ISNUMBER(G11),G11&lt;0),AND(ISNUMBER(J11),J11&lt;0)),"Revisa lectura","")</f>
        <v/>
      </c>
      <c r="Q11" s="32">
        <f>IF(B11="","",YEAR(B11))</f>
        <v/>
      </c>
      <c r="R11" s="32">
        <f>IF(B11="","",MONTH(B11))</f>
        <v/>
      </c>
    </row>
    <row r="12">
      <c r="B12" s="27" t="n">
        <v>45413</v>
      </c>
      <c r="C12" s="28" t="n">
        <v>19580</v>
      </c>
      <c r="D12" s="19">
        <f>IF(OR(C12="",C11=""),"",C12-C11)</f>
        <v/>
      </c>
      <c r="E12" s="29" t="n">
        <v>45.84</v>
      </c>
      <c r="F12" s="28" t="n">
        <v>1297</v>
      </c>
      <c r="G12" s="19">
        <f>IF(OR(F12="",F11=""),"",F12-F11)</f>
        <v/>
      </c>
      <c r="H12" s="29" t="n">
        <v>26.7</v>
      </c>
      <c r="I12" s="28" t="n">
        <v>3373</v>
      </c>
      <c r="J12" s="19">
        <f>IF(OR(I12="",I11=""),"",I12-I11)</f>
        <v/>
      </c>
      <c r="K12" s="29" t="n">
        <v>28.24</v>
      </c>
      <c r="L12" s="30">
        <f>IF(COUNT(E12,H12,K12)=0,"",SUM(E12,H12,K12))</f>
        <v/>
      </c>
      <c r="M12" s="22">
        <f>IF(OR(D12="",E12="",D12=0),"",E12/D12)</f>
        <v/>
      </c>
      <c r="N12" s="22">
        <f>IF(OR(G12="",H12="",G12=0),"",H12/G12)</f>
        <v/>
      </c>
      <c r="O12" s="22">
        <f>IF(OR(J12="",K12="",J12=0),"",K12/J12)</f>
        <v/>
      </c>
      <c r="P12" s="31">
        <f>IF(OR(AND(ISNUMBER(D12),D12&lt;0),AND(ISNUMBER(G12),G12&lt;0),AND(ISNUMBER(J12),J12&lt;0)),"Revisa lectura","")</f>
        <v/>
      </c>
      <c r="Q12" s="32">
        <f>IF(B12="","",YEAR(B12))</f>
        <v/>
      </c>
      <c r="R12" s="32">
        <f>IF(B12="","",MONTH(B12))</f>
        <v/>
      </c>
    </row>
    <row r="13">
      <c r="B13" s="27" t="n">
        <v>45444</v>
      </c>
      <c r="C13" s="28" t="n">
        <v>19820</v>
      </c>
      <c r="D13" s="19">
        <f>IF(OR(C13="",C12=""),"",C13-C12)</f>
        <v/>
      </c>
      <c r="E13" s="29" t="n">
        <v>47.42</v>
      </c>
      <c r="F13" s="28" t="n">
        <v>1308</v>
      </c>
      <c r="G13" s="19">
        <f>IF(OR(F13="",F12=""),"",F13-F12)</f>
        <v/>
      </c>
      <c r="H13" s="29" t="n">
        <v>28.75</v>
      </c>
      <c r="I13" s="28" t="n">
        <v>3385</v>
      </c>
      <c r="J13" s="19">
        <f>IF(OR(I13="",I12=""),"",I13-I12)</f>
        <v/>
      </c>
      <c r="K13" s="29" t="n">
        <v>18.04</v>
      </c>
      <c r="L13" s="30">
        <f>IF(COUNT(E13,H13,K13)=0,"",SUM(E13,H13,K13))</f>
        <v/>
      </c>
      <c r="M13" s="22">
        <f>IF(OR(D13="",E13="",D13=0),"",E13/D13)</f>
        <v/>
      </c>
      <c r="N13" s="22">
        <f>IF(OR(G13="",H13="",G13=0),"",H13/G13)</f>
        <v/>
      </c>
      <c r="O13" s="22">
        <f>IF(OR(J13="",K13="",J13=0),"",K13/J13)</f>
        <v/>
      </c>
      <c r="P13" s="31">
        <f>IF(OR(AND(ISNUMBER(D13),D13&lt;0),AND(ISNUMBER(G13),G13&lt;0),AND(ISNUMBER(J13),J13&lt;0)),"Revisa lectura","")</f>
        <v/>
      </c>
      <c r="Q13" s="32">
        <f>IF(B13="","",YEAR(B13))</f>
        <v/>
      </c>
      <c r="R13" s="32">
        <f>IF(B13="","",MONTH(B13))</f>
        <v/>
      </c>
    </row>
    <row r="14">
      <c r="B14" s="27" t="n">
        <v>45474</v>
      </c>
      <c r="C14" s="28" t="n">
        <v>20110</v>
      </c>
      <c r="D14" s="19">
        <f>IF(OR(C14="",C13=""),"",C14-C13)</f>
        <v/>
      </c>
      <c r="E14" s="29" t="n">
        <v>55.32</v>
      </c>
      <c r="F14" s="28" t="n">
        <v>1321</v>
      </c>
      <c r="G14" s="19">
        <f>IF(OR(F14="",F13=""),"",F14-F13)</f>
        <v/>
      </c>
      <c r="H14" s="29" t="n">
        <v>32.85</v>
      </c>
      <c r="I14" s="28" t="n">
        <v>3394</v>
      </c>
      <c r="J14" s="19">
        <f>IF(OR(I14="",I13=""),"",I14-I13)</f>
        <v/>
      </c>
      <c r="K14" s="29" t="n">
        <v>14.98</v>
      </c>
      <c r="L14" s="30">
        <f>IF(COUNT(E14,H14,K14)=0,"",SUM(E14,H14,K14))</f>
        <v/>
      </c>
      <c r="M14" s="22">
        <f>IF(OR(D14="",E14="",D14=0),"",E14/D14)</f>
        <v/>
      </c>
      <c r="N14" s="22">
        <f>IF(OR(G14="",H14="",G14=0),"",H14/G14)</f>
        <v/>
      </c>
      <c r="O14" s="22">
        <f>IF(OR(J14="",K14="",J14=0),"",K14/J14)</f>
        <v/>
      </c>
      <c r="P14" s="31">
        <f>IF(OR(AND(ISNUMBER(D14),D14&lt;0),AND(ISNUMBER(G14),G14&lt;0),AND(ISNUMBER(J14),J14&lt;0)),"Revisa lectura","")</f>
        <v/>
      </c>
      <c r="Q14" s="32">
        <f>IF(B14="","",YEAR(B14))</f>
        <v/>
      </c>
      <c r="R14" s="32">
        <f>IF(B14="","",MONTH(B14))</f>
        <v/>
      </c>
    </row>
    <row r="15">
      <c r="B15" s="27" t="n">
        <v>45505</v>
      </c>
      <c r="C15" s="28" t="n">
        <v>20415</v>
      </c>
      <c r="D15" s="19">
        <f>IF(OR(C15="",C14=""),"",C15-C14)</f>
        <v/>
      </c>
      <c r="E15" s="29" t="n">
        <v>57.69</v>
      </c>
      <c r="F15" s="28" t="n">
        <v>1334</v>
      </c>
      <c r="G15" s="19">
        <f>IF(OR(F15="",F14=""),"",F15-F14)</f>
        <v/>
      </c>
      <c r="H15" s="29" t="n">
        <v>32.85</v>
      </c>
      <c r="I15" s="28" t="n">
        <v>3403</v>
      </c>
      <c r="J15" s="19">
        <f>IF(OR(I15="",I14=""),"",I15-I14)</f>
        <v/>
      </c>
      <c r="K15" s="29" t="n">
        <v>14.98</v>
      </c>
      <c r="L15" s="30">
        <f>IF(COUNT(E15,H15,K15)=0,"",SUM(E15,H15,K15))</f>
        <v/>
      </c>
      <c r="M15" s="22">
        <f>IF(OR(D15="",E15="",D15=0),"",E15/D15)</f>
        <v/>
      </c>
      <c r="N15" s="22">
        <f>IF(OR(G15="",H15="",G15=0),"",H15/G15)</f>
        <v/>
      </c>
      <c r="O15" s="22">
        <f>IF(OR(J15="",K15="",J15=0),"",K15/J15)</f>
        <v/>
      </c>
      <c r="P15" s="31">
        <f>IF(OR(AND(ISNUMBER(D15),D15&lt;0),AND(ISNUMBER(G15),G15&lt;0),AND(ISNUMBER(J15),J15&lt;0)),"Revisa lectura","")</f>
        <v/>
      </c>
      <c r="Q15" s="32">
        <f>IF(B15="","",YEAR(B15))</f>
        <v/>
      </c>
      <c r="R15" s="32">
        <f>IF(B15="","",MONTH(B15))</f>
        <v/>
      </c>
    </row>
    <row r="16">
      <c r="B16" s="27" t="n">
        <v>45536</v>
      </c>
      <c r="C16" s="28" t="n">
        <v>20665</v>
      </c>
      <c r="D16" s="19">
        <f>IF(OR(C16="",C15=""),"",C16-C15)</f>
        <v/>
      </c>
      <c r="E16" s="29" t="n">
        <v>49</v>
      </c>
      <c r="F16" s="28" t="n">
        <v>1345</v>
      </c>
      <c r="G16" s="19">
        <f>IF(OR(F16="",F15=""),"",F16-F15)</f>
        <v/>
      </c>
      <c r="H16" s="29" t="n">
        <v>28.75</v>
      </c>
      <c r="I16" s="28" t="n">
        <v>3417</v>
      </c>
      <c r="J16" s="19">
        <f>IF(OR(I16="",I15=""),"",I16-I15)</f>
        <v/>
      </c>
      <c r="K16" s="29" t="n">
        <v>20.08</v>
      </c>
      <c r="L16" s="30">
        <f>IF(COUNT(E16,H16,K16)=0,"",SUM(E16,H16,K16))</f>
        <v/>
      </c>
      <c r="M16" s="22">
        <f>IF(OR(D16="",E16="",D16=0),"",E16/D16)</f>
        <v/>
      </c>
      <c r="N16" s="22">
        <f>IF(OR(G16="",H16="",G16=0),"",H16/G16)</f>
        <v/>
      </c>
      <c r="O16" s="22">
        <f>IF(OR(J16="",K16="",J16=0),"",K16/J16)</f>
        <v/>
      </c>
      <c r="P16" s="31">
        <f>IF(OR(AND(ISNUMBER(D16),D16&lt;0),AND(ISNUMBER(G16),G16&lt;0),AND(ISNUMBER(J16),J16&lt;0)),"Revisa lectura","")</f>
        <v/>
      </c>
      <c r="Q16" s="32">
        <f>IF(B16="","",YEAR(B16))</f>
        <v/>
      </c>
      <c r="R16" s="32">
        <f>IF(B16="","",MONTH(B16))</f>
        <v/>
      </c>
    </row>
    <row r="17">
      <c r="B17" s="27" t="n">
        <v>45566</v>
      </c>
      <c r="C17" s="28" t="n">
        <v>20910</v>
      </c>
      <c r="D17" s="19">
        <f>IF(OR(C17="",C16=""),"",C17-C16)</f>
        <v/>
      </c>
      <c r="E17" s="29" t="n">
        <v>48.21</v>
      </c>
      <c r="F17" s="28" t="n">
        <v>1355</v>
      </c>
      <c r="G17" s="19">
        <f>IF(OR(F17="",F16=""),"",F17-F16)</f>
        <v/>
      </c>
      <c r="H17" s="29" t="n">
        <v>26.7</v>
      </c>
      <c r="I17" s="28" t="n">
        <v>3447</v>
      </c>
      <c r="J17" s="19">
        <f>IF(OR(I17="",I16=""),"",I17-I16)</f>
        <v/>
      </c>
      <c r="K17" s="29" t="n">
        <v>36.4</v>
      </c>
      <c r="L17" s="30">
        <f>IF(COUNT(E17,H17,K17)=0,"",SUM(E17,H17,K17))</f>
        <v/>
      </c>
      <c r="M17" s="22">
        <f>IF(OR(D17="",E17="",D17=0),"",E17/D17)</f>
        <v/>
      </c>
      <c r="N17" s="22">
        <f>IF(OR(G17="",H17="",G17=0),"",H17/G17)</f>
        <v/>
      </c>
      <c r="O17" s="22">
        <f>IF(OR(J17="",K17="",J17=0),"",K17/J17)</f>
        <v/>
      </c>
      <c r="P17" s="31">
        <f>IF(OR(AND(ISNUMBER(D17),D17&lt;0),AND(ISNUMBER(G17),G17&lt;0),AND(ISNUMBER(J17),J17&lt;0)),"Revisa lectura","")</f>
        <v/>
      </c>
      <c r="Q17" s="32">
        <f>IF(B17="","",YEAR(B17))</f>
        <v/>
      </c>
      <c r="R17" s="32">
        <f>IF(B17="","",MONTH(B17))</f>
        <v/>
      </c>
    </row>
    <row r="18">
      <c r="B18" s="27" t="n">
        <v>45597</v>
      </c>
      <c r="C18" s="28" t="n">
        <v>21185</v>
      </c>
      <c r="D18" s="19">
        <f>IF(OR(C18="",C17=""),"",C18-C17)</f>
        <v/>
      </c>
      <c r="E18" s="29" t="n">
        <v>52.95</v>
      </c>
      <c r="F18" s="28" t="n">
        <v>1364</v>
      </c>
      <c r="G18" s="19">
        <f>IF(OR(F18="",F17=""),"",F18-F17)</f>
        <v/>
      </c>
      <c r="H18" s="29" t="n">
        <v>24.65</v>
      </c>
      <c r="I18" s="28" t="n">
        <v>3499</v>
      </c>
      <c r="J18" s="19">
        <f>IF(OR(I18="",I17=""),"",I18-I17)</f>
        <v/>
      </c>
      <c r="K18" s="29" t="n">
        <v>58.84</v>
      </c>
      <c r="L18" s="30">
        <f>IF(COUNT(E18,H18,K18)=0,"",SUM(E18,H18,K18))</f>
        <v/>
      </c>
      <c r="M18" s="22">
        <f>IF(OR(D18="",E18="",D18=0),"",E18/D18)</f>
        <v/>
      </c>
      <c r="N18" s="22">
        <f>IF(OR(G18="",H18="",G18=0),"",H18/G18)</f>
        <v/>
      </c>
      <c r="O18" s="22">
        <f>IF(OR(J18="",K18="",J18=0),"",K18/J18)</f>
        <v/>
      </c>
      <c r="P18" s="31">
        <f>IF(OR(AND(ISNUMBER(D18),D18&lt;0),AND(ISNUMBER(G18),G18&lt;0),AND(ISNUMBER(J18),J18&lt;0)),"Revisa lectura","")</f>
        <v/>
      </c>
      <c r="Q18" s="32">
        <f>IF(B18="","",YEAR(B18))</f>
        <v/>
      </c>
      <c r="R18" s="32">
        <f>IF(B18="","",MONTH(B18))</f>
        <v/>
      </c>
    </row>
    <row r="19">
      <c r="B19" s="27" t="n">
        <v>45627</v>
      </c>
      <c r="C19" s="28" t="n">
        <v>21505</v>
      </c>
      <c r="D19" s="19">
        <f>IF(OR(C19="",C18=""),"",C19-C18)</f>
        <v/>
      </c>
      <c r="E19" s="29" t="n">
        <v>60.06</v>
      </c>
      <c r="F19" s="28" t="n">
        <v>1373</v>
      </c>
      <c r="G19" s="19">
        <f>IF(OR(F19="",F18=""),"",F19-F18)</f>
        <v/>
      </c>
      <c r="H19" s="29" t="n">
        <v>24.65</v>
      </c>
      <c r="I19" s="28" t="n">
        <v>3573</v>
      </c>
      <c r="J19" s="19">
        <f>IF(OR(I19="",I18=""),"",I19-I18)</f>
        <v/>
      </c>
      <c r="K19" s="29" t="n">
        <v>81.28</v>
      </c>
      <c r="L19" s="30">
        <f>IF(COUNT(E19,H19,K19)=0,"",SUM(E19,H19,K19))</f>
        <v/>
      </c>
      <c r="M19" s="22">
        <f>IF(OR(D19="",E19="",D19=0),"",E19/D19)</f>
        <v/>
      </c>
      <c r="N19" s="22">
        <f>IF(OR(G19="",H19="",G19=0),"",H19/G19)</f>
        <v/>
      </c>
      <c r="O19" s="22">
        <f>IF(OR(J19="",K19="",J19=0),"",K19/J19)</f>
        <v/>
      </c>
      <c r="P19" s="31">
        <f>IF(OR(AND(ISNUMBER(D19),D19&lt;0),AND(ISNUMBER(G19),G19&lt;0),AND(ISNUMBER(J19),J19&lt;0)),"Revisa lectura","")</f>
        <v/>
      </c>
      <c r="Q19" s="32">
        <f>IF(B19="","",YEAR(B19))</f>
        <v/>
      </c>
      <c r="R19" s="32">
        <f>IF(B19="","",MONTH(B19))</f>
        <v/>
      </c>
    </row>
    <row r="20">
      <c r="B20" s="27" t="n">
        <v>45658</v>
      </c>
      <c r="C20" s="28" t="n">
        <v>21830</v>
      </c>
      <c r="D20" s="19">
        <f>IF(OR(C20="",C19=""),"",C20-C19)</f>
        <v/>
      </c>
      <c r="E20" s="29" t="n">
        <v>65.08</v>
      </c>
      <c r="F20" s="28" t="n">
        <v>1382</v>
      </c>
      <c r="G20" s="19">
        <f>IF(OR(F20="",F19=""),"",F20-F19)</f>
        <v/>
      </c>
      <c r="H20" s="29" t="n">
        <v>26.12</v>
      </c>
      <c r="I20" s="28" t="n">
        <v>3655</v>
      </c>
      <c r="J20" s="19">
        <f>IF(OR(I20="",I19=""),"",I20-I19)</f>
        <v/>
      </c>
      <c r="K20" s="29" t="n">
        <v>94.56</v>
      </c>
      <c r="L20" s="30">
        <f>IF(COUNT(E20,H20,K20)=0,"",SUM(E20,H20,K20))</f>
        <v/>
      </c>
      <c r="M20" s="22">
        <f>IF(OR(D20="",E20="",D20=0),"",E20/D20)</f>
        <v/>
      </c>
      <c r="N20" s="22">
        <f>IF(OR(G20="",H20="",G20=0),"",H20/G20)</f>
        <v/>
      </c>
      <c r="O20" s="22">
        <f>IF(OR(J20="",K20="",J20=0),"",K20/J20)</f>
        <v/>
      </c>
      <c r="P20" s="31">
        <f>IF(OR(AND(ISNUMBER(D20),D20&lt;0),AND(ISNUMBER(G20),G20&lt;0),AND(ISNUMBER(J20),J20&lt;0)),"Revisa lectura","")</f>
        <v/>
      </c>
      <c r="Q20" s="32">
        <f>IF(B20="","",YEAR(B20))</f>
        <v/>
      </c>
      <c r="R20" s="32">
        <f>IF(B20="","",MONTH(B20))</f>
        <v/>
      </c>
    </row>
    <row r="21">
      <c r="B21" s="27" t="n">
        <v>45689</v>
      </c>
      <c r="C21" s="28" t="n">
        <v>22120</v>
      </c>
      <c r="D21" s="19">
        <f>IF(OR(C21="",C20=""),"",C21-C20)</f>
        <v/>
      </c>
      <c r="E21" s="29" t="n">
        <v>59.09</v>
      </c>
      <c r="F21" s="28" t="n">
        <v>1392</v>
      </c>
      <c r="G21" s="19">
        <f>IF(OR(F21="",F20=""),"",F21-F20)</f>
        <v/>
      </c>
      <c r="H21" s="29" t="n">
        <v>28.3</v>
      </c>
      <c r="I21" s="28" t="n">
        <v>3721</v>
      </c>
      <c r="J21" s="19">
        <f>IF(OR(I21="",I20=""),"",I21-I20)</f>
        <v/>
      </c>
      <c r="K21" s="29" t="n">
        <v>77.28</v>
      </c>
      <c r="L21" s="30">
        <f>IF(COUNT(E21,H21,K21)=0,"",SUM(E21,H21,K21))</f>
        <v/>
      </c>
      <c r="M21" s="22">
        <f>IF(OR(D21="",E21="",D21=0),"",E21/D21)</f>
        <v/>
      </c>
      <c r="N21" s="22">
        <f>IF(OR(G21="",H21="",G21=0),"",H21/G21)</f>
        <v/>
      </c>
      <c r="O21" s="22">
        <f>IF(OR(J21="",K21="",J21=0),"",K21/J21)</f>
        <v/>
      </c>
      <c r="P21" s="31">
        <f>IF(OR(AND(ISNUMBER(D21),D21&lt;0),AND(ISNUMBER(G21),G21&lt;0),AND(ISNUMBER(J21),J21&lt;0)),"Revisa lectura","")</f>
        <v/>
      </c>
      <c r="Q21" s="32">
        <f>IF(B21="","",YEAR(B21))</f>
        <v/>
      </c>
      <c r="R21" s="32">
        <f>IF(B21="","",MONTH(B21))</f>
        <v/>
      </c>
    </row>
    <row r="22">
      <c r="B22" s="27" t="n">
        <v>45717</v>
      </c>
      <c r="C22" s="28" t="n">
        <v>22385</v>
      </c>
      <c r="D22" s="19">
        <f>IF(OR(C22="",C21=""),"",C22-C21)</f>
        <v/>
      </c>
      <c r="E22" s="29" t="n">
        <v>54.82</v>
      </c>
      <c r="F22" s="28" t="n">
        <v>1401</v>
      </c>
      <c r="G22" s="19">
        <f>IF(OR(F22="",F21=""),"",F22-F21)</f>
        <v/>
      </c>
      <c r="H22" s="29" t="n">
        <v>26.12</v>
      </c>
      <c r="I22" s="28" t="n">
        <v>3776</v>
      </c>
      <c r="J22" s="19">
        <f>IF(OR(I22="",I21=""),"",I22-I21)</f>
        <v/>
      </c>
      <c r="K22" s="29" t="n">
        <v>65.40000000000001</v>
      </c>
      <c r="L22" s="30">
        <f>IF(COUNT(E22,H22,K22)=0,"",SUM(E22,H22,K22))</f>
        <v/>
      </c>
      <c r="M22" s="22">
        <f>IF(OR(D22="",E22="",D22=0),"",E22/D22)</f>
        <v/>
      </c>
      <c r="N22" s="22">
        <f>IF(OR(G22="",H22="",G22=0),"",H22/G22)</f>
        <v/>
      </c>
      <c r="O22" s="22">
        <f>IF(OR(J22="",K22="",J22=0),"",K22/J22)</f>
        <v/>
      </c>
      <c r="P22" s="31">
        <f>IF(OR(AND(ISNUMBER(D22),D22&lt;0),AND(ISNUMBER(G22),G22&lt;0),AND(ISNUMBER(J22),J22&lt;0)),"Revisa lectura","")</f>
        <v/>
      </c>
      <c r="Q22" s="32">
        <f>IF(B22="","",YEAR(B22))</f>
        <v/>
      </c>
      <c r="R22" s="32">
        <f>IF(B22="","",MONTH(B22))</f>
        <v/>
      </c>
    </row>
    <row r="23">
      <c r="B23" s="27" t="n">
        <v>45748</v>
      </c>
      <c r="C23" s="28" t="n">
        <v>22625</v>
      </c>
      <c r="D23" s="19">
        <f>IF(OR(C23="",C22=""),"",C23-C22)</f>
        <v/>
      </c>
      <c r="E23" s="29" t="n">
        <v>50.54</v>
      </c>
      <c r="F23" s="28" t="n">
        <v>1411</v>
      </c>
      <c r="G23" s="19">
        <f>IF(OR(F23="",F22=""),"",F23-F22)</f>
        <v/>
      </c>
      <c r="H23" s="29" t="n">
        <v>28.3</v>
      </c>
      <c r="I23" s="28" t="n">
        <v>3814</v>
      </c>
      <c r="J23" s="19">
        <f>IF(OR(I23="",I22=""),"",I23-I22)</f>
        <v/>
      </c>
      <c r="K23" s="29" t="n">
        <v>47.04</v>
      </c>
      <c r="L23" s="30">
        <f>IF(COUNT(E23,H23,K23)=0,"",SUM(E23,H23,K23))</f>
        <v/>
      </c>
      <c r="M23" s="22">
        <f>IF(OR(D23="",E23="",D23=0),"",E23/D23)</f>
        <v/>
      </c>
      <c r="N23" s="22">
        <f>IF(OR(G23="",H23="",G23=0),"",H23/G23)</f>
        <v/>
      </c>
      <c r="O23" s="22">
        <f>IF(OR(J23="",K23="",J23=0),"",K23/J23)</f>
        <v/>
      </c>
      <c r="P23" s="31">
        <f>IF(OR(AND(ISNUMBER(D23),D23&lt;0),AND(ISNUMBER(G23),G23&lt;0),AND(ISNUMBER(J23),J23&lt;0)),"Revisa lectura","")</f>
        <v/>
      </c>
      <c r="Q23" s="32">
        <f>IF(B23="","",YEAR(B23))</f>
        <v/>
      </c>
      <c r="R23" s="32">
        <f>IF(B23="","",MONTH(B23))</f>
        <v/>
      </c>
    </row>
    <row r="24">
      <c r="B24" s="27" t="n">
        <v>45778</v>
      </c>
      <c r="C24" s="28" t="n">
        <v>22850</v>
      </c>
      <c r="D24" s="19">
        <f>IF(OR(C24="",C23=""),"",C24-C23)</f>
        <v/>
      </c>
      <c r="E24" s="29" t="n">
        <v>47.98</v>
      </c>
      <c r="F24" s="28" t="n">
        <v>1422</v>
      </c>
      <c r="G24" s="19">
        <f>IF(OR(F24="",F23=""),"",F24-F23)</f>
        <v/>
      </c>
      <c r="H24" s="29" t="n">
        <v>30.48</v>
      </c>
      <c r="I24" s="28" t="n">
        <v>3834</v>
      </c>
      <c r="J24" s="19">
        <f>IF(OR(I24="",I23=""),"",I24-I23)</f>
        <v/>
      </c>
      <c r="K24" s="29" t="n">
        <v>27.6</v>
      </c>
      <c r="L24" s="30">
        <f>IF(COUNT(E24,H24,K24)=0,"",SUM(E24,H24,K24))</f>
        <v/>
      </c>
      <c r="M24" s="22">
        <f>IF(OR(D24="",E24="",D24=0),"",E24/D24)</f>
        <v/>
      </c>
      <c r="N24" s="22">
        <f>IF(OR(G24="",H24="",G24=0),"",H24/G24)</f>
        <v/>
      </c>
      <c r="O24" s="22">
        <f>IF(OR(J24="",K24="",J24=0),"",K24/J24)</f>
        <v/>
      </c>
      <c r="P24" s="31">
        <f>IF(OR(AND(ISNUMBER(D24),D24&lt;0),AND(ISNUMBER(G24),G24&lt;0),AND(ISNUMBER(J24),J24&lt;0)),"Revisa lectura","")</f>
        <v/>
      </c>
      <c r="Q24" s="32">
        <f>IF(B24="","",YEAR(B24))</f>
        <v/>
      </c>
      <c r="R24" s="32">
        <f>IF(B24="","",MONTH(B24))</f>
        <v/>
      </c>
    </row>
    <row r="25">
      <c r="B25" s="27" t="n">
        <v>45809</v>
      </c>
      <c r="C25" s="28" t="n">
        <v>23100</v>
      </c>
      <c r="D25" s="19">
        <f>IF(OR(C25="",C24=""),"",C25-C24)</f>
        <v/>
      </c>
      <c r="E25" s="29" t="n">
        <v>52.25</v>
      </c>
      <c r="F25" s="28" t="n">
        <v>1434</v>
      </c>
      <c r="G25" s="19">
        <f>IF(OR(F25="",F24=""),"",F25-F24)</f>
        <v/>
      </c>
      <c r="H25" s="29" t="n">
        <v>32.66</v>
      </c>
      <c r="I25" s="28" t="n">
        <v>3845</v>
      </c>
      <c r="J25" s="19">
        <f>IF(OR(I25="",I24=""),"",I25-I24)</f>
        <v/>
      </c>
      <c r="K25" s="29" t="n">
        <v>17.88</v>
      </c>
      <c r="L25" s="30">
        <f>IF(COUNT(E25,H25,K25)=0,"",SUM(E25,H25,K25))</f>
        <v/>
      </c>
      <c r="M25" s="22">
        <f>IF(OR(D25="",E25="",D25=0),"",E25/D25)</f>
        <v/>
      </c>
      <c r="N25" s="22">
        <f>IF(OR(G25="",H25="",G25=0),"",H25/G25)</f>
        <v/>
      </c>
      <c r="O25" s="22">
        <f>IF(OR(J25="",K25="",J25=0),"",K25/J25)</f>
        <v/>
      </c>
      <c r="P25" s="31">
        <f>IF(OR(AND(ISNUMBER(D25),D25&lt;0),AND(ISNUMBER(G25),G25&lt;0),AND(ISNUMBER(J25),J25&lt;0)),"Revisa lectura","")</f>
        <v/>
      </c>
      <c r="Q25" s="32">
        <f>IF(B25="","",YEAR(B25))</f>
        <v/>
      </c>
      <c r="R25" s="32">
        <f>IF(B25="","",MONTH(B25))</f>
        <v/>
      </c>
    </row>
    <row r="26">
      <c r="B26" s="27" t="n">
        <v>45839</v>
      </c>
      <c r="C26" s="28" t="n">
        <v>23410</v>
      </c>
      <c r="D26" s="19">
        <f>IF(OR(C26="",C25=""),"",C26-C25)</f>
        <v/>
      </c>
      <c r="E26" s="29" t="n">
        <v>62.51</v>
      </c>
      <c r="F26" s="28" t="n">
        <v>1448</v>
      </c>
      <c r="G26" s="19">
        <f>IF(OR(F26="",F25=""),"",F26-F25)</f>
        <v/>
      </c>
      <c r="H26" s="29" t="n">
        <v>37.02</v>
      </c>
      <c r="I26" s="28" t="n">
        <v>3854</v>
      </c>
      <c r="J26" s="19">
        <f>IF(OR(I26="",I25=""),"",I26-I25)</f>
        <v/>
      </c>
      <c r="K26" s="29" t="n">
        <v>15.72</v>
      </c>
      <c r="L26" s="30">
        <f>IF(COUNT(E26,H26,K26)=0,"",SUM(E26,H26,K26))</f>
        <v/>
      </c>
      <c r="M26" s="22">
        <f>IF(OR(D26="",E26="",D26=0),"",E26/D26)</f>
        <v/>
      </c>
      <c r="N26" s="22">
        <f>IF(OR(G26="",H26="",G26=0),"",H26/G26)</f>
        <v/>
      </c>
      <c r="O26" s="22">
        <f>IF(OR(J26="",K26="",J26=0),"",K26/J26)</f>
        <v/>
      </c>
      <c r="P26" s="31">
        <f>IF(OR(AND(ISNUMBER(D26),D26&lt;0),AND(ISNUMBER(G26),G26&lt;0),AND(ISNUMBER(J26),J26&lt;0)),"Revisa lectura","")</f>
        <v/>
      </c>
      <c r="Q26" s="32">
        <f>IF(B26="","",YEAR(B26))</f>
        <v/>
      </c>
      <c r="R26" s="32">
        <f>IF(B26="","",MONTH(B26))</f>
        <v/>
      </c>
    </row>
    <row r="27">
      <c r="B27" s="27" t="n">
        <v>45870</v>
      </c>
      <c r="C27" s="28" t="n">
        <v>23730</v>
      </c>
      <c r="D27" s="19">
        <f>IF(OR(C27="",C26=""),"",C27-C26)</f>
        <v/>
      </c>
      <c r="E27" s="29" t="n">
        <v>64.22</v>
      </c>
      <c r="F27" s="28" t="n">
        <v>1461</v>
      </c>
      <c r="G27" s="19">
        <f>IF(OR(F27="",F26=""),"",F27-F26)</f>
        <v/>
      </c>
      <c r="H27" s="29" t="n">
        <v>34.84</v>
      </c>
      <c r="I27" s="28" t="n">
        <v>3864</v>
      </c>
      <c r="J27" s="19">
        <f>IF(OR(I27="",I26=""),"",I27-I26)</f>
        <v/>
      </c>
      <c r="K27" s="29" t="n">
        <v>16.8</v>
      </c>
      <c r="L27" s="30">
        <f>IF(COUNT(E27,H27,K27)=0,"",SUM(E27,H27,K27))</f>
        <v/>
      </c>
      <c r="M27" s="22">
        <f>IF(OR(D27="",E27="",D27=0),"",E27/D27)</f>
        <v/>
      </c>
      <c r="N27" s="22">
        <f>IF(OR(G27="",H27="",G27=0),"",H27/G27)</f>
        <v/>
      </c>
      <c r="O27" s="22">
        <f>IF(OR(J27="",K27="",J27=0),"",K27/J27)</f>
        <v/>
      </c>
      <c r="P27" s="31">
        <f>IF(OR(AND(ISNUMBER(D27),D27&lt;0),AND(ISNUMBER(G27),G27&lt;0),AND(ISNUMBER(J27),J27&lt;0)),"Revisa lectura","")</f>
        <v/>
      </c>
      <c r="Q27" s="32">
        <f>IF(B27="","",YEAR(B27))</f>
        <v/>
      </c>
      <c r="R27" s="32">
        <f>IF(B27="","",MONTH(B27))</f>
        <v/>
      </c>
    </row>
    <row r="28">
      <c r="B28" s="27" t="n">
        <v>45901</v>
      </c>
      <c r="C28" s="28" t="n">
        <v>23985</v>
      </c>
      <c r="D28" s="19">
        <f>IF(OR(C28="",C27=""),"",C28-C27)</f>
        <v/>
      </c>
      <c r="E28" s="29" t="n">
        <v>53.11</v>
      </c>
      <c r="F28" s="28" t="n">
        <v>1472</v>
      </c>
      <c r="G28" s="19">
        <f>IF(OR(F28="",F27=""),"",F28-F27)</f>
        <v/>
      </c>
      <c r="H28" s="29" t="n">
        <v>30.48</v>
      </c>
      <c r="I28" s="28" t="n">
        <v>3880</v>
      </c>
      <c r="J28" s="19">
        <f>IF(OR(I28="",I27=""),"",I28-I27)</f>
        <v/>
      </c>
      <c r="K28" s="29" t="n">
        <v>23.28</v>
      </c>
      <c r="L28" s="30">
        <f>IF(COUNT(E28,H28,K28)=0,"",SUM(E28,H28,K28))</f>
        <v/>
      </c>
      <c r="M28" s="22">
        <f>IF(OR(D28="",E28="",D28=0),"",E28/D28)</f>
        <v/>
      </c>
      <c r="N28" s="22">
        <f>IF(OR(G28="",H28="",G28=0),"",H28/G28)</f>
        <v/>
      </c>
      <c r="O28" s="22">
        <f>IF(OR(J28="",K28="",J28=0),"",K28/J28)</f>
        <v/>
      </c>
      <c r="P28" s="31">
        <f>IF(OR(AND(ISNUMBER(D28),D28&lt;0),AND(ISNUMBER(G28),G28&lt;0),AND(ISNUMBER(J28),J28&lt;0)),"Revisa lectura","")</f>
        <v/>
      </c>
      <c r="Q28" s="32">
        <f>IF(B28="","",YEAR(B28))</f>
        <v/>
      </c>
      <c r="R28" s="32">
        <f>IF(B28="","",MONTH(B28))</f>
        <v/>
      </c>
    </row>
    <row r="29">
      <c r="B29" s="27" t="n">
        <v>45931</v>
      </c>
      <c r="C29" s="28" t="n">
        <v>24225</v>
      </c>
      <c r="D29" s="19">
        <f>IF(OR(C29="",C28=""),"",C29-C28)</f>
        <v/>
      </c>
      <c r="E29" s="29" t="n">
        <v>50.54</v>
      </c>
      <c r="F29" s="28" t="n">
        <v>1482</v>
      </c>
      <c r="G29" s="19">
        <f>IF(OR(F29="",F28=""),"",F29-F28)</f>
        <v/>
      </c>
      <c r="H29" s="29" t="n">
        <v>28.3</v>
      </c>
      <c r="I29" s="28" t="n">
        <v>3914</v>
      </c>
      <c r="J29" s="19">
        <f>IF(OR(I29="",I28=""),"",I29-I28)</f>
        <v/>
      </c>
      <c r="K29" s="29" t="n">
        <v>42.72</v>
      </c>
      <c r="L29" s="30">
        <f>IF(COUNT(E29,H29,K29)=0,"",SUM(E29,H29,K29))</f>
        <v/>
      </c>
      <c r="M29" s="22">
        <f>IF(OR(D29="",E29="",D29=0),"",E29/D29)</f>
        <v/>
      </c>
      <c r="N29" s="22">
        <f>IF(OR(G29="",H29="",G29=0),"",H29/G29)</f>
        <v/>
      </c>
      <c r="O29" s="22">
        <f>IF(OR(J29="",K29="",J29=0),"",K29/J29)</f>
        <v/>
      </c>
      <c r="P29" s="31">
        <f>IF(OR(AND(ISNUMBER(D29),D29&lt;0),AND(ISNUMBER(G29),G29&lt;0),AND(ISNUMBER(J29),J29&lt;0)),"Revisa lectura","")</f>
        <v/>
      </c>
      <c r="Q29" s="32">
        <f>IF(B29="","",YEAR(B29))</f>
        <v/>
      </c>
      <c r="R29" s="32">
        <f>IF(B29="","",MONTH(B29))</f>
        <v/>
      </c>
    </row>
    <row r="30">
      <c r="B30" s="27" t="n">
        <v>45962</v>
      </c>
      <c r="C30" s="28" t="n">
        <v>24510</v>
      </c>
      <c r="D30" s="19">
        <f>IF(OR(C30="",C29=""),"",C30-C29)</f>
        <v/>
      </c>
      <c r="E30" s="29" t="n">
        <v>58.24</v>
      </c>
      <c r="F30" s="28" t="n">
        <v>1491</v>
      </c>
      <c r="G30" s="19">
        <f>IF(OR(F30="",F29=""),"",F30-F29)</f>
        <v/>
      </c>
      <c r="H30" s="29" t="n">
        <v>26.12</v>
      </c>
      <c r="I30" s="28" t="n">
        <v>3972</v>
      </c>
      <c r="J30" s="19">
        <f>IF(OR(I30="",I29=""),"",I30-I29)</f>
        <v/>
      </c>
      <c r="K30" s="29" t="n">
        <v>68.64</v>
      </c>
      <c r="L30" s="30">
        <f>IF(COUNT(E30,H30,K30)=0,"",SUM(E30,H30,K30))</f>
        <v/>
      </c>
      <c r="M30" s="22">
        <f>IF(OR(D30="",E30="",D30=0),"",E30/D30)</f>
        <v/>
      </c>
      <c r="N30" s="22">
        <f>IF(OR(G30="",H30="",G30=0),"",H30/G30)</f>
        <v/>
      </c>
      <c r="O30" s="22">
        <f>IF(OR(J30="",K30="",J30=0),"",K30/J30)</f>
        <v/>
      </c>
      <c r="P30" s="31">
        <f>IF(OR(AND(ISNUMBER(D30),D30&lt;0),AND(ISNUMBER(G30),G30&lt;0),AND(ISNUMBER(J30),J30&lt;0)),"Revisa lectura","")</f>
        <v/>
      </c>
      <c r="Q30" s="32">
        <f>IF(B30="","",YEAR(B30))</f>
        <v/>
      </c>
      <c r="R30" s="32">
        <f>IF(B30="","",MONTH(B30))</f>
        <v/>
      </c>
    </row>
    <row r="31">
      <c r="B31" s="27" t="n">
        <v>45992</v>
      </c>
      <c r="C31" s="28" t="n">
        <v>24845</v>
      </c>
      <c r="D31" s="19">
        <f>IF(OR(C31="",C30=""),"",C31-C30)</f>
        <v/>
      </c>
      <c r="E31" s="29" t="n">
        <v>66.78</v>
      </c>
      <c r="F31" s="28" t="n">
        <v>1501</v>
      </c>
      <c r="G31" s="19">
        <f>IF(OR(F31="",F30=""),"",F31-F30)</f>
        <v/>
      </c>
      <c r="H31" s="29" t="n">
        <v>28.3</v>
      </c>
      <c r="I31" s="28" t="n">
        <v>4052</v>
      </c>
      <c r="J31" s="19">
        <f>IF(OR(I31="",I30=""),"",I31-I30)</f>
        <v/>
      </c>
      <c r="K31" s="29" t="n">
        <v>92.40000000000001</v>
      </c>
      <c r="L31" s="30">
        <f>IF(COUNT(E31,H31,K31)=0,"",SUM(E31,H31,K31))</f>
        <v/>
      </c>
      <c r="M31" s="22">
        <f>IF(OR(D31="",E31="",D31=0),"",E31/D31)</f>
        <v/>
      </c>
      <c r="N31" s="22">
        <f>IF(OR(G31="",H31="",G31=0),"",H31/G31)</f>
        <v/>
      </c>
      <c r="O31" s="22">
        <f>IF(OR(J31="",K31="",J31=0),"",K31/J31)</f>
        <v/>
      </c>
      <c r="P31" s="31">
        <f>IF(OR(AND(ISNUMBER(D31),D31&lt;0),AND(ISNUMBER(G31),G31&lt;0),AND(ISNUMBER(J31),J31&lt;0)),"Revisa lectura","")</f>
        <v/>
      </c>
      <c r="Q31" s="32">
        <f>IF(B31="","",YEAR(B31))</f>
        <v/>
      </c>
      <c r="R31" s="32">
        <f>IF(B31="","",MONTH(B31))</f>
        <v/>
      </c>
    </row>
    <row r="32">
      <c r="B32" s="27" t="n">
        <v>46023</v>
      </c>
      <c r="C32" s="28" t="n"/>
      <c r="D32" s="19">
        <f>IF(OR(C32="",C31=""),"",C32-C31)</f>
        <v/>
      </c>
      <c r="E32" s="29" t="n"/>
      <c r="F32" s="28" t="n"/>
      <c r="G32" s="19">
        <f>IF(OR(F32="",F31=""),"",F32-F31)</f>
        <v/>
      </c>
      <c r="H32" s="29" t="n"/>
      <c r="I32" s="28" t="n"/>
      <c r="J32" s="19">
        <f>IF(OR(I32="",I31=""),"",I32-I31)</f>
        <v/>
      </c>
      <c r="K32" s="29" t="n"/>
      <c r="L32" s="30">
        <f>IF(COUNT(E32,H32,K32)=0,"",SUM(E32,H32,K32))</f>
        <v/>
      </c>
      <c r="M32" s="22">
        <f>IF(OR(D32="",E32="",D32=0),"",E32/D32)</f>
        <v/>
      </c>
      <c r="N32" s="22">
        <f>IF(OR(G32="",H32="",G32=0),"",H32/G32)</f>
        <v/>
      </c>
      <c r="O32" s="22">
        <f>IF(OR(J32="",K32="",J32=0),"",K32/J32)</f>
        <v/>
      </c>
      <c r="P32" s="31">
        <f>IF(OR(AND(ISNUMBER(D32),D32&lt;0),AND(ISNUMBER(G32),G32&lt;0),AND(ISNUMBER(J32),J32&lt;0)),"Revisa lectura","")</f>
        <v/>
      </c>
      <c r="Q32" s="32">
        <f>IF(B32="","",YEAR(B32))</f>
        <v/>
      </c>
      <c r="R32" s="32">
        <f>IF(B32="","",MONTH(B32))</f>
        <v/>
      </c>
    </row>
    <row r="33">
      <c r="B33" s="27" t="n">
        <v>46054</v>
      </c>
      <c r="C33" s="28" t="n"/>
      <c r="D33" s="19">
        <f>IF(OR(C33="",C32=""),"",C33-C32)</f>
        <v/>
      </c>
      <c r="E33" s="29" t="n"/>
      <c r="F33" s="28" t="n"/>
      <c r="G33" s="19">
        <f>IF(OR(F33="",F32=""),"",F33-F32)</f>
        <v/>
      </c>
      <c r="H33" s="29" t="n"/>
      <c r="I33" s="28" t="n"/>
      <c r="J33" s="19">
        <f>IF(OR(I33="",I32=""),"",I33-I32)</f>
        <v/>
      </c>
      <c r="K33" s="29" t="n"/>
      <c r="L33" s="30">
        <f>IF(COUNT(E33,H33,K33)=0,"",SUM(E33,H33,K33))</f>
        <v/>
      </c>
      <c r="M33" s="22">
        <f>IF(OR(D33="",E33="",D33=0),"",E33/D33)</f>
        <v/>
      </c>
      <c r="N33" s="22">
        <f>IF(OR(G33="",H33="",G33=0),"",H33/G33)</f>
        <v/>
      </c>
      <c r="O33" s="22">
        <f>IF(OR(J33="",K33="",J33=0),"",K33/J33)</f>
        <v/>
      </c>
      <c r="P33" s="31">
        <f>IF(OR(AND(ISNUMBER(D33),D33&lt;0),AND(ISNUMBER(G33),G33&lt;0),AND(ISNUMBER(J33),J33&lt;0)),"Revisa lectura","")</f>
        <v/>
      </c>
      <c r="Q33" s="32">
        <f>IF(B33="","",YEAR(B33))</f>
        <v/>
      </c>
      <c r="R33" s="32">
        <f>IF(B33="","",MONTH(B33))</f>
        <v/>
      </c>
    </row>
    <row r="34">
      <c r="B34" s="27" t="n">
        <v>46082</v>
      </c>
      <c r="C34" s="28" t="n"/>
      <c r="D34" s="19">
        <f>IF(OR(C34="",C33=""),"",C34-C33)</f>
        <v/>
      </c>
      <c r="E34" s="29" t="n"/>
      <c r="F34" s="28" t="n"/>
      <c r="G34" s="19">
        <f>IF(OR(F34="",F33=""),"",F34-F33)</f>
        <v/>
      </c>
      <c r="H34" s="29" t="n"/>
      <c r="I34" s="28" t="n"/>
      <c r="J34" s="19">
        <f>IF(OR(I34="",I33=""),"",I34-I33)</f>
        <v/>
      </c>
      <c r="K34" s="29" t="n"/>
      <c r="L34" s="30">
        <f>IF(COUNT(E34,H34,K34)=0,"",SUM(E34,H34,K34))</f>
        <v/>
      </c>
      <c r="M34" s="22">
        <f>IF(OR(D34="",E34="",D34=0),"",E34/D34)</f>
        <v/>
      </c>
      <c r="N34" s="22">
        <f>IF(OR(G34="",H34="",G34=0),"",H34/G34)</f>
        <v/>
      </c>
      <c r="O34" s="22">
        <f>IF(OR(J34="",K34="",J34=0),"",K34/J34)</f>
        <v/>
      </c>
      <c r="P34" s="31">
        <f>IF(OR(AND(ISNUMBER(D34),D34&lt;0),AND(ISNUMBER(G34),G34&lt;0),AND(ISNUMBER(J34),J34&lt;0)),"Revisa lectura","")</f>
        <v/>
      </c>
      <c r="Q34" s="32">
        <f>IF(B34="","",YEAR(B34))</f>
        <v/>
      </c>
      <c r="R34" s="32">
        <f>IF(B34="","",MONTH(B34))</f>
        <v/>
      </c>
    </row>
    <row r="35">
      <c r="B35" s="27" t="n">
        <v>46113</v>
      </c>
      <c r="C35" s="28" t="n"/>
      <c r="D35" s="19">
        <f>IF(OR(C35="",C34=""),"",C35-C34)</f>
        <v/>
      </c>
      <c r="E35" s="29" t="n"/>
      <c r="F35" s="28" t="n"/>
      <c r="G35" s="19">
        <f>IF(OR(F35="",F34=""),"",F35-F34)</f>
        <v/>
      </c>
      <c r="H35" s="29" t="n"/>
      <c r="I35" s="28" t="n"/>
      <c r="J35" s="19">
        <f>IF(OR(I35="",I34=""),"",I35-I34)</f>
        <v/>
      </c>
      <c r="K35" s="29" t="n"/>
      <c r="L35" s="30">
        <f>IF(COUNT(E35,H35,K35)=0,"",SUM(E35,H35,K35))</f>
        <v/>
      </c>
      <c r="M35" s="22">
        <f>IF(OR(D35="",E35="",D35=0),"",E35/D35)</f>
        <v/>
      </c>
      <c r="N35" s="22">
        <f>IF(OR(G35="",H35="",G35=0),"",H35/G35)</f>
        <v/>
      </c>
      <c r="O35" s="22">
        <f>IF(OR(J35="",K35="",J35=0),"",K35/J35)</f>
        <v/>
      </c>
      <c r="P35" s="31">
        <f>IF(OR(AND(ISNUMBER(D35),D35&lt;0),AND(ISNUMBER(G35),G35&lt;0),AND(ISNUMBER(J35),J35&lt;0)),"Revisa lectura","")</f>
        <v/>
      </c>
      <c r="Q35" s="32">
        <f>IF(B35="","",YEAR(B35))</f>
        <v/>
      </c>
      <c r="R35" s="32">
        <f>IF(B35="","",MONTH(B35))</f>
        <v/>
      </c>
    </row>
    <row r="36">
      <c r="B36" s="27" t="n">
        <v>46143</v>
      </c>
      <c r="C36" s="28" t="n"/>
      <c r="D36" s="19">
        <f>IF(OR(C36="",C35=""),"",C36-C35)</f>
        <v/>
      </c>
      <c r="E36" s="29" t="n"/>
      <c r="F36" s="28" t="n"/>
      <c r="G36" s="19">
        <f>IF(OR(F36="",F35=""),"",F36-F35)</f>
        <v/>
      </c>
      <c r="H36" s="29" t="n"/>
      <c r="I36" s="28" t="n"/>
      <c r="J36" s="19">
        <f>IF(OR(I36="",I35=""),"",I36-I35)</f>
        <v/>
      </c>
      <c r="K36" s="29" t="n"/>
      <c r="L36" s="30">
        <f>IF(COUNT(E36,H36,K36)=0,"",SUM(E36,H36,K36))</f>
        <v/>
      </c>
      <c r="M36" s="22">
        <f>IF(OR(D36="",E36="",D36=0),"",E36/D36)</f>
        <v/>
      </c>
      <c r="N36" s="22">
        <f>IF(OR(G36="",H36="",G36=0),"",H36/G36)</f>
        <v/>
      </c>
      <c r="O36" s="22">
        <f>IF(OR(J36="",K36="",J36=0),"",K36/J36)</f>
        <v/>
      </c>
      <c r="P36" s="31">
        <f>IF(OR(AND(ISNUMBER(D36),D36&lt;0),AND(ISNUMBER(G36),G36&lt;0),AND(ISNUMBER(J36),J36&lt;0)),"Revisa lectura","")</f>
        <v/>
      </c>
      <c r="Q36" s="32">
        <f>IF(B36="","",YEAR(B36))</f>
        <v/>
      </c>
      <c r="R36" s="32">
        <f>IF(B36="","",MONTH(B36))</f>
        <v/>
      </c>
    </row>
    <row r="37">
      <c r="B37" s="27" t="n">
        <v>46174</v>
      </c>
      <c r="C37" s="28" t="n"/>
      <c r="D37" s="19">
        <f>IF(OR(C37="",C36=""),"",C37-C36)</f>
        <v/>
      </c>
      <c r="E37" s="29" t="n"/>
      <c r="F37" s="28" t="n"/>
      <c r="G37" s="19">
        <f>IF(OR(F37="",F36=""),"",F37-F36)</f>
        <v/>
      </c>
      <c r="H37" s="29" t="n"/>
      <c r="I37" s="28" t="n"/>
      <c r="J37" s="19">
        <f>IF(OR(I37="",I36=""),"",I37-I36)</f>
        <v/>
      </c>
      <c r="K37" s="29" t="n"/>
      <c r="L37" s="30">
        <f>IF(COUNT(E37,H37,K37)=0,"",SUM(E37,H37,K37))</f>
        <v/>
      </c>
      <c r="M37" s="22">
        <f>IF(OR(D37="",E37="",D37=0),"",E37/D37)</f>
        <v/>
      </c>
      <c r="N37" s="22">
        <f>IF(OR(G37="",H37="",G37=0),"",H37/G37)</f>
        <v/>
      </c>
      <c r="O37" s="22">
        <f>IF(OR(J37="",K37="",J37=0),"",K37/J37)</f>
        <v/>
      </c>
      <c r="P37" s="31">
        <f>IF(OR(AND(ISNUMBER(D37),D37&lt;0),AND(ISNUMBER(G37),G37&lt;0),AND(ISNUMBER(J37),J37&lt;0)),"Revisa lectura","")</f>
        <v/>
      </c>
      <c r="Q37" s="32">
        <f>IF(B37="","",YEAR(B37))</f>
        <v/>
      </c>
      <c r="R37" s="32">
        <f>IF(B37="","",MONTH(B37))</f>
        <v/>
      </c>
    </row>
    <row r="38">
      <c r="B38" s="27" t="n">
        <v>46204</v>
      </c>
      <c r="C38" s="28" t="n"/>
      <c r="D38" s="19">
        <f>IF(OR(C38="",C37=""),"",C38-C37)</f>
        <v/>
      </c>
      <c r="E38" s="29" t="n"/>
      <c r="F38" s="28" t="n"/>
      <c r="G38" s="19">
        <f>IF(OR(F38="",F37=""),"",F38-F37)</f>
        <v/>
      </c>
      <c r="H38" s="29" t="n"/>
      <c r="I38" s="28" t="n"/>
      <c r="J38" s="19">
        <f>IF(OR(I38="",I37=""),"",I38-I37)</f>
        <v/>
      </c>
      <c r="K38" s="29" t="n"/>
      <c r="L38" s="30">
        <f>IF(COUNT(E38,H38,K38)=0,"",SUM(E38,H38,K38))</f>
        <v/>
      </c>
      <c r="M38" s="22">
        <f>IF(OR(D38="",E38="",D38=0),"",E38/D38)</f>
        <v/>
      </c>
      <c r="N38" s="22">
        <f>IF(OR(G38="",H38="",G38=0),"",H38/G38)</f>
        <v/>
      </c>
      <c r="O38" s="22">
        <f>IF(OR(J38="",K38="",J38=0),"",K38/J38)</f>
        <v/>
      </c>
      <c r="P38" s="31">
        <f>IF(OR(AND(ISNUMBER(D38),D38&lt;0),AND(ISNUMBER(G38),G38&lt;0),AND(ISNUMBER(J38),J38&lt;0)),"Revisa lectura","")</f>
        <v/>
      </c>
      <c r="Q38" s="32">
        <f>IF(B38="","",YEAR(B38))</f>
        <v/>
      </c>
      <c r="R38" s="32">
        <f>IF(B38="","",MONTH(B38))</f>
        <v/>
      </c>
    </row>
    <row r="39">
      <c r="B39" s="27" t="n">
        <v>46235</v>
      </c>
      <c r="C39" s="28" t="n"/>
      <c r="D39" s="19">
        <f>IF(OR(C39="",C38=""),"",C39-C38)</f>
        <v/>
      </c>
      <c r="E39" s="29" t="n"/>
      <c r="F39" s="28" t="n"/>
      <c r="G39" s="19">
        <f>IF(OR(F39="",F38=""),"",F39-F38)</f>
        <v/>
      </c>
      <c r="H39" s="29" t="n"/>
      <c r="I39" s="28" t="n"/>
      <c r="J39" s="19">
        <f>IF(OR(I39="",I38=""),"",I39-I38)</f>
        <v/>
      </c>
      <c r="K39" s="29" t="n"/>
      <c r="L39" s="30">
        <f>IF(COUNT(E39,H39,K39)=0,"",SUM(E39,H39,K39))</f>
        <v/>
      </c>
      <c r="M39" s="22">
        <f>IF(OR(D39="",E39="",D39=0),"",E39/D39)</f>
        <v/>
      </c>
      <c r="N39" s="22">
        <f>IF(OR(G39="",H39="",G39=0),"",H39/G39)</f>
        <v/>
      </c>
      <c r="O39" s="22">
        <f>IF(OR(J39="",K39="",J39=0),"",K39/J39)</f>
        <v/>
      </c>
      <c r="P39" s="31">
        <f>IF(OR(AND(ISNUMBER(D39),D39&lt;0),AND(ISNUMBER(G39),G39&lt;0),AND(ISNUMBER(J39),J39&lt;0)),"Revisa lectura","")</f>
        <v/>
      </c>
      <c r="Q39" s="32">
        <f>IF(B39="","",YEAR(B39))</f>
        <v/>
      </c>
      <c r="R39" s="32">
        <f>IF(B39="","",MONTH(B39))</f>
        <v/>
      </c>
    </row>
    <row r="40">
      <c r="B40" s="27" t="n">
        <v>46266</v>
      </c>
      <c r="C40" s="28" t="n"/>
      <c r="D40" s="19">
        <f>IF(OR(C40="",C39=""),"",C40-C39)</f>
        <v/>
      </c>
      <c r="E40" s="29" t="n"/>
      <c r="F40" s="28" t="n"/>
      <c r="G40" s="19">
        <f>IF(OR(F40="",F39=""),"",F40-F39)</f>
        <v/>
      </c>
      <c r="H40" s="29" t="n"/>
      <c r="I40" s="28" t="n"/>
      <c r="J40" s="19">
        <f>IF(OR(I40="",I39=""),"",I40-I39)</f>
        <v/>
      </c>
      <c r="K40" s="29" t="n"/>
      <c r="L40" s="30">
        <f>IF(COUNT(E40,H40,K40)=0,"",SUM(E40,H40,K40))</f>
        <v/>
      </c>
      <c r="M40" s="22">
        <f>IF(OR(D40="",E40="",D40=0),"",E40/D40)</f>
        <v/>
      </c>
      <c r="N40" s="22">
        <f>IF(OR(G40="",H40="",G40=0),"",H40/G40)</f>
        <v/>
      </c>
      <c r="O40" s="22">
        <f>IF(OR(J40="",K40="",J40=0),"",K40/J40)</f>
        <v/>
      </c>
      <c r="P40" s="31">
        <f>IF(OR(AND(ISNUMBER(D40),D40&lt;0),AND(ISNUMBER(G40),G40&lt;0),AND(ISNUMBER(J40),J40&lt;0)),"Revisa lectura","")</f>
        <v/>
      </c>
      <c r="Q40" s="32">
        <f>IF(B40="","",YEAR(B40))</f>
        <v/>
      </c>
      <c r="R40" s="32">
        <f>IF(B40="","",MONTH(B40))</f>
        <v/>
      </c>
    </row>
    <row r="41">
      <c r="B41" s="27" t="n">
        <v>46296</v>
      </c>
      <c r="C41" s="28" t="n"/>
      <c r="D41" s="19">
        <f>IF(OR(C41="",C40=""),"",C41-C40)</f>
        <v/>
      </c>
      <c r="E41" s="29" t="n"/>
      <c r="F41" s="28" t="n"/>
      <c r="G41" s="19">
        <f>IF(OR(F41="",F40=""),"",F41-F40)</f>
        <v/>
      </c>
      <c r="H41" s="29" t="n"/>
      <c r="I41" s="28" t="n"/>
      <c r="J41" s="19">
        <f>IF(OR(I41="",I40=""),"",I41-I40)</f>
        <v/>
      </c>
      <c r="K41" s="29" t="n"/>
      <c r="L41" s="30">
        <f>IF(COUNT(E41,H41,K41)=0,"",SUM(E41,H41,K41))</f>
        <v/>
      </c>
      <c r="M41" s="22">
        <f>IF(OR(D41="",E41="",D41=0),"",E41/D41)</f>
        <v/>
      </c>
      <c r="N41" s="22">
        <f>IF(OR(G41="",H41="",G41=0),"",H41/G41)</f>
        <v/>
      </c>
      <c r="O41" s="22">
        <f>IF(OR(J41="",K41="",J41=0),"",K41/J41)</f>
        <v/>
      </c>
      <c r="P41" s="31">
        <f>IF(OR(AND(ISNUMBER(D41),D41&lt;0),AND(ISNUMBER(G41),G41&lt;0),AND(ISNUMBER(J41),J41&lt;0)),"Revisa lectura","")</f>
        <v/>
      </c>
      <c r="Q41" s="32">
        <f>IF(B41="","",YEAR(B41))</f>
        <v/>
      </c>
      <c r="R41" s="32">
        <f>IF(B41="","",MONTH(B41))</f>
        <v/>
      </c>
    </row>
    <row r="42">
      <c r="B42" s="27" t="n">
        <v>46327</v>
      </c>
      <c r="C42" s="28" t="n"/>
      <c r="D42" s="19">
        <f>IF(OR(C42="",C41=""),"",C42-C41)</f>
        <v/>
      </c>
      <c r="E42" s="29" t="n"/>
      <c r="F42" s="28" t="n"/>
      <c r="G42" s="19">
        <f>IF(OR(F42="",F41=""),"",F42-F41)</f>
        <v/>
      </c>
      <c r="H42" s="29" t="n"/>
      <c r="I42" s="28" t="n"/>
      <c r="J42" s="19">
        <f>IF(OR(I42="",I41=""),"",I42-I41)</f>
        <v/>
      </c>
      <c r="K42" s="29" t="n"/>
      <c r="L42" s="30">
        <f>IF(COUNT(E42,H42,K42)=0,"",SUM(E42,H42,K42))</f>
        <v/>
      </c>
      <c r="M42" s="22">
        <f>IF(OR(D42="",E42="",D42=0),"",E42/D42)</f>
        <v/>
      </c>
      <c r="N42" s="22">
        <f>IF(OR(G42="",H42="",G42=0),"",H42/G42)</f>
        <v/>
      </c>
      <c r="O42" s="22">
        <f>IF(OR(J42="",K42="",J42=0),"",K42/J42)</f>
        <v/>
      </c>
      <c r="P42" s="31">
        <f>IF(OR(AND(ISNUMBER(D42),D42&lt;0),AND(ISNUMBER(G42),G42&lt;0),AND(ISNUMBER(J42),J42&lt;0)),"Revisa lectura","")</f>
        <v/>
      </c>
      <c r="Q42" s="32">
        <f>IF(B42="","",YEAR(B42))</f>
        <v/>
      </c>
      <c r="R42" s="32">
        <f>IF(B42="","",MONTH(B42))</f>
        <v/>
      </c>
    </row>
    <row r="43">
      <c r="B43" s="27" t="n">
        <v>46357</v>
      </c>
      <c r="C43" s="28" t="n"/>
      <c r="D43" s="19">
        <f>IF(OR(C43="",C42=""),"",C43-C42)</f>
        <v/>
      </c>
      <c r="E43" s="29" t="n"/>
      <c r="F43" s="28" t="n"/>
      <c r="G43" s="19">
        <f>IF(OR(F43="",F42=""),"",F43-F42)</f>
        <v/>
      </c>
      <c r="H43" s="29" t="n"/>
      <c r="I43" s="28" t="n"/>
      <c r="J43" s="19">
        <f>IF(OR(I43="",I42=""),"",I43-I42)</f>
        <v/>
      </c>
      <c r="K43" s="29" t="n"/>
      <c r="L43" s="30">
        <f>IF(COUNT(E43,H43,K43)=0,"",SUM(E43,H43,K43))</f>
        <v/>
      </c>
      <c r="M43" s="22">
        <f>IF(OR(D43="",E43="",D43=0),"",E43/D43)</f>
        <v/>
      </c>
      <c r="N43" s="22">
        <f>IF(OR(G43="",H43="",G43=0),"",H43/G43)</f>
        <v/>
      </c>
      <c r="O43" s="22">
        <f>IF(OR(J43="",K43="",J43=0),"",K43/J43)</f>
        <v/>
      </c>
      <c r="P43" s="31">
        <f>IF(OR(AND(ISNUMBER(D43),D43&lt;0),AND(ISNUMBER(G43),G43&lt;0),AND(ISNUMBER(J43),J43&lt;0)),"Revisa lectura","")</f>
        <v/>
      </c>
      <c r="Q43" s="32">
        <f>IF(B43="","",YEAR(B43))</f>
        <v/>
      </c>
      <c r="R43" s="32">
        <f>IF(B43="","",MONTH(B43))</f>
        <v/>
      </c>
    </row>
    <row r="45">
      <c r="B45" s="8" t="inlineStr">
        <is>
          <t>Las columnas Año y Mes nº son ayudas de cálculo para el panel: no las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R2"/>
    <mergeCell ref="B3:R3"/>
  </mergeCells>
  <conditionalFormatting sqref="P7:P43">
    <cfRule type="cellIs" priority="1" operator="equal" dxfId="0">
      <formula>"Revisa lectura"</formula>
    </cfRule>
  </conditionalFormatting>
  <conditionalFormatting sqref="D8:D43">
    <cfRule type="expression" priority="2" dxfId="2">
      <formula>AND(ISNUMBER(D8),D8&gt;AVERAGE(D$8:D$43)*1.2)</formula>
    </cfRule>
  </conditionalFormatting>
  <conditionalFormatting sqref="G8:G43">
    <cfRule type="expression" priority="3" dxfId="2">
      <formula>AND(ISNUMBER(G8),G8&gt;AVERAGE(G$8:G$43)*1.2)</formula>
    </cfRule>
  </conditionalFormatting>
  <conditionalFormatting sqref="J8:J43">
    <cfRule type="expression" priority="4" dxfId="2">
      <formula>AND(ISNUMBER(J8),J8&gt;AVERAGE(J$8:J$43)*1.2)</formula>
    </cfRule>
  </conditionalFormatting>
  <conditionalFormatting sqref="L8:L43">
    <cfRule type="dataBar" priority="5">
      <dataBar>
        <cfvo type="num" val="0"/>
        <cfvo type="max"/>
        <color rgb="0010B981"/>
      </dataBar>
    </cfRule>
  </conditionalFormatting>
  <dataValidations count="1">
    <dataValidation sqref="C7:C43 E7:E43 F7:F43 H7:H43 I7:I43 K7:K43" showDropDown="0" showInputMessage="0" showErrorMessage="0" allowBlank="1" errorTitle="Valor no válido" error="Introduce un número mayor o igual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B2:N2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2" customWidth="1" min="4" max="4"/>
    <col width="1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0" customWidth="1" min="11" max="11"/>
    <col width="13" customWidth="1" min="12" max="12"/>
    <col width="13" customWidth="1" min="13" max="13"/>
    <col width="10" customWidth="1" min="14" max="14"/>
  </cols>
  <sheetData>
    <row r="2" ht="34" customHeight="1">
      <c r="B2" s="1" t="inlineStr">
        <is>
          <t>Comparativa mes a mes y año a año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Compara cada mes del año analizado con el mismo mes del año anterior. El año se elige en el Panel.</t>
        </is>
      </c>
    </row>
    <row r="4">
      <c r="B4" s="4" t="inlineStr">
        <is>
          <t>Año anterior:</t>
        </is>
      </c>
      <c r="C4" s="7">
        <f>Panel!C5</f>
        <v/>
      </c>
      <c r="D4" s="4" t="inlineStr">
        <is>
          <t>Año actual:</t>
        </is>
      </c>
      <c r="E4" s="7">
        <f>Panel!C4</f>
        <v/>
      </c>
    </row>
    <row r="6" ht="34" customHeight="1">
      <c r="B6" s="16" t="inlineStr">
        <is>
          <t>Mes</t>
        </is>
      </c>
      <c r="C6" s="16" t="inlineStr">
        <is>
          <t>Luz ant. (kWh)</t>
        </is>
      </c>
      <c r="D6" s="16" t="inlineStr">
        <is>
          <t>Luz act. (kWh)</t>
        </is>
      </c>
      <c r="E6" s="16" t="inlineStr">
        <is>
          <t>Var. luz</t>
        </is>
      </c>
      <c r="F6" s="16" t="inlineStr">
        <is>
          <t>Agua ant. (m³)</t>
        </is>
      </c>
      <c r="G6" s="16" t="inlineStr">
        <is>
          <t>Agua act. (m³)</t>
        </is>
      </c>
      <c r="H6" s="16" t="inlineStr">
        <is>
          <t>Var. agua</t>
        </is>
      </c>
      <c r="I6" s="16" t="inlineStr">
        <is>
          <t>Gas ant. (m³)</t>
        </is>
      </c>
      <c r="J6" s="16" t="inlineStr">
        <is>
          <t>Gas act. (m³)</t>
        </is>
      </c>
      <c r="K6" s="16" t="inlineStr">
        <is>
          <t>Var. gas</t>
        </is>
      </c>
      <c r="L6" s="16" t="inlineStr">
        <is>
          <t>Total ant.</t>
        </is>
      </c>
      <c r="M6" s="16" t="inlineStr">
        <is>
          <t>Total act.</t>
        </is>
      </c>
      <c r="N6" s="16" t="inlineStr">
        <is>
          <t>Var. total</t>
        </is>
      </c>
    </row>
    <row r="7">
      <c r="B7" s="33" t="inlineStr">
        <is>
          <t>Ene</t>
        </is>
      </c>
      <c r="C7" s="19">
        <f>SUMIFS(Lecturas!$D$7:$D$43,Lecturas!$Q$7:$Q$43,$C$4,Lecturas!$R$7:$R$43,ROWS($B$7:$B7))</f>
        <v/>
      </c>
      <c r="D7" s="19">
        <f>SUMIFS(Lecturas!$D$7:$D$43,Lecturas!$Q$7:$Q$43,$E$4,Lecturas!$R$7:$R$43,ROWS($B$7:$B7))</f>
        <v/>
      </c>
      <c r="E7" s="20">
        <f>IF(OR(C7=0,D7=0),"",D7/C7-1)</f>
        <v/>
      </c>
      <c r="F7" s="19">
        <f>SUMIFS(Lecturas!$G$7:$G$43,Lecturas!$Q$7:$Q$43,$C$4,Lecturas!$R$7:$R$43,ROWS($B$7:$B7))</f>
        <v/>
      </c>
      <c r="G7" s="19">
        <f>SUMIFS(Lecturas!$G$7:$G$43,Lecturas!$Q$7:$Q$43,$E$4,Lecturas!$R$7:$R$43,ROWS($B$7:$B7))</f>
        <v/>
      </c>
      <c r="H7" s="20">
        <f>IF(OR(F7=0,G7=0),"",G7/F7-1)</f>
        <v/>
      </c>
      <c r="I7" s="19">
        <f>SUMIFS(Lecturas!$J$7:$J$43,Lecturas!$Q$7:$Q$43,$C$4,Lecturas!$R$7:$R$43,ROWS($B$7:$B7))</f>
        <v/>
      </c>
      <c r="J7" s="19">
        <f>SUMIFS(Lecturas!$J$7:$J$43,Lecturas!$Q$7:$Q$43,$E$4,Lecturas!$R$7:$R$43,ROWS($B$7:$B7))</f>
        <v/>
      </c>
      <c r="K7" s="20">
        <f>IF(OR(I7=0,J7=0),"",J7/I7-1)</f>
        <v/>
      </c>
      <c r="L7" s="21">
        <f>SUMIFS(Lecturas!$L$7:$L$43,Lecturas!$Q$7:$Q$43,$C$4,Lecturas!$R$7:$R$43,ROWS($B$7:$B7))</f>
        <v/>
      </c>
      <c r="M7" s="21">
        <f>SUMIFS(Lecturas!$L$7:$L$43,Lecturas!$Q$7:$Q$43,$E$4,Lecturas!$R$7:$R$43,ROWS($B$7:$B7))</f>
        <v/>
      </c>
      <c r="N7" s="20">
        <f>IF(OR(L7=0,M7=0),"",M7/L7-1)</f>
        <v/>
      </c>
    </row>
    <row r="8">
      <c r="B8" s="33" t="inlineStr">
        <is>
          <t>Feb</t>
        </is>
      </c>
      <c r="C8" s="19">
        <f>SUMIFS(Lecturas!$D$7:$D$43,Lecturas!$Q$7:$Q$43,$C$4,Lecturas!$R$7:$R$43,ROWS($B$7:$B8))</f>
        <v/>
      </c>
      <c r="D8" s="19">
        <f>SUMIFS(Lecturas!$D$7:$D$43,Lecturas!$Q$7:$Q$43,$E$4,Lecturas!$R$7:$R$43,ROWS($B$7:$B8))</f>
        <v/>
      </c>
      <c r="E8" s="20">
        <f>IF(OR(C8=0,D8=0),"",D8/C8-1)</f>
        <v/>
      </c>
      <c r="F8" s="19">
        <f>SUMIFS(Lecturas!$G$7:$G$43,Lecturas!$Q$7:$Q$43,$C$4,Lecturas!$R$7:$R$43,ROWS($B$7:$B8))</f>
        <v/>
      </c>
      <c r="G8" s="19">
        <f>SUMIFS(Lecturas!$G$7:$G$43,Lecturas!$Q$7:$Q$43,$E$4,Lecturas!$R$7:$R$43,ROWS($B$7:$B8))</f>
        <v/>
      </c>
      <c r="H8" s="20">
        <f>IF(OR(F8=0,G8=0),"",G8/F8-1)</f>
        <v/>
      </c>
      <c r="I8" s="19">
        <f>SUMIFS(Lecturas!$J$7:$J$43,Lecturas!$Q$7:$Q$43,$C$4,Lecturas!$R$7:$R$43,ROWS($B$7:$B8))</f>
        <v/>
      </c>
      <c r="J8" s="19">
        <f>SUMIFS(Lecturas!$J$7:$J$43,Lecturas!$Q$7:$Q$43,$E$4,Lecturas!$R$7:$R$43,ROWS($B$7:$B8))</f>
        <v/>
      </c>
      <c r="K8" s="20">
        <f>IF(OR(I8=0,J8=0),"",J8/I8-1)</f>
        <v/>
      </c>
      <c r="L8" s="21">
        <f>SUMIFS(Lecturas!$L$7:$L$43,Lecturas!$Q$7:$Q$43,$C$4,Lecturas!$R$7:$R$43,ROWS($B$7:$B8))</f>
        <v/>
      </c>
      <c r="M8" s="21">
        <f>SUMIFS(Lecturas!$L$7:$L$43,Lecturas!$Q$7:$Q$43,$E$4,Lecturas!$R$7:$R$43,ROWS($B$7:$B8))</f>
        <v/>
      </c>
      <c r="N8" s="20">
        <f>IF(OR(L8=0,M8=0),"",M8/L8-1)</f>
        <v/>
      </c>
    </row>
    <row r="9">
      <c r="B9" s="33" t="inlineStr">
        <is>
          <t>Mar</t>
        </is>
      </c>
      <c r="C9" s="19">
        <f>SUMIFS(Lecturas!$D$7:$D$43,Lecturas!$Q$7:$Q$43,$C$4,Lecturas!$R$7:$R$43,ROWS($B$7:$B9))</f>
        <v/>
      </c>
      <c r="D9" s="19">
        <f>SUMIFS(Lecturas!$D$7:$D$43,Lecturas!$Q$7:$Q$43,$E$4,Lecturas!$R$7:$R$43,ROWS($B$7:$B9))</f>
        <v/>
      </c>
      <c r="E9" s="20">
        <f>IF(OR(C9=0,D9=0),"",D9/C9-1)</f>
        <v/>
      </c>
      <c r="F9" s="19">
        <f>SUMIFS(Lecturas!$G$7:$G$43,Lecturas!$Q$7:$Q$43,$C$4,Lecturas!$R$7:$R$43,ROWS($B$7:$B9))</f>
        <v/>
      </c>
      <c r="G9" s="19">
        <f>SUMIFS(Lecturas!$G$7:$G$43,Lecturas!$Q$7:$Q$43,$E$4,Lecturas!$R$7:$R$43,ROWS($B$7:$B9))</f>
        <v/>
      </c>
      <c r="H9" s="20">
        <f>IF(OR(F9=0,G9=0),"",G9/F9-1)</f>
        <v/>
      </c>
      <c r="I9" s="19">
        <f>SUMIFS(Lecturas!$J$7:$J$43,Lecturas!$Q$7:$Q$43,$C$4,Lecturas!$R$7:$R$43,ROWS($B$7:$B9))</f>
        <v/>
      </c>
      <c r="J9" s="19">
        <f>SUMIFS(Lecturas!$J$7:$J$43,Lecturas!$Q$7:$Q$43,$E$4,Lecturas!$R$7:$R$43,ROWS($B$7:$B9))</f>
        <v/>
      </c>
      <c r="K9" s="20">
        <f>IF(OR(I9=0,J9=0),"",J9/I9-1)</f>
        <v/>
      </c>
      <c r="L9" s="21">
        <f>SUMIFS(Lecturas!$L$7:$L$43,Lecturas!$Q$7:$Q$43,$C$4,Lecturas!$R$7:$R$43,ROWS($B$7:$B9))</f>
        <v/>
      </c>
      <c r="M9" s="21">
        <f>SUMIFS(Lecturas!$L$7:$L$43,Lecturas!$Q$7:$Q$43,$E$4,Lecturas!$R$7:$R$43,ROWS($B$7:$B9))</f>
        <v/>
      </c>
      <c r="N9" s="20">
        <f>IF(OR(L9=0,M9=0),"",M9/L9-1)</f>
        <v/>
      </c>
    </row>
    <row r="10">
      <c r="B10" s="33" t="inlineStr">
        <is>
          <t>Abr</t>
        </is>
      </c>
      <c r="C10" s="19">
        <f>SUMIFS(Lecturas!$D$7:$D$43,Lecturas!$Q$7:$Q$43,$C$4,Lecturas!$R$7:$R$43,ROWS($B$7:$B10))</f>
        <v/>
      </c>
      <c r="D10" s="19">
        <f>SUMIFS(Lecturas!$D$7:$D$43,Lecturas!$Q$7:$Q$43,$E$4,Lecturas!$R$7:$R$43,ROWS($B$7:$B10))</f>
        <v/>
      </c>
      <c r="E10" s="20">
        <f>IF(OR(C10=0,D10=0),"",D10/C10-1)</f>
        <v/>
      </c>
      <c r="F10" s="19">
        <f>SUMIFS(Lecturas!$G$7:$G$43,Lecturas!$Q$7:$Q$43,$C$4,Lecturas!$R$7:$R$43,ROWS($B$7:$B10))</f>
        <v/>
      </c>
      <c r="G10" s="19">
        <f>SUMIFS(Lecturas!$G$7:$G$43,Lecturas!$Q$7:$Q$43,$E$4,Lecturas!$R$7:$R$43,ROWS($B$7:$B10))</f>
        <v/>
      </c>
      <c r="H10" s="20">
        <f>IF(OR(F10=0,G10=0),"",G10/F10-1)</f>
        <v/>
      </c>
      <c r="I10" s="19">
        <f>SUMIFS(Lecturas!$J$7:$J$43,Lecturas!$Q$7:$Q$43,$C$4,Lecturas!$R$7:$R$43,ROWS($B$7:$B10))</f>
        <v/>
      </c>
      <c r="J10" s="19">
        <f>SUMIFS(Lecturas!$J$7:$J$43,Lecturas!$Q$7:$Q$43,$E$4,Lecturas!$R$7:$R$43,ROWS($B$7:$B10))</f>
        <v/>
      </c>
      <c r="K10" s="20">
        <f>IF(OR(I10=0,J10=0),"",J10/I10-1)</f>
        <v/>
      </c>
      <c r="L10" s="21">
        <f>SUMIFS(Lecturas!$L$7:$L$43,Lecturas!$Q$7:$Q$43,$C$4,Lecturas!$R$7:$R$43,ROWS($B$7:$B10))</f>
        <v/>
      </c>
      <c r="M10" s="21">
        <f>SUMIFS(Lecturas!$L$7:$L$43,Lecturas!$Q$7:$Q$43,$E$4,Lecturas!$R$7:$R$43,ROWS($B$7:$B10))</f>
        <v/>
      </c>
      <c r="N10" s="20">
        <f>IF(OR(L10=0,M10=0),"",M10/L10-1)</f>
        <v/>
      </c>
    </row>
    <row r="11">
      <c r="B11" s="33" t="inlineStr">
        <is>
          <t>May</t>
        </is>
      </c>
      <c r="C11" s="19">
        <f>SUMIFS(Lecturas!$D$7:$D$43,Lecturas!$Q$7:$Q$43,$C$4,Lecturas!$R$7:$R$43,ROWS($B$7:$B11))</f>
        <v/>
      </c>
      <c r="D11" s="19">
        <f>SUMIFS(Lecturas!$D$7:$D$43,Lecturas!$Q$7:$Q$43,$E$4,Lecturas!$R$7:$R$43,ROWS($B$7:$B11))</f>
        <v/>
      </c>
      <c r="E11" s="20">
        <f>IF(OR(C11=0,D11=0),"",D11/C11-1)</f>
        <v/>
      </c>
      <c r="F11" s="19">
        <f>SUMIFS(Lecturas!$G$7:$G$43,Lecturas!$Q$7:$Q$43,$C$4,Lecturas!$R$7:$R$43,ROWS($B$7:$B11))</f>
        <v/>
      </c>
      <c r="G11" s="19">
        <f>SUMIFS(Lecturas!$G$7:$G$43,Lecturas!$Q$7:$Q$43,$E$4,Lecturas!$R$7:$R$43,ROWS($B$7:$B11))</f>
        <v/>
      </c>
      <c r="H11" s="20">
        <f>IF(OR(F11=0,G11=0),"",G11/F11-1)</f>
        <v/>
      </c>
      <c r="I11" s="19">
        <f>SUMIFS(Lecturas!$J$7:$J$43,Lecturas!$Q$7:$Q$43,$C$4,Lecturas!$R$7:$R$43,ROWS($B$7:$B11))</f>
        <v/>
      </c>
      <c r="J11" s="19">
        <f>SUMIFS(Lecturas!$J$7:$J$43,Lecturas!$Q$7:$Q$43,$E$4,Lecturas!$R$7:$R$43,ROWS($B$7:$B11))</f>
        <v/>
      </c>
      <c r="K11" s="20">
        <f>IF(OR(I11=0,J11=0),"",J11/I11-1)</f>
        <v/>
      </c>
      <c r="L11" s="21">
        <f>SUMIFS(Lecturas!$L$7:$L$43,Lecturas!$Q$7:$Q$43,$C$4,Lecturas!$R$7:$R$43,ROWS($B$7:$B11))</f>
        <v/>
      </c>
      <c r="M11" s="21">
        <f>SUMIFS(Lecturas!$L$7:$L$43,Lecturas!$Q$7:$Q$43,$E$4,Lecturas!$R$7:$R$43,ROWS($B$7:$B11))</f>
        <v/>
      </c>
      <c r="N11" s="20">
        <f>IF(OR(L11=0,M11=0),"",M11/L11-1)</f>
        <v/>
      </c>
    </row>
    <row r="12">
      <c r="B12" s="33" t="inlineStr">
        <is>
          <t>Jun</t>
        </is>
      </c>
      <c r="C12" s="19">
        <f>SUMIFS(Lecturas!$D$7:$D$43,Lecturas!$Q$7:$Q$43,$C$4,Lecturas!$R$7:$R$43,ROWS($B$7:$B12))</f>
        <v/>
      </c>
      <c r="D12" s="19">
        <f>SUMIFS(Lecturas!$D$7:$D$43,Lecturas!$Q$7:$Q$43,$E$4,Lecturas!$R$7:$R$43,ROWS($B$7:$B12))</f>
        <v/>
      </c>
      <c r="E12" s="20">
        <f>IF(OR(C12=0,D12=0),"",D12/C12-1)</f>
        <v/>
      </c>
      <c r="F12" s="19">
        <f>SUMIFS(Lecturas!$G$7:$G$43,Lecturas!$Q$7:$Q$43,$C$4,Lecturas!$R$7:$R$43,ROWS($B$7:$B12))</f>
        <v/>
      </c>
      <c r="G12" s="19">
        <f>SUMIFS(Lecturas!$G$7:$G$43,Lecturas!$Q$7:$Q$43,$E$4,Lecturas!$R$7:$R$43,ROWS($B$7:$B12))</f>
        <v/>
      </c>
      <c r="H12" s="20">
        <f>IF(OR(F12=0,G12=0),"",G12/F12-1)</f>
        <v/>
      </c>
      <c r="I12" s="19">
        <f>SUMIFS(Lecturas!$J$7:$J$43,Lecturas!$Q$7:$Q$43,$C$4,Lecturas!$R$7:$R$43,ROWS($B$7:$B12))</f>
        <v/>
      </c>
      <c r="J12" s="19">
        <f>SUMIFS(Lecturas!$J$7:$J$43,Lecturas!$Q$7:$Q$43,$E$4,Lecturas!$R$7:$R$43,ROWS($B$7:$B12))</f>
        <v/>
      </c>
      <c r="K12" s="20">
        <f>IF(OR(I12=0,J12=0),"",J12/I12-1)</f>
        <v/>
      </c>
      <c r="L12" s="21">
        <f>SUMIFS(Lecturas!$L$7:$L$43,Lecturas!$Q$7:$Q$43,$C$4,Lecturas!$R$7:$R$43,ROWS($B$7:$B12))</f>
        <v/>
      </c>
      <c r="M12" s="21">
        <f>SUMIFS(Lecturas!$L$7:$L$43,Lecturas!$Q$7:$Q$43,$E$4,Lecturas!$R$7:$R$43,ROWS($B$7:$B12))</f>
        <v/>
      </c>
      <c r="N12" s="20">
        <f>IF(OR(L12=0,M12=0),"",M12/L12-1)</f>
        <v/>
      </c>
    </row>
    <row r="13">
      <c r="B13" s="33" t="inlineStr">
        <is>
          <t>Jul</t>
        </is>
      </c>
      <c r="C13" s="19">
        <f>SUMIFS(Lecturas!$D$7:$D$43,Lecturas!$Q$7:$Q$43,$C$4,Lecturas!$R$7:$R$43,ROWS($B$7:$B13))</f>
        <v/>
      </c>
      <c r="D13" s="19">
        <f>SUMIFS(Lecturas!$D$7:$D$43,Lecturas!$Q$7:$Q$43,$E$4,Lecturas!$R$7:$R$43,ROWS($B$7:$B13))</f>
        <v/>
      </c>
      <c r="E13" s="20">
        <f>IF(OR(C13=0,D13=0),"",D13/C13-1)</f>
        <v/>
      </c>
      <c r="F13" s="19">
        <f>SUMIFS(Lecturas!$G$7:$G$43,Lecturas!$Q$7:$Q$43,$C$4,Lecturas!$R$7:$R$43,ROWS($B$7:$B13))</f>
        <v/>
      </c>
      <c r="G13" s="19">
        <f>SUMIFS(Lecturas!$G$7:$G$43,Lecturas!$Q$7:$Q$43,$E$4,Lecturas!$R$7:$R$43,ROWS($B$7:$B13))</f>
        <v/>
      </c>
      <c r="H13" s="20">
        <f>IF(OR(F13=0,G13=0),"",G13/F13-1)</f>
        <v/>
      </c>
      <c r="I13" s="19">
        <f>SUMIFS(Lecturas!$J$7:$J$43,Lecturas!$Q$7:$Q$43,$C$4,Lecturas!$R$7:$R$43,ROWS($B$7:$B13))</f>
        <v/>
      </c>
      <c r="J13" s="19">
        <f>SUMIFS(Lecturas!$J$7:$J$43,Lecturas!$Q$7:$Q$43,$E$4,Lecturas!$R$7:$R$43,ROWS($B$7:$B13))</f>
        <v/>
      </c>
      <c r="K13" s="20">
        <f>IF(OR(I13=0,J13=0),"",J13/I13-1)</f>
        <v/>
      </c>
      <c r="L13" s="21">
        <f>SUMIFS(Lecturas!$L$7:$L$43,Lecturas!$Q$7:$Q$43,$C$4,Lecturas!$R$7:$R$43,ROWS($B$7:$B13))</f>
        <v/>
      </c>
      <c r="M13" s="21">
        <f>SUMIFS(Lecturas!$L$7:$L$43,Lecturas!$Q$7:$Q$43,$E$4,Lecturas!$R$7:$R$43,ROWS($B$7:$B13))</f>
        <v/>
      </c>
      <c r="N13" s="20">
        <f>IF(OR(L13=0,M13=0),"",M13/L13-1)</f>
        <v/>
      </c>
    </row>
    <row r="14">
      <c r="B14" s="33" t="inlineStr">
        <is>
          <t>Ago</t>
        </is>
      </c>
      <c r="C14" s="19">
        <f>SUMIFS(Lecturas!$D$7:$D$43,Lecturas!$Q$7:$Q$43,$C$4,Lecturas!$R$7:$R$43,ROWS($B$7:$B14))</f>
        <v/>
      </c>
      <c r="D14" s="19">
        <f>SUMIFS(Lecturas!$D$7:$D$43,Lecturas!$Q$7:$Q$43,$E$4,Lecturas!$R$7:$R$43,ROWS($B$7:$B14))</f>
        <v/>
      </c>
      <c r="E14" s="20">
        <f>IF(OR(C14=0,D14=0),"",D14/C14-1)</f>
        <v/>
      </c>
      <c r="F14" s="19">
        <f>SUMIFS(Lecturas!$G$7:$G$43,Lecturas!$Q$7:$Q$43,$C$4,Lecturas!$R$7:$R$43,ROWS($B$7:$B14))</f>
        <v/>
      </c>
      <c r="G14" s="19">
        <f>SUMIFS(Lecturas!$G$7:$G$43,Lecturas!$Q$7:$Q$43,$E$4,Lecturas!$R$7:$R$43,ROWS($B$7:$B14))</f>
        <v/>
      </c>
      <c r="H14" s="20">
        <f>IF(OR(F14=0,G14=0),"",G14/F14-1)</f>
        <v/>
      </c>
      <c r="I14" s="19">
        <f>SUMIFS(Lecturas!$J$7:$J$43,Lecturas!$Q$7:$Q$43,$C$4,Lecturas!$R$7:$R$43,ROWS($B$7:$B14))</f>
        <v/>
      </c>
      <c r="J14" s="19">
        <f>SUMIFS(Lecturas!$J$7:$J$43,Lecturas!$Q$7:$Q$43,$E$4,Lecturas!$R$7:$R$43,ROWS($B$7:$B14))</f>
        <v/>
      </c>
      <c r="K14" s="20">
        <f>IF(OR(I14=0,J14=0),"",J14/I14-1)</f>
        <v/>
      </c>
      <c r="L14" s="21">
        <f>SUMIFS(Lecturas!$L$7:$L$43,Lecturas!$Q$7:$Q$43,$C$4,Lecturas!$R$7:$R$43,ROWS($B$7:$B14))</f>
        <v/>
      </c>
      <c r="M14" s="21">
        <f>SUMIFS(Lecturas!$L$7:$L$43,Lecturas!$Q$7:$Q$43,$E$4,Lecturas!$R$7:$R$43,ROWS($B$7:$B14))</f>
        <v/>
      </c>
      <c r="N14" s="20">
        <f>IF(OR(L14=0,M14=0),"",M14/L14-1)</f>
        <v/>
      </c>
    </row>
    <row r="15">
      <c r="B15" s="33" t="inlineStr">
        <is>
          <t>Sep</t>
        </is>
      </c>
      <c r="C15" s="19">
        <f>SUMIFS(Lecturas!$D$7:$D$43,Lecturas!$Q$7:$Q$43,$C$4,Lecturas!$R$7:$R$43,ROWS($B$7:$B15))</f>
        <v/>
      </c>
      <c r="D15" s="19">
        <f>SUMIFS(Lecturas!$D$7:$D$43,Lecturas!$Q$7:$Q$43,$E$4,Lecturas!$R$7:$R$43,ROWS($B$7:$B15))</f>
        <v/>
      </c>
      <c r="E15" s="20">
        <f>IF(OR(C15=0,D15=0),"",D15/C15-1)</f>
        <v/>
      </c>
      <c r="F15" s="19">
        <f>SUMIFS(Lecturas!$G$7:$G$43,Lecturas!$Q$7:$Q$43,$C$4,Lecturas!$R$7:$R$43,ROWS($B$7:$B15))</f>
        <v/>
      </c>
      <c r="G15" s="19">
        <f>SUMIFS(Lecturas!$G$7:$G$43,Lecturas!$Q$7:$Q$43,$E$4,Lecturas!$R$7:$R$43,ROWS($B$7:$B15))</f>
        <v/>
      </c>
      <c r="H15" s="20">
        <f>IF(OR(F15=0,G15=0),"",G15/F15-1)</f>
        <v/>
      </c>
      <c r="I15" s="19">
        <f>SUMIFS(Lecturas!$J$7:$J$43,Lecturas!$Q$7:$Q$43,$C$4,Lecturas!$R$7:$R$43,ROWS($B$7:$B15))</f>
        <v/>
      </c>
      <c r="J15" s="19">
        <f>SUMIFS(Lecturas!$J$7:$J$43,Lecturas!$Q$7:$Q$43,$E$4,Lecturas!$R$7:$R$43,ROWS($B$7:$B15))</f>
        <v/>
      </c>
      <c r="K15" s="20">
        <f>IF(OR(I15=0,J15=0),"",J15/I15-1)</f>
        <v/>
      </c>
      <c r="L15" s="21">
        <f>SUMIFS(Lecturas!$L$7:$L$43,Lecturas!$Q$7:$Q$43,$C$4,Lecturas!$R$7:$R$43,ROWS($B$7:$B15))</f>
        <v/>
      </c>
      <c r="M15" s="21">
        <f>SUMIFS(Lecturas!$L$7:$L$43,Lecturas!$Q$7:$Q$43,$E$4,Lecturas!$R$7:$R$43,ROWS($B$7:$B15))</f>
        <v/>
      </c>
      <c r="N15" s="20">
        <f>IF(OR(L15=0,M15=0),"",M15/L15-1)</f>
        <v/>
      </c>
    </row>
    <row r="16">
      <c r="B16" s="33" t="inlineStr">
        <is>
          <t>Oct</t>
        </is>
      </c>
      <c r="C16" s="19">
        <f>SUMIFS(Lecturas!$D$7:$D$43,Lecturas!$Q$7:$Q$43,$C$4,Lecturas!$R$7:$R$43,ROWS($B$7:$B16))</f>
        <v/>
      </c>
      <c r="D16" s="19">
        <f>SUMIFS(Lecturas!$D$7:$D$43,Lecturas!$Q$7:$Q$43,$E$4,Lecturas!$R$7:$R$43,ROWS($B$7:$B16))</f>
        <v/>
      </c>
      <c r="E16" s="20">
        <f>IF(OR(C16=0,D16=0),"",D16/C16-1)</f>
        <v/>
      </c>
      <c r="F16" s="19">
        <f>SUMIFS(Lecturas!$G$7:$G$43,Lecturas!$Q$7:$Q$43,$C$4,Lecturas!$R$7:$R$43,ROWS($B$7:$B16))</f>
        <v/>
      </c>
      <c r="G16" s="19">
        <f>SUMIFS(Lecturas!$G$7:$G$43,Lecturas!$Q$7:$Q$43,$E$4,Lecturas!$R$7:$R$43,ROWS($B$7:$B16))</f>
        <v/>
      </c>
      <c r="H16" s="20">
        <f>IF(OR(F16=0,G16=0),"",G16/F16-1)</f>
        <v/>
      </c>
      <c r="I16" s="19">
        <f>SUMIFS(Lecturas!$J$7:$J$43,Lecturas!$Q$7:$Q$43,$C$4,Lecturas!$R$7:$R$43,ROWS($B$7:$B16))</f>
        <v/>
      </c>
      <c r="J16" s="19">
        <f>SUMIFS(Lecturas!$J$7:$J$43,Lecturas!$Q$7:$Q$43,$E$4,Lecturas!$R$7:$R$43,ROWS($B$7:$B16))</f>
        <v/>
      </c>
      <c r="K16" s="20">
        <f>IF(OR(I16=0,J16=0),"",J16/I16-1)</f>
        <v/>
      </c>
      <c r="L16" s="21">
        <f>SUMIFS(Lecturas!$L$7:$L$43,Lecturas!$Q$7:$Q$43,$C$4,Lecturas!$R$7:$R$43,ROWS($B$7:$B16))</f>
        <v/>
      </c>
      <c r="M16" s="21">
        <f>SUMIFS(Lecturas!$L$7:$L$43,Lecturas!$Q$7:$Q$43,$E$4,Lecturas!$R$7:$R$43,ROWS($B$7:$B16))</f>
        <v/>
      </c>
      <c r="N16" s="20">
        <f>IF(OR(L16=0,M16=0),"",M16/L16-1)</f>
        <v/>
      </c>
    </row>
    <row r="17">
      <c r="B17" s="33" t="inlineStr">
        <is>
          <t>Nov</t>
        </is>
      </c>
      <c r="C17" s="19">
        <f>SUMIFS(Lecturas!$D$7:$D$43,Lecturas!$Q$7:$Q$43,$C$4,Lecturas!$R$7:$R$43,ROWS($B$7:$B17))</f>
        <v/>
      </c>
      <c r="D17" s="19">
        <f>SUMIFS(Lecturas!$D$7:$D$43,Lecturas!$Q$7:$Q$43,$E$4,Lecturas!$R$7:$R$43,ROWS($B$7:$B17))</f>
        <v/>
      </c>
      <c r="E17" s="20">
        <f>IF(OR(C17=0,D17=0),"",D17/C17-1)</f>
        <v/>
      </c>
      <c r="F17" s="19">
        <f>SUMIFS(Lecturas!$G$7:$G$43,Lecturas!$Q$7:$Q$43,$C$4,Lecturas!$R$7:$R$43,ROWS($B$7:$B17))</f>
        <v/>
      </c>
      <c r="G17" s="19">
        <f>SUMIFS(Lecturas!$G$7:$G$43,Lecturas!$Q$7:$Q$43,$E$4,Lecturas!$R$7:$R$43,ROWS($B$7:$B17))</f>
        <v/>
      </c>
      <c r="H17" s="20">
        <f>IF(OR(F17=0,G17=0),"",G17/F17-1)</f>
        <v/>
      </c>
      <c r="I17" s="19">
        <f>SUMIFS(Lecturas!$J$7:$J$43,Lecturas!$Q$7:$Q$43,$C$4,Lecturas!$R$7:$R$43,ROWS($B$7:$B17))</f>
        <v/>
      </c>
      <c r="J17" s="19">
        <f>SUMIFS(Lecturas!$J$7:$J$43,Lecturas!$Q$7:$Q$43,$E$4,Lecturas!$R$7:$R$43,ROWS($B$7:$B17))</f>
        <v/>
      </c>
      <c r="K17" s="20">
        <f>IF(OR(I17=0,J17=0),"",J17/I17-1)</f>
        <v/>
      </c>
      <c r="L17" s="21">
        <f>SUMIFS(Lecturas!$L$7:$L$43,Lecturas!$Q$7:$Q$43,$C$4,Lecturas!$R$7:$R$43,ROWS($B$7:$B17))</f>
        <v/>
      </c>
      <c r="M17" s="21">
        <f>SUMIFS(Lecturas!$L$7:$L$43,Lecturas!$Q$7:$Q$43,$E$4,Lecturas!$R$7:$R$43,ROWS($B$7:$B17))</f>
        <v/>
      </c>
      <c r="N17" s="20">
        <f>IF(OR(L17=0,M17=0),"",M17/L17-1)</f>
        <v/>
      </c>
    </row>
    <row r="18">
      <c r="B18" s="33" t="inlineStr">
        <is>
          <t>Dic</t>
        </is>
      </c>
      <c r="C18" s="19">
        <f>SUMIFS(Lecturas!$D$7:$D$43,Lecturas!$Q$7:$Q$43,$C$4,Lecturas!$R$7:$R$43,ROWS($B$7:$B18))</f>
        <v/>
      </c>
      <c r="D18" s="19">
        <f>SUMIFS(Lecturas!$D$7:$D$43,Lecturas!$Q$7:$Q$43,$E$4,Lecturas!$R$7:$R$43,ROWS($B$7:$B18))</f>
        <v/>
      </c>
      <c r="E18" s="20">
        <f>IF(OR(C18=0,D18=0),"",D18/C18-1)</f>
        <v/>
      </c>
      <c r="F18" s="19">
        <f>SUMIFS(Lecturas!$G$7:$G$43,Lecturas!$Q$7:$Q$43,$C$4,Lecturas!$R$7:$R$43,ROWS($B$7:$B18))</f>
        <v/>
      </c>
      <c r="G18" s="19">
        <f>SUMIFS(Lecturas!$G$7:$G$43,Lecturas!$Q$7:$Q$43,$E$4,Lecturas!$R$7:$R$43,ROWS($B$7:$B18))</f>
        <v/>
      </c>
      <c r="H18" s="20">
        <f>IF(OR(F18=0,G18=0),"",G18/F18-1)</f>
        <v/>
      </c>
      <c r="I18" s="19">
        <f>SUMIFS(Lecturas!$J$7:$J$43,Lecturas!$Q$7:$Q$43,$C$4,Lecturas!$R$7:$R$43,ROWS($B$7:$B18))</f>
        <v/>
      </c>
      <c r="J18" s="19">
        <f>SUMIFS(Lecturas!$J$7:$J$43,Lecturas!$Q$7:$Q$43,$E$4,Lecturas!$R$7:$R$43,ROWS($B$7:$B18))</f>
        <v/>
      </c>
      <c r="K18" s="20">
        <f>IF(OR(I18=0,J18=0),"",J18/I18-1)</f>
        <v/>
      </c>
      <c r="L18" s="21">
        <f>SUMIFS(Lecturas!$L$7:$L$43,Lecturas!$Q$7:$Q$43,$C$4,Lecturas!$R$7:$R$43,ROWS($B$7:$B18))</f>
        <v/>
      </c>
      <c r="M18" s="21">
        <f>SUMIFS(Lecturas!$L$7:$L$43,Lecturas!$Q$7:$Q$43,$E$4,Lecturas!$R$7:$R$43,ROWS($B$7:$B18))</f>
        <v/>
      </c>
      <c r="N18" s="20">
        <f>IF(OR(L18=0,M18=0),"",M18/L18-1)</f>
        <v/>
      </c>
    </row>
    <row r="19">
      <c r="B19" s="34" t="inlineStr">
        <is>
          <t>Total</t>
        </is>
      </c>
      <c r="C19" s="35">
        <f>SUM(C7:C18)</f>
        <v/>
      </c>
      <c r="D19" s="35">
        <f>SUM(D7:D18)</f>
        <v/>
      </c>
      <c r="E19" s="26">
        <f>IF(D19=0,"",D19/SUMIF(D7:D18,"&gt;0",C7:C18)-1)</f>
        <v/>
      </c>
      <c r="F19" s="35">
        <f>SUM(F7:F18)</f>
        <v/>
      </c>
      <c r="G19" s="35">
        <f>SUM(G7:G18)</f>
        <v/>
      </c>
      <c r="H19" s="26">
        <f>IF(G19=0,"",G19/SUMIF(G7:G18,"&gt;0",F7:F18)-1)</f>
        <v/>
      </c>
      <c r="I19" s="35">
        <f>SUM(I7:I18)</f>
        <v/>
      </c>
      <c r="J19" s="35">
        <f>SUM(J7:J18)</f>
        <v/>
      </c>
      <c r="K19" s="26">
        <f>IF(J19=0,"",J19/SUMIF(J7:J18,"&gt;0",I7:I18)-1)</f>
        <v/>
      </c>
      <c r="L19" s="25">
        <f>SUM(L7:L18)</f>
        <v/>
      </c>
      <c r="M19" s="25">
        <f>SUM(M7:M18)</f>
        <v/>
      </c>
      <c r="N19" s="26">
        <f>IF(M19=0,"",M19/SUMIF(M7:M18,"&gt;0",L7:L18)-1)</f>
        <v/>
      </c>
    </row>
    <row r="20" ht="28" customHeight="1">
      <c r="B20" s="36" t="inlineStr">
        <is>
          <t>Media mensual</t>
        </is>
      </c>
      <c r="C20" s="19">
        <f>IFERROR(SUM(C7:C18)/COUNTIF(C7:C18,"&gt;0"),0)</f>
        <v/>
      </c>
      <c r="D20" s="19">
        <f>IFERROR(SUM(D7:D18)/COUNTIF(D7:D18,"&gt;0"),0)</f>
        <v/>
      </c>
      <c r="F20" s="19">
        <f>IFERROR(SUM(F7:F18)/COUNTIF(F7:F18,"&gt;0"),0)</f>
        <v/>
      </c>
      <c r="G20" s="19">
        <f>IFERROR(SUM(G7:G18)/COUNTIF(G7:G18,"&gt;0"),0)</f>
        <v/>
      </c>
      <c r="I20" s="19">
        <f>IFERROR(SUM(I7:I18)/COUNTIF(I7:I18,"&gt;0"),0)</f>
        <v/>
      </c>
      <c r="J20" s="19">
        <f>IFERROR(SUM(J7:J18)/COUNTIF(J7:J18,"&gt;0"),0)</f>
        <v/>
      </c>
      <c r="L20" s="21">
        <f>IFERROR(SUM(L7:L18)/COUNTIF(L7:L18,"&gt;0"),0)</f>
        <v/>
      </c>
      <c r="M20" s="21">
        <f>IFERROR(SUM(M7:M18)/COUNTIF(M7:M18,"&gt;0"),0)</f>
        <v/>
      </c>
    </row>
    <row r="22">
      <c r="B22" s="8" t="inlineStr">
        <is>
          <t>Rojo = has consumido o pagado más que el año anterior; verde = menos. La variación del total compara solo los meses con datos en el año actual.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E7:E19">
    <cfRule type="expression" priority="1" dxfId="0">
      <formula>AND(ISNUMBER(E7),E7&gt;0)</formula>
    </cfRule>
    <cfRule type="expression" priority="2" dxfId="1">
      <formula>AND(ISNUMBER(E7),E7&lt;0)</formula>
    </cfRule>
  </conditionalFormatting>
  <conditionalFormatting sqref="H7:H19">
    <cfRule type="expression" priority="3" dxfId="0">
      <formula>AND(ISNUMBER(H7),H7&gt;0)</formula>
    </cfRule>
    <cfRule type="expression" priority="4" dxfId="1">
      <formula>AND(ISNUMBER(H7),H7&lt;0)</formula>
    </cfRule>
  </conditionalFormatting>
  <conditionalFormatting sqref="K7:K19">
    <cfRule type="expression" priority="5" dxfId="0">
      <formula>AND(ISNUMBER(K7),K7&gt;0)</formula>
    </cfRule>
    <cfRule type="expression" priority="6" dxfId="1">
      <formula>AND(ISNUMBER(K7),K7&lt;0)</formula>
    </cfRule>
  </conditionalFormatting>
  <conditionalFormatting sqref="N7:N19">
    <cfRule type="expression" priority="7" dxfId="0">
      <formula>AND(ISNUMBER(N7),N7&gt;0)</formula>
    </cfRule>
    <cfRule type="expression" priority="8" dxfId="1">
      <formula>AND(ISNUMBER(N7),N7&lt;0)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control de consumo de luz, agua y gas</t>
        </is>
      </c>
    </row>
    <row r="3">
      <c r="B3" s="3" t="inlineStr">
        <is>
          <t>Plantilla gratuita de Plantillas de Cálculo · plantillasdecalculo.com</t>
        </is>
      </c>
    </row>
    <row r="5">
      <c r="B5" s="15" t="inlineStr">
        <is>
          <t>CÓMO USARLA</t>
        </is>
      </c>
    </row>
    <row r="6" ht="30" customHeight="1">
      <c r="B6" s="37" t="inlineStr">
        <is>
          <t>1.  Abre la hoja «Lecturas»: cada fila es un mes. La primera fila (dic. 2023) es la lectura inicial del contador; cámbiala por la lectura de tu primer mes de control.</t>
        </is>
      </c>
    </row>
    <row r="7" ht="30" customHeight="1">
      <c r="B7" s="37" t="inlineStr">
        <is>
          <t>2.  Cada mes, anota la fecha (primer día del mes) y la lectura acumulada de cada contador en las columnas de lectura (luz en kWh, agua y gas en m³).</t>
        </is>
      </c>
    </row>
    <row r="8" ht="30" customHeight="1">
      <c r="B8" s="37" t="inlineStr">
        <is>
          <t>3.  Cuando llegue la factura, escribe su importe en la columna «Importe» de cada suministro. Si la factura es bimestral, reparte el importe entre los dos meses.</t>
        </is>
      </c>
    </row>
    <row r="9" ht="30" customHeight="1">
      <c r="B9" s="37" t="inlineStr">
        <is>
          <t>4.  Las columnas verdes calculan solas el consumo (lectura − lectura anterior), el total del mes y el coste por unidad. «Revisa lectura» avisa si una lectura es menor que la anterior.</t>
        </is>
      </c>
    </row>
    <row r="10" ht="30" customHeight="1">
      <c r="B10" s="37" t="inlineStr">
        <is>
          <t>5.  Ve a «Panel» y elige el año a analizar (el año anterior se calcula solo). Define también tu presupuesto mensual objetivo de suministros.</t>
        </is>
      </c>
    </row>
    <row r="11" ht="30" customHeight="1">
      <c r="B11" s="37" t="inlineStr">
        <is>
          <t>6.  Consulta los KPI, el desglose por suministro y los gráficos del Panel para ver cuánto gastas, qué suministro pesa más y cómo evolucionas.</t>
        </is>
      </c>
    </row>
    <row r="12" ht="30" customHeight="1">
      <c r="B12" s="37" t="inlineStr">
        <is>
          <t>7.  En «Comparativa» tienes mes a mes la variación respecto al año anterior: en rojo lo que ha subido, en verde lo que ha bajado.</t>
        </is>
      </c>
    </row>
    <row r="13" ht="30" customHeight="1">
      <c r="B13" s="37" t="inlineStr">
        <is>
          <t>8.  Para seguir añadiendo meses, usa las filas vacías ya preparadas en «Lecturas» (hasta dic. 2026). Si necesitas más, copia la última fila hacia abajo.</t>
        </is>
      </c>
    </row>
    <row r="15">
      <c r="B15" s="15" t="inlineStr">
        <is>
          <t>CONSEJOS</t>
        </is>
      </c>
    </row>
    <row r="16" ht="18" customHeight="1">
      <c r="B16" s="37" t="inlineStr">
        <is>
          <t>•  Anota la lectura siempre el mismo día del mes: así los consumos son comparables entre meses.</t>
        </is>
      </c>
    </row>
    <row r="17" ht="30" customHeight="1">
      <c r="B17" s="37" t="inlineStr">
        <is>
          <t>•  Si la compañía te factura por estimación, corrige la lectura cuando llegue una factura con lectura real para no arrastrar el desfase.</t>
        </is>
      </c>
    </row>
    <row r="18" ht="30" customHeight="1">
      <c r="B18" s="37" t="inlineStr">
        <is>
          <t>•  Si tu contador de gas mide en m³ y la factura en kWh, mantén m³ en la plantilla: el coste por m³ sirve igual para comparar.</t>
        </is>
      </c>
    </row>
    <row r="19" ht="30" customHeight="1">
      <c r="B19" s="37" t="inlineStr">
        <is>
          <t>•  Los precios, tarifas e impuestos no están fijados en la plantilla: salen de tus propias facturas. Los importes de ejemplo son ficticios.</t>
        </is>
      </c>
    </row>
    <row r="20" ht="30" customHeight="1">
      <c r="B20" s="37" t="inlineStr">
        <is>
          <t>•  La hoja está protegida sin contraseña (Revisar &gt; Desproteger hoja) por si quieres añadir columnas.</t>
        </is>
      </c>
    </row>
    <row r="22">
      <c r="B22" s="8" t="inlineStr">
        <is>
          <t>Las celdas con fondo crema y texto azul son para rellenar; las verdes se calculan solas.</t>
        </is>
      </c>
    </row>
    <row r="24" ht="44" customHeight="1">
      <c r="B24" s="38" t="inlineStr">
        <is>
          <t>Plantilla de registro y análisis personal del consumo doméstico. Los datos de ejemplo son ficticios y no representan tarifas reales.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2026-10-02T12:58:52Z</dcterms:created>
  <dcterms:modified xmlns:dcterms="http://purl.org/dc/terms/" xmlns:xsi="http://www.w3.org/2001/XMLSchema-instance" xsi:type="dcterms:W3CDTF">2026-10-02T12:58:52Z</dcterms:modified>
</cp:coreProperties>
</file>