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Efectivo" sheetId="3" state="visible" r:id="rId3"/>
    <sheet xmlns:r="http://schemas.openxmlformats.org/officeDocument/2006/relationships" name="Diario" sheetId="4" state="visible" r:id="rId4"/>
    <sheet xmlns:r="http://schemas.openxmlformats.org/officeDocument/2006/relationships" name="Ajustes" sheetId="5" state="visible" r:id="rId5"/>
    <sheet xmlns:r="http://schemas.openxmlformats.org/officeDocument/2006/relationships" name="Instrucciones" sheetId="6" state="visible" r:id="rId6"/>
    <sheet xmlns:r="http://schemas.openxmlformats.org/officeDocument/2006/relationships" name="Listas" sheetId="7" state="hidden" r:id="rId7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#,##0.00 &quot;€&quot;"/>
    <numFmt numFmtId="167" formatCode="0.0%"/>
    <numFmt numFmtId="168" formatCode="#,##0.00 &quot;€&quot;;-#,##0.00 &quot;€&quot;;"/>
    <numFmt numFmtId="169" formatCode="0.0"/>
    <numFmt numFmtId="170" formatCode="+#,##0.00 &quot;€&quot;;-#,##0.00 &quot;€&quot;;0.00 &quot;€&quot;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11827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166" fontId="11" fillId="6" borderId="0" applyAlignment="1" pivotButton="0" quotePrefix="0" xfId="0">
      <alignment horizontal="center" vertical="center"/>
    </xf>
    <xf numFmtId="3" fontId="11" fillId="6" borderId="0" applyAlignment="1" pivotButton="0" quotePrefix="0" xfId="0">
      <alignment horizontal="center" vertical="center"/>
    </xf>
    <xf numFmtId="169" fontId="11" fillId="6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5" borderId="1" applyAlignment="1" pivotButton="0" quotePrefix="0" xfId="0">
      <alignment vertical="center"/>
    </xf>
    <xf numFmtId="0" fontId="0" fillId="5" borderId="4" pivotButton="0" quotePrefix="0" xfId="0"/>
    <xf numFmtId="0" fontId="0" fillId="5" borderId="5" pivotButton="0" quotePrefix="0" xfId="0"/>
    <xf numFmtId="0" fontId="12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166" fontId="6" fillId="0" borderId="1" applyAlignment="1" pivotButton="0" quotePrefix="0" xfId="0">
      <alignment vertical="center"/>
    </xf>
    <xf numFmtId="167" fontId="6" fillId="0" borderId="1" applyAlignment="1" pivotButton="0" quotePrefix="0" xfId="0">
      <alignment vertical="center"/>
    </xf>
    <xf numFmtId="17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  <xf numFmtId="166" fontId="9" fillId="5" borderId="1" applyAlignment="1" pivotButton="0" quotePrefix="0" xfId="0">
      <alignment vertical="center"/>
    </xf>
    <xf numFmtId="167" fontId="9" fillId="5" borderId="1" applyAlignment="1" pivotButton="0" quotePrefix="0" xfId="0">
      <alignment vertical="center"/>
    </xf>
    <xf numFmtId="165" fontId="5" fillId="4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applyProtection="1" pivotButton="0" quotePrefix="0" xfId="0">
      <alignment vertical="center"/>
      <protection locked="0" hidden="0"/>
    </xf>
    <xf numFmtId="166" fontId="5" fillId="4" borderId="1" applyAlignment="1" applyProtection="1" pivotButton="0" quotePrefix="0" xfId="0">
      <alignment vertical="center"/>
      <protection locked="0" hidden="0"/>
    </xf>
    <xf numFmtId="0" fontId="5" fillId="4" borderId="1" applyAlignment="1" applyProtection="1" pivotButton="0" quotePrefix="0" xfId="0">
      <alignment horizontal="center" vertical="center"/>
      <protection locked="0" hidden="0"/>
    </xf>
    <xf numFmtId="3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167" fontId="6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168" fontId="6" fillId="0" borderId="1" applyAlignment="1" pivotButton="0" quotePrefix="0" xfId="0">
      <alignment vertical="center"/>
    </xf>
    <xf numFmtId="165" fontId="5" fillId="4" borderId="1" applyAlignment="1" applyProtection="1" pivotButton="0" quotePrefix="0" xfId="0">
      <alignment horizontal="right" vertical="center"/>
      <protection locked="0" hidden="0"/>
    </xf>
    <xf numFmtId="166" fontId="5" fillId="4" borderId="1" applyAlignment="1" applyProtection="1" pivotButton="0" quotePrefix="0" xfId="0">
      <alignment horizontal="right" vertical="center"/>
      <protection locked="0" hidden="0"/>
    </xf>
    <xf numFmtId="167" fontId="5" fillId="4" borderId="1" applyAlignment="1" applyProtection="1" pivotButton="0" quotePrefix="0" xfId="0">
      <alignment horizontal="right" vertical="center"/>
      <protection locked="0" hidden="0"/>
    </xf>
    <xf numFmtId="3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6B7280"/>
      </font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de efectivo por día (real y previsto)</a:t>
            </a:r>
          </a:p>
        </rich>
      </tx>
    </title>
    <plotArea>
      <lineChart>
        <grouping val="standard"/>
        <ser>
          <idx val="0"/>
          <order val="0"/>
          <tx>
            <strRef>
              <f>'Diario'!I6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'Diario'!$B$7:$B$20</f>
            </numRef>
          </cat>
          <val>
            <numRef>
              <f>'Diario'!$I$7:$I$20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Efectivo gastado por día (14 primeros días)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'Diario'!C6</f>
            </strRef>
          </tx>
          <spPr>
            <a:ln xmlns:a="http://schemas.openxmlformats.org/drawingml/2006/main">
              <a:prstDash val="solid"/>
            </a:ln>
          </spPr>
          <cat>
            <numRef>
              <f>'Diario'!$B$7:$B$20</f>
            </numRef>
          </cat>
          <val>
            <numRef>
              <f>'Diario'!$C$7:$C$20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del gasto por categoría</a:t>
            </a:r>
          </a:p>
        </rich>
      </tx>
    </title>
    <plotArea>
      <pieChart>
        <varyColors val="1"/>
        <ser>
          <idx val="0"/>
          <order val="0"/>
          <tx>
            <strRef>
              <f>'Resumen'!E25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'Resumen'!$B$26:$B$31</f>
            </numRef>
          </cat>
          <val>
            <numRef>
              <f>'Resumen'!$E$26:$E$31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21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34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G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4" customWidth="1" min="8" max="8"/>
  </cols>
  <sheetData>
    <row r="2" ht="34" customHeight="1">
      <c r="B2" s="1" t="inlineStr">
        <is>
          <t>Resumen del efectivo de viaje</t>
        </is>
      </c>
      <c r="C2" s="2" t="n"/>
      <c r="D2" s="2" t="n"/>
      <c r="E2" s="2" t="n"/>
      <c r="F2" s="2" t="n"/>
      <c r="G2" s="2" t="n"/>
    </row>
    <row r="3">
      <c r="B3" s="3" t="inlineStr">
        <is>
          <t>¿Cuánto has gastado, cuánto te queda y llegarás hasta el final del viaje?</t>
        </is>
      </c>
    </row>
    <row r="5" ht="30" customHeight="1">
      <c r="B5" s="4" t="inlineStr">
        <is>
          <t>EFECTIVO RECIBIDO</t>
        </is>
      </c>
      <c r="D5" s="4" t="inlineStr">
        <is>
          <t>EFECTIVO GASTADO</t>
        </is>
      </c>
      <c r="F5" s="4" t="inlineStr">
        <is>
          <t>SALDO EN LA CARTERA</t>
        </is>
      </c>
    </row>
    <row r="6" ht="32" customHeight="1">
      <c r="B6" s="5">
        <f>SUM(Efectivo!E7:E26)</f>
        <v/>
      </c>
      <c r="D6" s="5">
        <f>SUM(Gastos!H7:H46)</f>
        <v/>
      </c>
      <c r="F6" s="5">
        <f>B6-D6</f>
        <v/>
      </c>
    </row>
    <row r="8" ht="30" customHeight="1">
      <c r="B8" s="4" t="inlineStr">
        <is>
          <t>GASTO MEDIO DIARIO (EFECTIVO)</t>
        </is>
      </c>
      <c r="D8" s="4" t="inlineStr">
        <is>
          <t>DÍAS QUE FALTAN</t>
        </is>
      </c>
      <c r="F8" s="4" t="inlineStr">
        <is>
          <t>EFECTIVO NECESARIO HASTA EL FINAL</t>
        </is>
      </c>
    </row>
    <row r="9" ht="32" customHeight="1">
      <c r="B9" s="5">
        <f>IF(Ajustes!C13&gt;0,D6/Ajustes!C13,0)</f>
        <v/>
      </c>
      <c r="D9" s="6">
        <f>MAX(Ajustes!C11-Ajustes!C13,0)</f>
        <v/>
      </c>
      <c r="F9" s="5">
        <f>B9*D9*(1+Ajustes!C10)</f>
        <v/>
      </c>
    </row>
    <row r="11" ht="30" customHeight="1">
      <c r="B11" s="4" t="inlineStr">
        <is>
          <t>SALDO PROYECTADO AL FINAL</t>
        </is>
      </c>
      <c r="D11" s="4" t="inlineStr">
        <is>
          <t>DÍAS QUE CUBRE TU SALDO</t>
        </is>
      </c>
      <c r="F11" s="4" t="inlineStr">
        <is>
          <t>RETIRADA RECOMENDADA</t>
        </is>
      </c>
    </row>
    <row r="12" ht="32" customHeight="1">
      <c r="B12" s="5">
        <f>F6-F9</f>
        <v/>
      </c>
      <c r="D12" s="7">
        <f>IF(B9&gt;0,F6/B9,0)</f>
        <v/>
      </c>
      <c r="F12" s="5">
        <f>IF(D9&gt;0,MAX(0,Ajustes!C8-B12),0)</f>
        <v/>
      </c>
    </row>
    <row r="14">
      <c r="B14" s="8" t="inlineStr">
        <is>
          <t>ESTADO DEL EFECTIVO</t>
        </is>
      </c>
      <c r="C14" s="9">
        <f>IF(D9=0,IF(Ajustes!C13=0,"Aún sin gastos registrados","Viaje terminado: saldo final "&amp;TEXT(F6,"0.00")&amp;" €"),IF(B12&gt;=Ajustes!C8,"Llegas al final con margen",IF(B12&gt;=0,"Llegas justo: vigila el gasto","No llegas: retira unos "&amp;TEXT(F12,"0")&amp;" €")))</f>
        <v/>
      </c>
      <c r="D14" s="10" t="n"/>
      <c r="E14" s="10" t="n"/>
      <c r="F14" s="10" t="n"/>
      <c r="G14" s="11" t="n"/>
    </row>
    <row r="16">
      <c r="B16" s="12" t="inlineStr">
        <is>
          <t>PANORAMA DEL VIAJE</t>
        </is>
      </c>
    </row>
    <row r="17" ht="26" customHeight="1">
      <c r="B17" s="13" t="inlineStr">
        <is>
          <t>Concepto</t>
        </is>
      </c>
      <c r="C17" s="13" t="inlineStr">
        <is>
          <t>Valor</t>
        </is>
      </c>
    </row>
    <row r="18">
      <c r="B18" s="14" t="inlineStr">
        <is>
          <t>Gasto total (efectivo + tarjeta)</t>
        </is>
      </c>
      <c r="C18" s="15">
        <f>D6+SUM(Gastos!I7:I46)</f>
        <v/>
      </c>
    </row>
    <row r="19">
      <c r="B19" s="14" t="inlineStr">
        <is>
          <t>% pagado en efectivo</t>
        </is>
      </c>
      <c r="C19" s="16">
        <f>IF(C18&gt;0,D6/C18,0)</f>
        <v/>
      </c>
    </row>
    <row r="20">
      <c r="B20" s="14" t="inlineStr">
        <is>
          <t>Comisiones de retirada pagadas</t>
        </is>
      </c>
      <c r="C20" s="15">
        <f>SUM(Efectivo!F7:F26)</f>
        <v/>
      </c>
    </row>
    <row r="21">
      <c r="B21" s="14" t="inlineStr">
        <is>
          <t>Presupuesto diario en efectivo</t>
        </is>
      </c>
      <c r="C21" s="15">
        <f>Ajustes!C9</f>
        <v/>
      </c>
    </row>
    <row r="22">
      <c r="B22" s="14" t="inlineStr">
        <is>
          <t>Media diaria frente al presupuesto</t>
        </is>
      </c>
      <c r="C22" s="17">
        <f>B9-C21</f>
        <v/>
      </c>
    </row>
    <row r="24">
      <c r="B24" s="12" t="inlineStr">
        <is>
          <t>GASTO POR CATEGORÍA</t>
        </is>
      </c>
    </row>
    <row r="25" ht="26" customHeight="1">
      <c r="B25" s="13" t="inlineStr">
        <is>
          <t>Categoría</t>
        </is>
      </c>
      <c r="C25" s="13" t="inlineStr">
        <is>
          <t>Efectivo</t>
        </is>
      </c>
      <c r="D25" s="13" t="inlineStr">
        <is>
          <t>Tarjeta</t>
        </is>
      </c>
      <c r="E25" s="13" t="inlineStr">
        <is>
          <t>Total</t>
        </is>
      </c>
      <c r="F25" s="13" t="inlineStr">
        <is>
          <t>% del total</t>
        </is>
      </c>
    </row>
    <row r="26">
      <c r="B26" s="18">
        <f>Listas!A2</f>
        <v/>
      </c>
      <c r="C26" s="15">
        <f>SUMIF(Gastos!$D$7:$D$46,B26,Gastos!$H$7:$H$46)</f>
        <v/>
      </c>
      <c r="D26" s="15">
        <f>SUMIF(Gastos!$D$7:$D$46,B26,Gastos!$I$7:$I$46)</f>
        <v/>
      </c>
      <c r="E26" s="19">
        <f>C26+D26</f>
        <v/>
      </c>
      <c r="F26" s="16">
        <f>IF($E$32&gt;0,E26/$E$32,0)</f>
        <v/>
      </c>
    </row>
    <row r="27">
      <c r="B27" s="18">
        <f>Listas!A3</f>
        <v/>
      </c>
      <c r="C27" s="15">
        <f>SUMIF(Gastos!$D$7:$D$46,B27,Gastos!$H$7:$H$46)</f>
        <v/>
      </c>
      <c r="D27" s="15">
        <f>SUMIF(Gastos!$D$7:$D$46,B27,Gastos!$I$7:$I$46)</f>
        <v/>
      </c>
      <c r="E27" s="19">
        <f>C27+D27</f>
        <v/>
      </c>
      <c r="F27" s="16">
        <f>IF($E$32&gt;0,E27/$E$32,0)</f>
        <v/>
      </c>
    </row>
    <row r="28">
      <c r="B28" s="18">
        <f>Listas!A4</f>
        <v/>
      </c>
      <c r="C28" s="15">
        <f>SUMIF(Gastos!$D$7:$D$46,B28,Gastos!$H$7:$H$46)</f>
        <v/>
      </c>
      <c r="D28" s="15">
        <f>SUMIF(Gastos!$D$7:$D$46,B28,Gastos!$I$7:$I$46)</f>
        <v/>
      </c>
      <c r="E28" s="19">
        <f>C28+D28</f>
        <v/>
      </c>
      <c r="F28" s="16">
        <f>IF($E$32&gt;0,E28/$E$32,0)</f>
        <v/>
      </c>
    </row>
    <row r="29">
      <c r="B29" s="18">
        <f>Listas!A5</f>
        <v/>
      </c>
      <c r="C29" s="15">
        <f>SUMIF(Gastos!$D$7:$D$46,B29,Gastos!$H$7:$H$46)</f>
        <v/>
      </c>
      <c r="D29" s="15">
        <f>SUMIF(Gastos!$D$7:$D$46,B29,Gastos!$I$7:$I$46)</f>
        <v/>
      </c>
      <c r="E29" s="19">
        <f>C29+D29</f>
        <v/>
      </c>
      <c r="F29" s="16">
        <f>IF($E$32&gt;0,E29/$E$32,0)</f>
        <v/>
      </c>
    </row>
    <row r="30">
      <c r="B30" s="18">
        <f>Listas!A6</f>
        <v/>
      </c>
      <c r="C30" s="15">
        <f>SUMIF(Gastos!$D$7:$D$46,B30,Gastos!$H$7:$H$46)</f>
        <v/>
      </c>
      <c r="D30" s="15">
        <f>SUMIF(Gastos!$D$7:$D$46,B30,Gastos!$I$7:$I$46)</f>
        <v/>
      </c>
      <c r="E30" s="19">
        <f>C30+D30</f>
        <v/>
      </c>
      <c r="F30" s="16">
        <f>IF($E$32&gt;0,E30/$E$32,0)</f>
        <v/>
      </c>
    </row>
    <row r="31">
      <c r="B31" s="18">
        <f>Listas!A7</f>
        <v/>
      </c>
      <c r="C31" s="15">
        <f>SUMIF(Gastos!$D$7:$D$46,B31,Gastos!$H$7:$H$46)</f>
        <v/>
      </c>
      <c r="D31" s="15">
        <f>SUMIF(Gastos!$D$7:$D$46,B31,Gastos!$I$7:$I$46)</f>
        <v/>
      </c>
      <c r="E31" s="19">
        <f>C31+D31</f>
        <v/>
      </c>
      <c r="F31" s="16">
        <f>IF($E$32&gt;0,E31/$E$32,0)</f>
        <v/>
      </c>
    </row>
    <row r="32">
      <c r="B32" s="8" t="inlineStr">
        <is>
          <t>TOTAL</t>
        </is>
      </c>
      <c r="C32" s="20">
        <f>SUM(C26:C31)</f>
        <v/>
      </c>
      <c r="D32" s="20">
        <f>SUM(D26:D31)</f>
        <v/>
      </c>
      <c r="E32" s="20">
        <f>SUM(E26:E31)</f>
        <v/>
      </c>
      <c r="F32" s="21">
        <f>SUM(F26:F31)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1">
    <mergeCell ref="B2:G2"/>
    <mergeCell ref="F11:G11"/>
    <mergeCell ref="F6:G6"/>
    <mergeCell ref="C14:G14"/>
    <mergeCell ref="B12:C12"/>
    <mergeCell ref="D6:E6"/>
    <mergeCell ref="F12:G12"/>
    <mergeCell ref="B11:C11"/>
    <mergeCell ref="D11:E11"/>
    <mergeCell ref="F5:G5"/>
    <mergeCell ref="B8:C8"/>
    <mergeCell ref="F8:G8"/>
    <mergeCell ref="B9:C9"/>
    <mergeCell ref="D9:E9"/>
    <mergeCell ref="F9:G9"/>
    <mergeCell ref="D12:E12"/>
    <mergeCell ref="B3:G3"/>
    <mergeCell ref="D8:E8"/>
    <mergeCell ref="B6:C6"/>
    <mergeCell ref="B5:C5"/>
    <mergeCell ref="D5:E5"/>
  </mergeCells>
  <conditionalFormatting sqref="B12:C12">
    <cfRule type="expression" priority="1" dxfId="0">
      <formula>$B$12&lt;0</formula>
    </cfRule>
    <cfRule type="expression" priority="2" dxfId="1">
      <formula>$B$12&gt;=0</formula>
    </cfRule>
  </conditionalFormatting>
  <conditionalFormatting sqref="F12:G12">
    <cfRule type="expression" priority="3" dxfId="2">
      <formula>$F$12&gt;0</formula>
    </cfRule>
  </conditionalFormatting>
  <conditionalFormatting sqref="C14:G14">
    <cfRule type="expression" priority="4" dxfId="0">
      <formula>LEFT($C$14,8)="No llegas"</formula>
    </cfRule>
    <cfRule type="expression" priority="5" dxfId="2">
      <formula>LEFT($C$14,12)="Llegas justo:"</formula>
    </cfRule>
  </conditionalFormatting>
  <conditionalFormatting sqref="C22">
    <cfRule type="expression" priority="6" dxfId="2">
      <formula>$C$22&gt;0</formula>
    </cfRule>
    <cfRule type="expression" priority="7" dxfId="1">
      <formula>$C$22&lt;=0</formula>
    </cfRule>
  </conditionalFormatting>
  <conditionalFormatting sqref="E26:E31">
    <cfRule type="dataBar" priority="8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K49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30" customWidth="1" min="3" max="3"/>
    <col width="18" customWidth="1" min="4" max="4"/>
    <col width="12" customWidth="1" min="5" max="5"/>
    <col width="12" customWidth="1" min="6" max="6"/>
    <col width="8" customWidth="1" min="7" max="7"/>
    <col width="12" customWidth="1" min="8" max="8"/>
    <col width="12" customWidth="1" min="9" max="9"/>
    <col width="14" customWidth="1" min="10" max="10"/>
    <col width="15" customWidth="1" min="11" max="11"/>
  </cols>
  <sheetData>
    <row r="2" ht="34" customHeight="1">
      <c r="B2" s="1" t="inlineStr">
        <is>
          <t>Gastos del viaje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Una fila por gasto, en orden cronológico. El saldo de efectivo se actualiza en cada línea</t>
        </is>
      </c>
    </row>
    <row r="6" ht="40" customHeight="1">
      <c r="B6" s="13" t="inlineStr">
        <is>
          <t>Fecha</t>
        </is>
      </c>
      <c r="C6" s="13" t="inlineStr">
        <is>
          <t>Concepto</t>
        </is>
      </c>
      <c r="D6" s="13" t="inlineStr">
        <is>
          <t>Categoría</t>
        </is>
      </c>
      <c r="E6" s="13" t="inlineStr">
        <is>
          <t>Importe</t>
        </is>
      </c>
      <c r="F6" s="13" t="inlineStr">
        <is>
          <t>Pago</t>
        </is>
      </c>
      <c r="G6" s="13" t="inlineStr">
        <is>
          <t>Día</t>
        </is>
      </c>
      <c r="H6" s="13" t="inlineStr">
        <is>
          <t>Efectivo</t>
        </is>
      </c>
      <c r="I6" s="13" t="inlineStr">
        <is>
          <t>Tarjeta</t>
        </is>
      </c>
      <c r="J6" s="13" t="inlineStr">
        <is>
          <t>Saldo efectivo tras el gasto</t>
        </is>
      </c>
      <c r="K6" s="13" t="inlineStr">
        <is>
          <t>Aviso</t>
        </is>
      </c>
    </row>
    <row r="7">
      <c r="B7" s="22" t="n">
        <v>46277</v>
      </c>
      <c r="C7" s="23" t="inlineStr">
        <is>
          <t>Taxi aeropuerto-hotel</t>
        </is>
      </c>
      <c r="D7" s="23" t="inlineStr">
        <is>
          <t>Transporte</t>
        </is>
      </c>
      <c r="E7" s="24" t="n">
        <v>28</v>
      </c>
      <c r="F7" s="25" t="inlineStr">
        <is>
          <t>Efectivo</t>
        </is>
      </c>
      <c r="G7" s="26">
        <f>IF(B7="","",B7-Ajustes!$C$6+1)</f>
        <v/>
      </c>
      <c r="H7" s="15">
        <f>IF(E7="","",IF(F7="Efectivo",E7,0))</f>
        <v/>
      </c>
      <c r="I7" s="15">
        <f>IF(E7="","",IF(F7="Tarjeta",E7,0))</f>
        <v/>
      </c>
      <c r="J7" s="19">
        <f>IF(OR(B7="",E7=""),"",SUMIF(Efectivo!$B$7:$B$26,"&lt;="&amp;B7,Efectivo!$E$7:$E$26)-SUM($H$7:H7))</f>
        <v/>
      </c>
      <c r="K7" s="27">
        <f>IF(J7="","",IF(J7&lt;0,"Sin efectivo",IF(J7&lt;Ajustes!$C$8,"Poco efectivo","OK")))</f>
        <v/>
      </c>
    </row>
    <row r="8">
      <c r="B8" s="22" t="n">
        <v>46277</v>
      </c>
      <c r="C8" s="23" t="inlineStr">
        <is>
          <t>Cena de bienvenida</t>
        </is>
      </c>
      <c r="D8" s="23" t="inlineStr">
        <is>
          <t>Comida y bebida</t>
        </is>
      </c>
      <c r="E8" s="24" t="n">
        <v>36.5</v>
      </c>
      <c r="F8" s="25" t="inlineStr">
        <is>
          <t>Efectivo</t>
        </is>
      </c>
      <c r="G8" s="26">
        <f>IF(B8="","",B8-Ajustes!$C$6+1)</f>
        <v/>
      </c>
      <c r="H8" s="15">
        <f>IF(E8="","",IF(F8="Efectivo",E8,0))</f>
        <v/>
      </c>
      <c r="I8" s="15">
        <f>IF(E8="","",IF(F8="Tarjeta",E8,0))</f>
        <v/>
      </c>
      <c r="J8" s="19">
        <f>IF(OR(B8="",E8=""),"",SUMIF(Efectivo!$B$7:$B$26,"&lt;="&amp;B8,Efectivo!$E$7:$E$26)-SUM($H$7:H8))</f>
        <v/>
      </c>
      <c r="K8" s="27">
        <f>IF(J8="","",IF(J8&lt;0,"Sin efectivo",IF(J8&lt;Ajustes!$C$8,"Poco efectivo","OK")))</f>
        <v/>
      </c>
    </row>
    <row r="9">
      <c r="B9" s="22" t="n">
        <v>46278</v>
      </c>
      <c r="C9" s="23" t="inlineStr">
        <is>
          <t>Comida en el mercado</t>
        </is>
      </c>
      <c r="D9" s="23" t="inlineStr">
        <is>
          <t>Comida y bebida</t>
        </is>
      </c>
      <c r="E9" s="24" t="n">
        <v>24.6</v>
      </c>
      <c r="F9" s="25" t="inlineStr">
        <is>
          <t>Efectivo</t>
        </is>
      </c>
      <c r="G9" s="26">
        <f>IF(B9="","",B9-Ajustes!$C$6+1)</f>
        <v/>
      </c>
      <c r="H9" s="15">
        <f>IF(E9="","",IF(F9="Efectivo",E9,0))</f>
        <v/>
      </c>
      <c r="I9" s="15">
        <f>IF(E9="","",IF(F9="Tarjeta",E9,0))</f>
        <v/>
      </c>
      <c r="J9" s="19">
        <f>IF(OR(B9="",E9=""),"",SUMIF(Efectivo!$B$7:$B$26,"&lt;="&amp;B9,Efectivo!$E$7:$E$26)-SUM($H$7:H9))</f>
        <v/>
      </c>
      <c r="K9" s="27">
        <f>IF(J9="","",IF(J9&lt;0,"Sin efectivo",IF(J9&lt;Ajustes!$C$8,"Poco efectivo","OK")))</f>
        <v/>
      </c>
    </row>
    <row r="10">
      <c r="B10" s="22" t="n">
        <v>46278</v>
      </c>
      <c r="C10" s="23" t="inlineStr">
        <is>
          <t>Abono de transporte 24 h</t>
        </is>
      </c>
      <c r="D10" s="23" t="inlineStr">
        <is>
          <t>Transporte</t>
        </is>
      </c>
      <c r="E10" s="24" t="n">
        <v>13</v>
      </c>
      <c r="F10" s="25" t="inlineStr">
        <is>
          <t>Efectivo</t>
        </is>
      </c>
      <c r="G10" s="26">
        <f>IF(B10="","",B10-Ajustes!$C$6+1)</f>
        <v/>
      </c>
      <c r="H10" s="15">
        <f>IF(E10="","",IF(F10="Efectivo",E10,0))</f>
        <v/>
      </c>
      <c r="I10" s="15">
        <f>IF(E10="","",IF(F10="Tarjeta",E10,0))</f>
        <v/>
      </c>
      <c r="J10" s="19">
        <f>IF(OR(B10="",E10=""),"",SUMIF(Efectivo!$B$7:$B$26,"&lt;="&amp;B10,Efectivo!$E$7:$E$26)-SUM($H$7:H10))</f>
        <v/>
      </c>
      <c r="K10" s="27">
        <f>IF(J10="","",IF(J10&lt;0,"Sin efectivo",IF(J10&lt;Ajustes!$C$8,"Poco efectivo","OK")))</f>
        <v/>
      </c>
    </row>
    <row r="11">
      <c r="B11" s="22" t="n">
        <v>46278</v>
      </c>
      <c r="C11" s="23" t="inlineStr">
        <is>
          <t>Entradas al castillo</t>
        </is>
      </c>
      <c r="D11" s="23" t="inlineStr">
        <is>
          <t>Ocio y visitas</t>
        </is>
      </c>
      <c r="E11" s="24" t="n">
        <v>30</v>
      </c>
      <c r="F11" s="25" t="inlineStr">
        <is>
          <t>Tarjeta</t>
        </is>
      </c>
      <c r="G11" s="26">
        <f>IF(B11="","",B11-Ajustes!$C$6+1)</f>
        <v/>
      </c>
      <c r="H11" s="15">
        <f>IF(E11="","",IF(F11="Efectivo",E11,0))</f>
        <v/>
      </c>
      <c r="I11" s="15">
        <f>IF(E11="","",IF(F11="Tarjeta",E11,0))</f>
        <v/>
      </c>
      <c r="J11" s="19">
        <f>IF(OR(B11="",E11=""),"",SUMIF(Efectivo!$B$7:$B$26,"&lt;="&amp;B11,Efectivo!$E$7:$E$26)-SUM($H$7:H11))</f>
        <v/>
      </c>
      <c r="K11" s="27">
        <f>IF(J11="","",IF(J11&lt;0,"Sin efectivo",IF(J11&lt;Ajustes!$C$8,"Poco efectivo","OK")))</f>
        <v/>
      </c>
    </row>
    <row r="12">
      <c r="B12" s="22" t="n">
        <v>46279</v>
      </c>
      <c r="C12" s="23" t="inlineStr">
        <is>
          <t>Excursión en barco</t>
        </is>
      </c>
      <c r="D12" s="23" t="inlineStr">
        <is>
          <t>Ocio y visitas</t>
        </is>
      </c>
      <c r="E12" s="24" t="n">
        <v>45</v>
      </c>
      <c r="F12" s="25" t="inlineStr">
        <is>
          <t>Efectivo</t>
        </is>
      </c>
      <c r="G12" s="26">
        <f>IF(B12="","",B12-Ajustes!$C$6+1)</f>
        <v/>
      </c>
      <c r="H12" s="15">
        <f>IF(E12="","",IF(F12="Efectivo",E12,0))</f>
        <v/>
      </c>
      <c r="I12" s="15">
        <f>IF(E12="","",IF(F12="Tarjeta",E12,0))</f>
        <v/>
      </c>
      <c r="J12" s="19">
        <f>IF(OR(B12="",E12=""),"",SUMIF(Efectivo!$B$7:$B$26,"&lt;="&amp;B12,Efectivo!$E$7:$E$26)-SUM($H$7:H12))</f>
        <v/>
      </c>
      <c r="K12" s="27">
        <f>IF(J12="","",IF(J12&lt;0,"Sin efectivo",IF(J12&lt;Ajustes!$C$8,"Poco efectivo","OK")))</f>
        <v/>
      </c>
    </row>
    <row r="13">
      <c r="B13" s="22" t="n">
        <v>46279</v>
      </c>
      <c r="C13" s="23" t="inlineStr">
        <is>
          <t>Recuerdos para la familia</t>
        </is>
      </c>
      <c r="D13" s="23" t="inlineStr">
        <is>
          <t>Compras</t>
        </is>
      </c>
      <c r="E13" s="24" t="n">
        <v>22.5</v>
      </c>
      <c r="F13" s="25" t="inlineStr">
        <is>
          <t>Efectivo</t>
        </is>
      </c>
      <c r="G13" s="26">
        <f>IF(B13="","",B13-Ajustes!$C$6+1)</f>
        <v/>
      </c>
      <c r="H13" s="15">
        <f>IF(E13="","",IF(F13="Efectivo",E13,0))</f>
        <v/>
      </c>
      <c r="I13" s="15">
        <f>IF(E13="","",IF(F13="Tarjeta",E13,0))</f>
        <v/>
      </c>
      <c r="J13" s="19">
        <f>IF(OR(B13="",E13=""),"",SUMIF(Efectivo!$B$7:$B$26,"&lt;="&amp;B13,Efectivo!$E$7:$E$26)-SUM($H$7:H13))</f>
        <v/>
      </c>
      <c r="K13" s="27">
        <f>IF(J13="","",IF(J13&lt;0,"Sin efectivo",IF(J13&lt;Ajustes!$C$8,"Poco efectivo","OK")))</f>
        <v/>
      </c>
    </row>
    <row r="14">
      <c r="B14" s="22" t="n">
        <v>46279</v>
      </c>
      <c r="C14" s="23" t="inlineStr">
        <is>
          <t>Cena en restaurante</t>
        </is>
      </c>
      <c r="D14" s="23" t="inlineStr">
        <is>
          <t>Comida y bebida</t>
        </is>
      </c>
      <c r="E14" s="24" t="n">
        <v>52.4</v>
      </c>
      <c r="F14" s="25" t="inlineStr">
        <is>
          <t>Tarjeta</t>
        </is>
      </c>
      <c r="G14" s="26">
        <f>IF(B14="","",B14-Ajustes!$C$6+1)</f>
        <v/>
      </c>
      <c r="H14" s="15">
        <f>IF(E14="","",IF(F14="Efectivo",E14,0))</f>
        <v/>
      </c>
      <c r="I14" s="15">
        <f>IF(E14="","",IF(F14="Tarjeta",E14,0))</f>
        <v/>
      </c>
      <c r="J14" s="19">
        <f>IF(OR(B14="",E14=""),"",SUMIF(Efectivo!$B$7:$B$26,"&lt;="&amp;B14,Efectivo!$E$7:$E$26)-SUM($H$7:H14))</f>
        <v/>
      </c>
      <c r="K14" s="27">
        <f>IF(J14="","",IF(J14&lt;0,"Sin efectivo",IF(J14&lt;Ajustes!$C$8,"Poco efectivo","OK")))</f>
        <v/>
      </c>
    </row>
    <row r="15">
      <c r="B15" s="22" t="n">
        <v>46280</v>
      </c>
      <c r="C15" s="23" t="inlineStr">
        <is>
          <t>Comida en terraza</t>
        </is>
      </c>
      <c r="D15" s="23" t="inlineStr">
        <is>
          <t>Comida y bebida</t>
        </is>
      </c>
      <c r="E15" s="24" t="n">
        <v>38.9</v>
      </c>
      <c r="F15" s="25" t="inlineStr">
        <is>
          <t>Efectivo</t>
        </is>
      </c>
      <c r="G15" s="26">
        <f>IF(B15="","",B15-Ajustes!$C$6+1)</f>
        <v/>
      </c>
      <c r="H15" s="15">
        <f>IF(E15="","",IF(F15="Efectivo",E15,0))</f>
        <v/>
      </c>
      <c r="I15" s="15">
        <f>IF(E15="","",IF(F15="Tarjeta",E15,0))</f>
        <v/>
      </c>
      <c r="J15" s="19">
        <f>IF(OR(B15="",E15=""),"",SUMIF(Efectivo!$B$7:$B$26,"&lt;="&amp;B15,Efectivo!$E$7:$E$26)-SUM($H$7:H15))</f>
        <v/>
      </c>
      <c r="K15" s="27">
        <f>IF(J15="","",IF(J15&lt;0,"Sin efectivo",IF(J15&lt;Ajustes!$C$8,"Poco efectivo","OK")))</f>
        <v/>
      </c>
    </row>
    <row r="16">
      <c r="B16" s="22" t="n">
        <v>46280</v>
      </c>
      <c r="C16" s="23" t="inlineStr">
        <is>
          <t>Tasa turística y propinas</t>
        </is>
      </c>
      <c r="D16" s="23" t="inlineStr">
        <is>
          <t>Otros</t>
        </is>
      </c>
      <c r="E16" s="24" t="n">
        <v>14</v>
      </c>
      <c r="F16" s="25" t="inlineStr">
        <is>
          <t>Efectivo</t>
        </is>
      </c>
      <c r="G16" s="26">
        <f>IF(B16="","",B16-Ajustes!$C$6+1)</f>
        <v/>
      </c>
      <c r="H16" s="15">
        <f>IF(E16="","",IF(F16="Efectivo",E16,0))</f>
        <v/>
      </c>
      <c r="I16" s="15">
        <f>IF(E16="","",IF(F16="Tarjeta",E16,0))</f>
        <v/>
      </c>
      <c r="J16" s="19">
        <f>IF(OR(B16="",E16=""),"",SUMIF(Efectivo!$B$7:$B$26,"&lt;="&amp;B16,Efectivo!$E$7:$E$26)-SUM($H$7:H16))</f>
        <v/>
      </c>
      <c r="K16" s="27">
        <f>IF(J16="","",IF(J16&lt;0,"Sin efectivo",IF(J16&lt;Ajustes!$C$8,"Poco efectivo","OK")))</f>
        <v/>
      </c>
    </row>
    <row r="17">
      <c r="B17" s="22" t="n">
        <v>46281</v>
      </c>
      <c r="C17" s="23" t="inlineStr">
        <is>
          <t>Taxi al barrio antiguo</t>
        </is>
      </c>
      <c r="D17" s="23" t="inlineStr">
        <is>
          <t>Transporte</t>
        </is>
      </c>
      <c r="E17" s="24" t="n">
        <v>18.5</v>
      </c>
      <c r="F17" s="25" t="inlineStr">
        <is>
          <t>Efectivo</t>
        </is>
      </c>
      <c r="G17" s="26">
        <f>IF(B17="","",B17-Ajustes!$C$6+1)</f>
        <v/>
      </c>
      <c r="H17" s="15">
        <f>IF(E17="","",IF(F17="Efectivo",E17,0))</f>
        <v/>
      </c>
      <c r="I17" s="15">
        <f>IF(E17="","",IF(F17="Tarjeta",E17,0))</f>
        <v/>
      </c>
      <c r="J17" s="19">
        <f>IF(OR(B17="",E17=""),"",SUMIF(Efectivo!$B$7:$B$26,"&lt;="&amp;B17,Efectivo!$E$7:$E$26)-SUM($H$7:H17))</f>
        <v/>
      </c>
      <c r="K17" s="27">
        <f>IF(J17="","",IF(J17&lt;0,"Sin efectivo",IF(J17&lt;Ajustes!$C$8,"Poco efectivo","OK")))</f>
        <v/>
      </c>
    </row>
    <row r="18">
      <c r="B18" s="22" t="n">
        <v>46281</v>
      </c>
      <c r="C18" s="23" t="inlineStr">
        <is>
          <t>Cena tradicional</t>
        </is>
      </c>
      <c r="D18" s="23" t="inlineStr">
        <is>
          <t>Comida y bebida</t>
        </is>
      </c>
      <c r="E18" s="24" t="n">
        <v>47.3</v>
      </c>
      <c r="F18" s="25" t="inlineStr">
        <is>
          <t>Efectivo</t>
        </is>
      </c>
      <c r="G18" s="26">
        <f>IF(B18="","",B18-Ajustes!$C$6+1)</f>
        <v/>
      </c>
      <c r="H18" s="15">
        <f>IF(E18="","",IF(F18="Efectivo",E18,0))</f>
        <v/>
      </c>
      <c r="I18" s="15">
        <f>IF(E18="","",IF(F18="Tarjeta",E18,0))</f>
        <v/>
      </c>
      <c r="J18" s="19">
        <f>IF(OR(B18="",E18=""),"",SUMIF(Efectivo!$B$7:$B$26,"&lt;="&amp;B18,Efectivo!$E$7:$E$26)-SUM($H$7:H18))</f>
        <v/>
      </c>
      <c r="K18" s="27">
        <f>IF(J18="","",IF(J18&lt;0,"Sin efectivo",IF(J18&lt;Ajustes!$C$8,"Poco efectivo","OK")))</f>
        <v/>
      </c>
    </row>
    <row r="19">
      <c r="B19" s="22" t="n">
        <v>46282</v>
      </c>
      <c r="C19" s="23" t="inlineStr">
        <is>
          <t>Entradas al museo</t>
        </is>
      </c>
      <c r="D19" s="23" t="inlineStr">
        <is>
          <t>Ocio y visitas</t>
        </is>
      </c>
      <c r="E19" s="24" t="n">
        <v>24</v>
      </c>
      <c r="F19" s="25" t="inlineStr">
        <is>
          <t>Efectivo</t>
        </is>
      </c>
      <c r="G19" s="26">
        <f>IF(B19="","",B19-Ajustes!$C$6+1)</f>
        <v/>
      </c>
      <c r="H19" s="15">
        <f>IF(E19="","",IF(F19="Efectivo",E19,0))</f>
        <v/>
      </c>
      <c r="I19" s="15">
        <f>IF(E19="","",IF(F19="Tarjeta",E19,0))</f>
        <v/>
      </c>
      <c r="J19" s="19">
        <f>IF(OR(B19="",E19=""),"",SUMIF(Efectivo!$B$7:$B$26,"&lt;="&amp;B19,Efectivo!$E$7:$E$26)-SUM($H$7:H19))</f>
        <v/>
      </c>
      <c r="K19" s="27">
        <f>IF(J19="","",IF(J19&lt;0,"Sin efectivo",IF(J19&lt;Ajustes!$C$8,"Poco efectivo","OK")))</f>
        <v/>
      </c>
    </row>
    <row r="20">
      <c r="B20" s="22" t="n">
        <v>46282</v>
      </c>
      <c r="C20" s="23" t="inlineStr">
        <is>
          <t>Regalos y artesanía</t>
        </is>
      </c>
      <c r="D20" s="23" t="inlineStr">
        <is>
          <t>Compras</t>
        </is>
      </c>
      <c r="E20" s="24" t="n">
        <v>38</v>
      </c>
      <c r="F20" s="25" t="inlineStr">
        <is>
          <t>Efectivo</t>
        </is>
      </c>
      <c r="G20" s="26">
        <f>IF(B20="","",B20-Ajustes!$C$6+1)</f>
        <v/>
      </c>
      <c r="H20" s="15">
        <f>IF(E20="","",IF(F20="Efectivo",E20,0))</f>
        <v/>
      </c>
      <c r="I20" s="15">
        <f>IF(E20="","",IF(F20="Tarjeta",E20,0))</f>
        <v/>
      </c>
      <c r="J20" s="19">
        <f>IF(OR(B20="",E20=""),"",SUMIF(Efectivo!$B$7:$B$26,"&lt;="&amp;B20,Efectivo!$E$7:$E$26)-SUM($H$7:H20))</f>
        <v/>
      </c>
      <c r="K20" s="27">
        <f>IF(J20="","",IF(J20&lt;0,"Sin efectivo",IF(J20&lt;Ajustes!$C$8,"Poco efectivo","OK")))</f>
        <v/>
      </c>
    </row>
    <row r="21">
      <c r="B21" s="22" t="n">
        <v>46283</v>
      </c>
      <c r="C21" s="23" t="inlineStr">
        <is>
          <t>Desayuno y comida</t>
        </is>
      </c>
      <c r="D21" s="23" t="inlineStr">
        <is>
          <t>Comida y bebida</t>
        </is>
      </c>
      <c r="E21" s="24" t="n">
        <v>41.2</v>
      </c>
      <c r="F21" s="25" t="inlineStr">
        <is>
          <t>Efectivo</t>
        </is>
      </c>
      <c r="G21" s="26">
        <f>IF(B21="","",B21-Ajustes!$C$6+1)</f>
        <v/>
      </c>
      <c r="H21" s="15">
        <f>IF(E21="","",IF(F21="Efectivo",E21,0))</f>
        <v/>
      </c>
      <c r="I21" s="15">
        <f>IF(E21="","",IF(F21="Tarjeta",E21,0))</f>
        <v/>
      </c>
      <c r="J21" s="19">
        <f>IF(OR(B21="",E21=""),"",SUMIF(Efectivo!$B$7:$B$26,"&lt;="&amp;B21,Efectivo!$E$7:$E$26)-SUM($H$7:H21))</f>
        <v/>
      </c>
      <c r="K21" s="27">
        <f>IF(J21="","",IF(J21&lt;0,"Sin efectivo",IF(J21&lt;Ajustes!$C$8,"Poco efectivo","OK")))</f>
        <v/>
      </c>
    </row>
    <row r="22">
      <c r="B22" s="22" t="n"/>
      <c r="C22" s="23" t="n"/>
      <c r="D22" s="23" t="n"/>
      <c r="E22" s="24" t="n"/>
      <c r="F22" s="25" t="n"/>
      <c r="G22" s="26">
        <f>IF(B22="","",B22-Ajustes!$C$6+1)</f>
        <v/>
      </c>
      <c r="H22" s="15">
        <f>IF(E22="","",IF(F22="Efectivo",E22,0))</f>
        <v/>
      </c>
      <c r="I22" s="15">
        <f>IF(E22="","",IF(F22="Tarjeta",E22,0))</f>
        <v/>
      </c>
      <c r="J22" s="19">
        <f>IF(OR(B22="",E22=""),"",SUMIF(Efectivo!$B$7:$B$26,"&lt;="&amp;B22,Efectivo!$E$7:$E$26)-SUM($H$7:H22))</f>
        <v/>
      </c>
      <c r="K22" s="27">
        <f>IF(J22="","",IF(J22&lt;0,"Sin efectivo",IF(J22&lt;Ajustes!$C$8,"Poco efectivo","OK")))</f>
        <v/>
      </c>
    </row>
    <row r="23">
      <c r="B23" s="22" t="n"/>
      <c r="C23" s="23" t="n"/>
      <c r="D23" s="23" t="n"/>
      <c r="E23" s="24" t="n"/>
      <c r="F23" s="25" t="n"/>
      <c r="G23" s="26">
        <f>IF(B23="","",B23-Ajustes!$C$6+1)</f>
        <v/>
      </c>
      <c r="H23" s="15">
        <f>IF(E23="","",IF(F23="Efectivo",E23,0))</f>
        <v/>
      </c>
      <c r="I23" s="15">
        <f>IF(E23="","",IF(F23="Tarjeta",E23,0))</f>
        <v/>
      </c>
      <c r="J23" s="19">
        <f>IF(OR(B23="",E23=""),"",SUMIF(Efectivo!$B$7:$B$26,"&lt;="&amp;B23,Efectivo!$E$7:$E$26)-SUM($H$7:H23))</f>
        <v/>
      </c>
      <c r="K23" s="27">
        <f>IF(J23="","",IF(J23&lt;0,"Sin efectivo",IF(J23&lt;Ajustes!$C$8,"Poco efectivo","OK")))</f>
        <v/>
      </c>
    </row>
    <row r="24">
      <c r="B24" s="22" t="n"/>
      <c r="C24" s="23" t="n"/>
      <c r="D24" s="23" t="n"/>
      <c r="E24" s="24" t="n"/>
      <c r="F24" s="25" t="n"/>
      <c r="G24" s="26">
        <f>IF(B24="","",B24-Ajustes!$C$6+1)</f>
        <v/>
      </c>
      <c r="H24" s="15">
        <f>IF(E24="","",IF(F24="Efectivo",E24,0))</f>
        <v/>
      </c>
      <c r="I24" s="15">
        <f>IF(E24="","",IF(F24="Tarjeta",E24,0))</f>
        <v/>
      </c>
      <c r="J24" s="19">
        <f>IF(OR(B24="",E24=""),"",SUMIF(Efectivo!$B$7:$B$26,"&lt;="&amp;B24,Efectivo!$E$7:$E$26)-SUM($H$7:H24))</f>
        <v/>
      </c>
      <c r="K24" s="27">
        <f>IF(J24="","",IF(J24&lt;0,"Sin efectivo",IF(J24&lt;Ajustes!$C$8,"Poco efectivo","OK")))</f>
        <v/>
      </c>
    </row>
    <row r="25">
      <c r="B25" s="22" t="n"/>
      <c r="C25" s="23" t="n"/>
      <c r="D25" s="23" t="n"/>
      <c r="E25" s="24" t="n"/>
      <c r="F25" s="25" t="n"/>
      <c r="G25" s="26">
        <f>IF(B25="","",B25-Ajustes!$C$6+1)</f>
        <v/>
      </c>
      <c r="H25" s="15">
        <f>IF(E25="","",IF(F25="Efectivo",E25,0))</f>
        <v/>
      </c>
      <c r="I25" s="15">
        <f>IF(E25="","",IF(F25="Tarjeta",E25,0))</f>
        <v/>
      </c>
      <c r="J25" s="19">
        <f>IF(OR(B25="",E25=""),"",SUMIF(Efectivo!$B$7:$B$26,"&lt;="&amp;B25,Efectivo!$E$7:$E$26)-SUM($H$7:H25))</f>
        <v/>
      </c>
      <c r="K25" s="27">
        <f>IF(J25="","",IF(J25&lt;0,"Sin efectivo",IF(J25&lt;Ajustes!$C$8,"Poco efectivo","OK")))</f>
        <v/>
      </c>
    </row>
    <row r="26">
      <c r="B26" s="22" t="n"/>
      <c r="C26" s="23" t="n"/>
      <c r="D26" s="23" t="n"/>
      <c r="E26" s="24" t="n"/>
      <c r="F26" s="25" t="n"/>
      <c r="G26" s="26">
        <f>IF(B26="","",B26-Ajustes!$C$6+1)</f>
        <v/>
      </c>
      <c r="H26" s="15">
        <f>IF(E26="","",IF(F26="Efectivo",E26,0))</f>
        <v/>
      </c>
      <c r="I26" s="15">
        <f>IF(E26="","",IF(F26="Tarjeta",E26,0))</f>
        <v/>
      </c>
      <c r="J26" s="19">
        <f>IF(OR(B26="",E26=""),"",SUMIF(Efectivo!$B$7:$B$26,"&lt;="&amp;B26,Efectivo!$E$7:$E$26)-SUM($H$7:H26))</f>
        <v/>
      </c>
      <c r="K26" s="27">
        <f>IF(J26="","",IF(J26&lt;0,"Sin efectivo",IF(J26&lt;Ajustes!$C$8,"Poco efectivo","OK")))</f>
        <v/>
      </c>
    </row>
    <row r="27">
      <c r="B27" s="22" t="n"/>
      <c r="C27" s="23" t="n"/>
      <c r="D27" s="23" t="n"/>
      <c r="E27" s="24" t="n"/>
      <c r="F27" s="25" t="n"/>
      <c r="G27" s="26">
        <f>IF(B27="","",B27-Ajustes!$C$6+1)</f>
        <v/>
      </c>
      <c r="H27" s="15">
        <f>IF(E27="","",IF(F27="Efectivo",E27,0))</f>
        <v/>
      </c>
      <c r="I27" s="15">
        <f>IF(E27="","",IF(F27="Tarjeta",E27,0))</f>
        <v/>
      </c>
      <c r="J27" s="19">
        <f>IF(OR(B27="",E27=""),"",SUMIF(Efectivo!$B$7:$B$26,"&lt;="&amp;B27,Efectivo!$E$7:$E$26)-SUM($H$7:H27))</f>
        <v/>
      </c>
      <c r="K27" s="27">
        <f>IF(J27="","",IF(J27&lt;0,"Sin efectivo",IF(J27&lt;Ajustes!$C$8,"Poco efectivo","OK")))</f>
        <v/>
      </c>
    </row>
    <row r="28">
      <c r="B28" s="22" t="n"/>
      <c r="C28" s="23" t="n"/>
      <c r="D28" s="23" t="n"/>
      <c r="E28" s="24" t="n"/>
      <c r="F28" s="25" t="n"/>
      <c r="G28" s="26">
        <f>IF(B28="","",B28-Ajustes!$C$6+1)</f>
        <v/>
      </c>
      <c r="H28" s="15">
        <f>IF(E28="","",IF(F28="Efectivo",E28,0))</f>
        <v/>
      </c>
      <c r="I28" s="15">
        <f>IF(E28="","",IF(F28="Tarjeta",E28,0))</f>
        <v/>
      </c>
      <c r="J28" s="19">
        <f>IF(OR(B28="",E28=""),"",SUMIF(Efectivo!$B$7:$B$26,"&lt;="&amp;B28,Efectivo!$E$7:$E$26)-SUM($H$7:H28))</f>
        <v/>
      </c>
      <c r="K28" s="27">
        <f>IF(J28="","",IF(J28&lt;0,"Sin efectivo",IF(J28&lt;Ajustes!$C$8,"Poco efectivo","OK")))</f>
        <v/>
      </c>
    </row>
    <row r="29">
      <c r="B29" s="22" t="n"/>
      <c r="C29" s="23" t="n"/>
      <c r="D29" s="23" t="n"/>
      <c r="E29" s="24" t="n"/>
      <c r="F29" s="25" t="n"/>
      <c r="G29" s="26">
        <f>IF(B29="","",B29-Ajustes!$C$6+1)</f>
        <v/>
      </c>
      <c r="H29" s="15">
        <f>IF(E29="","",IF(F29="Efectivo",E29,0))</f>
        <v/>
      </c>
      <c r="I29" s="15">
        <f>IF(E29="","",IF(F29="Tarjeta",E29,0))</f>
        <v/>
      </c>
      <c r="J29" s="19">
        <f>IF(OR(B29="",E29=""),"",SUMIF(Efectivo!$B$7:$B$26,"&lt;="&amp;B29,Efectivo!$E$7:$E$26)-SUM($H$7:H29))</f>
        <v/>
      </c>
      <c r="K29" s="27">
        <f>IF(J29="","",IF(J29&lt;0,"Sin efectivo",IF(J29&lt;Ajustes!$C$8,"Poco efectivo","OK")))</f>
        <v/>
      </c>
    </row>
    <row r="30">
      <c r="B30" s="22" t="n"/>
      <c r="C30" s="23" t="n"/>
      <c r="D30" s="23" t="n"/>
      <c r="E30" s="24" t="n"/>
      <c r="F30" s="25" t="n"/>
      <c r="G30" s="26">
        <f>IF(B30="","",B30-Ajustes!$C$6+1)</f>
        <v/>
      </c>
      <c r="H30" s="15">
        <f>IF(E30="","",IF(F30="Efectivo",E30,0))</f>
        <v/>
      </c>
      <c r="I30" s="15">
        <f>IF(E30="","",IF(F30="Tarjeta",E30,0))</f>
        <v/>
      </c>
      <c r="J30" s="19">
        <f>IF(OR(B30="",E30=""),"",SUMIF(Efectivo!$B$7:$B$26,"&lt;="&amp;B30,Efectivo!$E$7:$E$26)-SUM($H$7:H30))</f>
        <v/>
      </c>
      <c r="K30" s="27">
        <f>IF(J30="","",IF(J30&lt;0,"Sin efectivo",IF(J30&lt;Ajustes!$C$8,"Poco efectivo","OK")))</f>
        <v/>
      </c>
    </row>
    <row r="31">
      <c r="B31" s="22" t="n"/>
      <c r="C31" s="23" t="n"/>
      <c r="D31" s="23" t="n"/>
      <c r="E31" s="24" t="n"/>
      <c r="F31" s="25" t="n"/>
      <c r="G31" s="26">
        <f>IF(B31="","",B31-Ajustes!$C$6+1)</f>
        <v/>
      </c>
      <c r="H31" s="15">
        <f>IF(E31="","",IF(F31="Efectivo",E31,0))</f>
        <v/>
      </c>
      <c r="I31" s="15">
        <f>IF(E31="","",IF(F31="Tarjeta",E31,0))</f>
        <v/>
      </c>
      <c r="J31" s="19">
        <f>IF(OR(B31="",E31=""),"",SUMIF(Efectivo!$B$7:$B$26,"&lt;="&amp;B31,Efectivo!$E$7:$E$26)-SUM($H$7:H31))</f>
        <v/>
      </c>
      <c r="K31" s="27">
        <f>IF(J31="","",IF(J31&lt;0,"Sin efectivo",IF(J31&lt;Ajustes!$C$8,"Poco efectivo","OK")))</f>
        <v/>
      </c>
    </row>
    <row r="32">
      <c r="B32" s="22" t="n"/>
      <c r="C32" s="23" t="n"/>
      <c r="D32" s="23" t="n"/>
      <c r="E32" s="24" t="n"/>
      <c r="F32" s="25" t="n"/>
      <c r="G32" s="26">
        <f>IF(B32="","",B32-Ajustes!$C$6+1)</f>
        <v/>
      </c>
      <c r="H32" s="15">
        <f>IF(E32="","",IF(F32="Efectivo",E32,0))</f>
        <v/>
      </c>
      <c r="I32" s="15">
        <f>IF(E32="","",IF(F32="Tarjeta",E32,0))</f>
        <v/>
      </c>
      <c r="J32" s="19">
        <f>IF(OR(B32="",E32=""),"",SUMIF(Efectivo!$B$7:$B$26,"&lt;="&amp;B32,Efectivo!$E$7:$E$26)-SUM($H$7:H32))</f>
        <v/>
      </c>
      <c r="K32" s="27">
        <f>IF(J32="","",IF(J32&lt;0,"Sin efectivo",IF(J32&lt;Ajustes!$C$8,"Poco efectivo","OK")))</f>
        <v/>
      </c>
    </row>
    <row r="33">
      <c r="B33" s="22" t="n"/>
      <c r="C33" s="23" t="n"/>
      <c r="D33" s="23" t="n"/>
      <c r="E33" s="24" t="n"/>
      <c r="F33" s="25" t="n"/>
      <c r="G33" s="26">
        <f>IF(B33="","",B33-Ajustes!$C$6+1)</f>
        <v/>
      </c>
      <c r="H33" s="15">
        <f>IF(E33="","",IF(F33="Efectivo",E33,0))</f>
        <v/>
      </c>
      <c r="I33" s="15">
        <f>IF(E33="","",IF(F33="Tarjeta",E33,0))</f>
        <v/>
      </c>
      <c r="J33" s="19">
        <f>IF(OR(B33="",E33=""),"",SUMIF(Efectivo!$B$7:$B$26,"&lt;="&amp;B33,Efectivo!$E$7:$E$26)-SUM($H$7:H33))</f>
        <v/>
      </c>
      <c r="K33" s="27">
        <f>IF(J33="","",IF(J33&lt;0,"Sin efectivo",IF(J33&lt;Ajustes!$C$8,"Poco efectivo","OK")))</f>
        <v/>
      </c>
    </row>
    <row r="34">
      <c r="B34" s="22" t="n"/>
      <c r="C34" s="23" t="n"/>
      <c r="D34" s="23" t="n"/>
      <c r="E34" s="24" t="n"/>
      <c r="F34" s="25" t="n"/>
      <c r="G34" s="26">
        <f>IF(B34="","",B34-Ajustes!$C$6+1)</f>
        <v/>
      </c>
      <c r="H34" s="15">
        <f>IF(E34="","",IF(F34="Efectivo",E34,0))</f>
        <v/>
      </c>
      <c r="I34" s="15">
        <f>IF(E34="","",IF(F34="Tarjeta",E34,0))</f>
        <v/>
      </c>
      <c r="J34" s="19">
        <f>IF(OR(B34="",E34=""),"",SUMIF(Efectivo!$B$7:$B$26,"&lt;="&amp;B34,Efectivo!$E$7:$E$26)-SUM($H$7:H34))</f>
        <v/>
      </c>
      <c r="K34" s="27">
        <f>IF(J34="","",IF(J34&lt;0,"Sin efectivo",IF(J34&lt;Ajustes!$C$8,"Poco efectivo","OK")))</f>
        <v/>
      </c>
    </row>
    <row r="35">
      <c r="B35" s="22" t="n"/>
      <c r="C35" s="23" t="n"/>
      <c r="D35" s="23" t="n"/>
      <c r="E35" s="24" t="n"/>
      <c r="F35" s="25" t="n"/>
      <c r="G35" s="26">
        <f>IF(B35="","",B35-Ajustes!$C$6+1)</f>
        <v/>
      </c>
      <c r="H35" s="15">
        <f>IF(E35="","",IF(F35="Efectivo",E35,0))</f>
        <v/>
      </c>
      <c r="I35" s="15">
        <f>IF(E35="","",IF(F35="Tarjeta",E35,0))</f>
        <v/>
      </c>
      <c r="J35" s="19">
        <f>IF(OR(B35="",E35=""),"",SUMIF(Efectivo!$B$7:$B$26,"&lt;="&amp;B35,Efectivo!$E$7:$E$26)-SUM($H$7:H35))</f>
        <v/>
      </c>
      <c r="K35" s="27">
        <f>IF(J35="","",IF(J35&lt;0,"Sin efectivo",IF(J35&lt;Ajustes!$C$8,"Poco efectivo","OK")))</f>
        <v/>
      </c>
    </row>
    <row r="36">
      <c r="B36" s="22" t="n"/>
      <c r="C36" s="23" t="n"/>
      <c r="D36" s="23" t="n"/>
      <c r="E36" s="24" t="n"/>
      <c r="F36" s="25" t="n"/>
      <c r="G36" s="26">
        <f>IF(B36="","",B36-Ajustes!$C$6+1)</f>
        <v/>
      </c>
      <c r="H36" s="15">
        <f>IF(E36="","",IF(F36="Efectivo",E36,0))</f>
        <v/>
      </c>
      <c r="I36" s="15">
        <f>IF(E36="","",IF(F36="Tarjeta",E36,0))</f>
        <v/>
      </c>
      <c r="J36" s="19">
        <f>IF(OR(B36="",E36=""),"",SUMIF(Efectivo!$B$7:$B$26,"&lt;="&amp;B36,Efectivo!$E$7:$E$26)-SUM($H$7:H36))</f>
        <v/>
      </c>
      <c r="K36" s="27">
        <f>IF(J36="","",IF(J36&lt;0,"Sin efectivo",IF(J36&lt;Ajustes!$C$8,"Poco efectivo","OK")))</f>
        <v/>
      </c>
    </row>
    <row r="37">
      <c r="B37" s="22" t="n"/>
      <c r="C37" s="23" t="n"/>
      <c r="D37" s="23" t="n"/>
      <c r="E37" s="24" t="n"/>
      <c r="F37" s="25" t="n"/>
      <c r="G37" s="26">
        <f>IF(B37="","",B37-Ajustes!$C$6+1)</f>
        <v/>
      </c>
      <c r="H37" s="15">
        <f>IF(E37="","",IF(F37="Efectivo",E37,0))</f>
        <v/>
      </c>
      <c r="I37" s="15">
        <f>IF(E37="","",IF(F37="Tarjeta",E37,0))</f>
        <v/>
      </c>
      <c r="J37" s="19">
        <f>IF(OR(B37="",E37=""),"",SUMIF(Efectivo!$B$7:$B$26,"&lt;="&amp;B37,Efectivo!$E$7:$E$26)-SUM($H$7:H37))</f>
        <v/>
      </c>
      <c r="K37" s="27">
        <f>IF(J37="","",IF(J37&lt;0,"Sin efectivo",IF(J37&lt;Ajustes!$C$8,"Poco efectivo","OK")))</f>
        <v/>
      </c>
    </row>
    <row r="38">
      <c r="B38" s="22" t="n"/>
      <c r="C38" s="23" t="n"/>
      <c r="D38" s="23" t="n"/>
      <c r="E38" s="24" t="n"/>
      <c r="F38" s="25" t="n"/>
      <c r="G38" s="26">
        <f>IF(B38="","",B38-Ajustes!$C$6+1)</f>
        <v/>
      </c>
      <c r="H38" s="15">
        <f>IF(E38="","",IF(F38="Efectivo",E38,0))</f>
        <v/>
      </c>
      <c r="I38" s="15">
        <f>IF(E38="","",IF(F38="Tarjeta",E38,0))</f>
        <v/>
      </c>
      <c r="J38" s="19">
        <f>IF(OR(B38="",E38=""),"",SUMIF(Efectivo!$B$7:$B$26,"&lt;="&amp;B38,Efectivo!$E$7:$E$26)-SUM($H$7:H38))</f>
        <v/>
      </c>
      <c r="K38" s="27">
        <f>IF(J38="","",IF(J38&lt;0,"Sin efectivo",IF(J38&lt;Ajustes!$C$8,"Poco efectivo","OK")))</f>
        <v/>
      </c>
    </row>
    <row r="39">
      <c r="B39" s="22" t="n"/>
      <c r="C39" s="23" t="n"/>
      <c r="D39" s="23" t="n"/>
      <c r="E39" s="24" t="n"/>
      <c r="F39" s="25" t="n"/>
      <c r="G39" s="26">
        <f>IF(B39="","",B39-Ajustes!$C$6+1)</f>
        <v/>
      </c>
      <c r="H39" s="15">
        <f>IF(E39="","",IF(F39="Efectivo",E39,0))</f>
        <v/>
      </c>
      <c r="I39" s="15">
        <f>IF(E39="","",IF(F39="Tarjeta",E39,0))</f>
        <v/>
      </c>
      <c r="J39" s="19">
        <f>IF(OR(B39="",E39=""),"",SUMIF(Efectivo!$B$7:$B$26,"&lt;="&amp;B39,Efectivo!$E$7:$E$26)-SUM($H$7:H39))</f>
        <v/>
      </c>
      <c r="K39" s="27">
        <f>IF(J39="","",IF(J39&lt;0,"Sin efectivo",IF(J39&lt;Ajustes!$C$8,"Poco efectivo","OK")))</f>
        <v/>
      </c>
    </row>
    <row r="40">
      <c r="B40" s="22" t="n"/>
      <c r="C40" s="23" t="n"/>
      <c r="D40" s="23" t="n"/>
      <c r="E40" s="24" t="n"/>
      <c r="F40" s="25" t="n"/>
      <c r="G40" s="26">
        <f>IF(B40="","",B40-Ajustes!$C$6+1)</f>
        <v/>
      </c>
      <c r="H40" s="15">
        <f>IF(E40="","",IF(F40="Efectivo",E40,0))</f>
        <v/>
      </c>
      <c r="I40" s="15">
        <f>IF(E40="","",IF(F40="Tarjeta",E40,0))</f>
        <v/>
      </c>
      <c r="J40" s="19">
        <f>IF(OR(B40="",E40=""),"",SUMIF(Efectivo!$B$7:$B$26,"&lt;="&amp;B40,Efectivo!$E$7:$E$26)-SUM($H$7:H40))</f>
        <v/>
      </c>
      <c r="K40" s="27">
        <f>IF(J40="","",IF(J40&lt;0,"Sin efectivo",IF(J40&lt;Ajustes!$C$8,"Poco efectivo","OK")))</f>
        <v/>
      </c>
    </row>
    <row r="41">
      <c r="B41" s="22" t="n"/>
      <c r="C41" s="23" t="n"/>
      <c r="D41" s="23" t="n"/>
      <c r="E41" s="24" t="n"/>
      <c r="F41" s="25" t="n"/>
      <c r="G41" s="26">
        <f>IF(B41="","",B41-Ajustes!$C$6+1)</f>
        <v/>
      </c>
      <c r="H41" s="15">
        <f>IF(E41="","",IF(F41="Efectivo",E41,0))</f>
        <v/>
      </c>
      <c r="I41" s="15">
        <f>IF(E41="","",IF(F41="Tarjeta",E41,0))</f>
        <v/>
      </c>
      <c r="J41" s="19">
        <f>IF(OR(B41="",E41=""),"",SUMIF(Efectivo!$B$7:$B$26,"&lt;="&amp;B41,Efectivo!$E$7:$E$26)-SUM($H$7:H41))</f>
        <v/>
      </c>
      <c r="K41" s="27">
        <f>IF(J41="","",IF(J41&lt;0,"Sin efectivo",IF(J41&lt;Ajustes!$C$8,"Poco efectivo","OK")))</f>
        <v/>
      </c>
    </row>
    <row r="42">
      <c r="B42" s="22" t="n"/>
      <c r="C42" s="23" t="n"/>
      <c r="D42" s="23" t="n"/>
      <c r="E42" s="24" t="n"/>
      <c r="F42" s="25" t="n"/>
      <c r="G42" s="26">
        <f>IF(B42="","",B42-Ajustes!$C$6+1)</f>
        <v/>
      </c>
      <c r="H42" s="15">
        <f>IF(E42="","",IF(F42="Efectivo",E42,0))</f>
        <v/>
      </c>
      <c r="I42" s="15">
        <f>IF(E42="","",IF(F42="Tarjeta",E42,0))</f>
        <v/>
      </c>
      <c r="J42" s="19">
        <f>IF(OR(B42="",E42=""),"",SUMIF(Efectivo!$B$7:$B$26,"&lt;="&amp;B42,Efectivo!$E$7:$E$26)-SUM($H$7:H42))</f>
        <v/>
      </c>
      <c r="K42" s="27">
        <f>IF(J42="","",IF(J42&lt;0,"Sin efectivo",IF(J42&lt;Ajustes!$C$8,"Poco efectivo","OK")))</f>
        <v/>
      </c>
    </row>
    <row r="43">
      <c r="B43" s="22" t="n"/>
      <c r="C43" s="23" t="n"/>
      <c r="D43" s="23" t="n"/>
      <c r="E43" s="24" t="n"/>
      <c r="F43" s="25" t="n"/>
      <c r="G43" s="26">
        <f>IF(B43="","",B43-Ajustes!$C$6+1)</f>
        <v/>
      </c>
      <c r="H43" s="15">
        <f>IF(E43="","",IF(F43="Efectivo",E43,0))</f>
        <v/>
      </c>
      <c r="I43" s="15">
        <f>IF(E43="","",IF(F43="Tarjeta",E43,0))</f>
        <v/>
      </c>
      <c r="J43" s="19">
        <f>IF(OR(B43="",E43=""),"",SUMIF(Efectivo!$B$7:$B$26,"&lt;="&amp;B43,Efectivo!$E$7:$E$26)-SUM($H$7:H43))</f>
        <v/>
      </c>
      <c r="K43" s="27">
        <f>IF(J43="","",IF(J43&lt;0,"Sin efectivo",IF(J43&lt;Ajustes!$C$8,"Poco efectivo","OK")))</f>
        <v/>
      </c>
    </row>
    <row r="44">
      <c r="B44" s="22" t="n"/>
      <c r="C44" s="23" t="n"/>
      <c r="D44" s="23" t="n"/>
      <c r="E44" s="24" t="n"/>
      <c r="F44" s="25" t="n"/>
      <c r="G44" s="26">
        <f>IF(B44="","",B44-Ajustes!$C$6+1)</f>
        <v/>
      </c>
      <c r="H44" s="15">
        <f>IF(E44="","",IF(F44="Efectivo",E44,0))</f>
        <v/>
      </c>
      <c r="I44" s="15">
        <f>IF(E44="","",IF(F44="Tarjeta",E44,0))</f>
        <v/>
      </c>
      <c r="J44" s="19">
        <f>IF(OR(B44="",E44=""),"",SUMIF(Efectivo!$B$7:$B$26,"&lt;="&amp;B44,Efectivo!$E$7:$E$26)-SUM($H$7:H44))</f>
        <v/>
      </c>
      <c r="K44" s="27">
        <f>IF(J44="","",IF(J44&lt;0,"Sin efectivo",IF(J44&lt;Ajustes!$C$8,"Poco efectivo","OK")))</f>
        <v/>
      </c>
    </row>
    <row r="45">
      <c r="B45" s="22" t="n"/>
      <c r="C45" s="23" t="n"/>
      <c r="D45" s="23" t="n"/>
      <c r="E45" s="24" t="n"/>
      <c r="F45" s="25" t="n"/>
      <c r="G45" s="26">
        <f>IF(B45="","",B45-Ajustes!$C$6+1)</f>
        <v/>
      </c>
      <c r="H45" s="15">
        <f>IF(E45="","",IF(F45="Efectivo",E45,0))</f>
        <v/>
      </c>
      <c r="I45" s="15">
        <f>IF(E45="","",IF(F45="Tarjeta",E45,0))</f>
        <v/>
      </c>
      <c r="J45" s="19">
        <f>IF(OR(B45="",E45=""),"",SUMIF(Efectivo!$B$7:$B$26,"&lt;="&amp;B45,Efectivo!$E$7:$E$26)-SUM($H$7:H45))</f>
        <v/>
      </c>
      <c r="K45" s="27">
        <f>IF(J45="","",IF(J45&lt;0,"Sin efectivo",IF(J45&lt;Ajustes!$C$8,"Poco efectivo","OK")))</f>
        <v/>
      </c>
    </row>
    <row r="46">
      <c r="B46" s="22" t="n"/>
      <c r="C46" s="23" t="n"/>
      <c r="D46" s="23" t="n"/>
      <c r="E46" s="24" t="n"/>
      <c r="F46" s="25" t="n"/>
      <c r="G46" s="26">
        <f>IF(B46="","",B46-Ajustes!$C$6+1)</f>
        <v/>
      </c>
      <c r="H46" s="15">
        <f>IF(E46="","",IF(F46="Efectivo",E46,0))</f>
        <v/>
      </c>
      <c r="I46" s="15">
        <f>IF(E46="","",IF(F46="Tarjeta",E46,0))</f>
        <v/>
      </c>
      <c r="J46" s="19">
        <f>IF(OR(B46="",E46=""),"",SUMIF(Efectivo!$B$7:$B$26,"&lt;="&amp;B46,Efectivo!$E$7:$E$26)-SUM($H$7:H46))</f>
        <v/>
      </c>
      <c r="K46" s="27">
        <f>IF(J46="","",IF(J46&lt;0,"Sin efectivo",IF(J46&lt;Ajustes!$C$8,"Poco efectivo","OK")))</f>
        <v/>
      </c>
    </row>
    <row r="47">
      <c r="C47" s="8" t="inlineStr">
        <is>
          <t>TOTAL</t>
        </is>
      </c>
      <c r="E47" s="20">
        <f>SUM(E7:E46)</f>
        <v/>
      </c>
      <c r="H47" s="20">
        <f>SUM(H7:H46)</f>
        <v/>
      </c>
      <c r="I47" s="20">
        <f>SUM(I7:I46)</f>
        <v/>
      </c>
    </row>
    <row r="49">
      <c r="B49" s="28" t="inlineStr">
        <is>
          <t>Anota los gastos por orden de fecha para que el saldo de efectivo de la columna J sea correcto.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B7:D46">
    <cfRule type="expression" priority="1" dxfId="3">
      <formula>MOD(ROW(),2)=0</formula>
    </cfRule>
  </conditionalFormatting>
  <conditionalFormatting sqref="K7:K46">
    <cfRule type="cellIs" priority="2" operator="equal" dxfId="0">
      <formula>"Sin efectivo"</formula>
    </cfRule>
    <cfRule type="cellIs" priority="3" operator="equal" dxfId="2">
      <formula>"Poco efectivo"</formula>
    </cfRule>
    <cfRule type="cellIs" priority="4" operator="equal" dxfId="1">
      <formula>"OK"</formula>
    </cfRule>
  </conditionalFormatting>
  <conditionalFormatting sqref="E7:E46">
    <cfRule type="dataBar" priority="5">
      <dataBar>
        <cfvo type="num" val="0"/>
        <cfvo type="max"/>
        <color rgb="0010B981"/>
      </dataBar>
    </cfRule>
  </conditionalFormatting>
  <dataValidations count="2">
    <dataValidation sqref="D7:D46" showDropDown="0" showInputMessage="0" showErrorMessage="0" allowBlank="1" type="list">
      <formula1>=Listas!$A$2:$A$7</formula1>
    </dataValidation>
    <dataValidation sqref="F7:F46" showDropDown="0" showInputMessage="0" showErrorMessage="0" allowBlank="1" type="list">
      <formula1>=Listas!$B$2:$B$3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H29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26" customWidth="1" min="3" max="3"/>
    <col width="28" customWidth="1" min="4" max="4"/>
    <col width="14" customWidth="1" min="5" max="5"/>
    <col width="13" customWidth="1" min="6" max="6"/>
    <col width="12" customWidth="1" min="7" max="7"/>
    <col width="14" customWidth="1" min="8" max="8"/>
  </cols>
  <sheetData>
    <row r="2" ht="34" customHeight="1">
      <c r="B2" s="1" t="inlineStr">
        <is>
          <t>Entradas de efectivo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Efectivo inicial, retiradas en cajero y cambios de divisa: todo lo que entra en tu cartera</t>
        </is>
      </c>
    </row>
    <row r="6" ht="34" customHeight="1">
      <c r="B6" s="13" t="inlineStr">
        <is>
          <t>Fecha</t>
        </is>
      </c>
      <c r="C6" s="13" t="inlineStr">
        <is>
          <t>Tipo de entrada</t>
        </is>
      </c>
      <c r="D6" s="13" t="inlineStr">
        <is>
          <t>Dónde / concepto</t>
        </is>
      </c>
      <c r="E6" s="13" t="inlineStr">
        <is>
          <t>Importe recibido</t>
        </is>
      </c>
      <c r="F6" s="13" t="inlineStr">
        <is>
          <t>Comisión pagada</t>
        </is>
      </c>
      <c r="G6" s="13" t="inlineStr">
        <is>
          <t>Coste (%)</t>
        </is>
      </c>
      <c r="H6" s="13" t="inlineStr">
        <is>
          <t>Acumulado</t>
        </is>
      </c>
    </row>
    <row r="7">
      <c r="B7" s="22" t="n">
        <v>46277</v>
      </c>
      <c r="C7" s="23" t="inlineStr">
        <is>
          <t>Efectivo inicial</t>
        </is>
      </c>
      <c r="D7" s="23" t="inlineStr">
        <is>
          <t>Efectivo de casa para empezar</t>
        </is>
      </c>
      <c r="E7" s="24" t="n">
        <v>400</v>
      </c>
      <c r="F7" s="24" t="n">
        <v>0</v>
      </c>
      <c r="G7" s="29">
        <f>IF(N(E7)=0,"",F7/E7)</f>
        <v/>
      </c>
      <c r="H7" s="19">
        <f>IF(E7="","",SUM($E$7:E7))</f>
        <v/>
      </c>
    </row>
    <row r="8">
      <c r="B8" s="22" t="n">
        <v>46280</v>
      </c>
      <c r="C8" s="23" t="inlineStr">
        <is>
          <t>Retirada en cajero</t>
        </is>
      </c>
      <c r="D8" s="23" t="inlineStr">
        <is>
          <t>Cajero del centro</t>
        </is>
      </c>
      <c r="E8" s="24" t="n">
        <v>250</v>
      </c>
      <c r="F8" s="24" t="n">
        <v>5.5</v>
      </c>
      <c r="G8" s="29">
        <f>IF(N(E8)=0,"",F8/E8)</f>
        <v/>
      </c>
      <c r="H8" s="19">
        <f>IF(E8="","",SUM($E$7:E8))</f>
        <v/>
      </c>
    </row>
    <row r="9">
      <c r="B9" s="22" t="n"/>
      <c r="C9" s="23" t="n"/>
      <c r="D9" s="23" t="n"/>
      <c r="E9" s="24" t="n"/>
      <c r="F9" s="24" t="n"/>
      <c r="G9" s="29">
        <f>IF(N(E9)=0,"",F9/E9)</f>
        <v/>
      </c>
      <c r="H9" s="19">
        <f>IF(E9="","",SUM($E$7:E9))</f>
        <v/>
      </c>
    </row>
    <row r="10">
      <c r="B10" s="22" t="n"/>
      <c r="C10" s="23" t="n"/>
      <c r="D10" s="23" t="n"/>
      <c r="E10" s="24" t="n"/>
      <c r="F10" s="24" t="n"/>
      <c r="G10" s="29">
        <f>IF(N(E10)=0,"",F10/E10)</f>
        <v/>
      </c>
      <c r="H10" s="19">
        <f>IF(E10="","",SUM($E$7:E10))</f>
        <v/>
      </c>
    </row>
    <row r="11">
      <c r="B11" s="22" t="n"/>
      <c r="C11" s="23" t="n"/>
      <c r="D11" s="23" t="n"/>
      <c r="E11" s="24" t="n"/>
      <c r="F11" s="24" t="n"/>
      <c r="G11" s="29">
        <f>IF(N(E11)=0,"",F11/E11)</f>
        <v/>
      </c>
      <c r="H11" s="19">
        <f>IF(E11="","",SUM($E$7:E11))</f>
        <v/>
      </c>
    </row>
    <row r="12">
      <c r="B12" s="22" t="n"/>
      <c r="C12" s="23" t="n"/>
      <c r="D12" s="23" t="n"/>
      <c r="E12" s="24" t="n"/>
      <c r="F12" s="24" t="n"/>
      <c r="G12" s="29">
        <f>IF(N(E12)=0,"",F12/E12)</f>
        <v/>
      </c>
      <c r="H12" s="19">
        <f>IF(E12="","",SUM($E$7:E12))</f>
        <v/>
      </c>
    </row>
    <row r="13">
      <c r="B13" s="22" t="n"/>
      <c r="C13" s="23" t="n"/>
      <c r="D13" s="23" t="n"/>
      <c r="E13" s="24" t="n"/>
      <c r="F13" s="24" t="n"/>
      <c r="G13" s="29">
        <f>IF(N(E13)=0,"",F13/E13)</f>
        <v/>
      </c>
      <c r="H13" s="19">
        <f>IF(E13="","",SUM($E$7:E13))</f>
        <v/>
      </c>
    </row>
    <row r="14">
      <c r="B14" s="22" t="n"/>
      <c r="C14" s="23" t="n"/>
      <c r="D14" s="23" t="n"/>
      <c r="E14" s="24" t="n"/>
      <c r="F14" s="24" t="n"/>
      <c r="G14" s="29">
        <f>IF(N(E14)=0,"",F14/E14)</f>
        <v/>
      </c>
      <c r="H14" s="19">
        <f>IF(E14="","",SUM($E$7:E14))</f>
        <v/>
      </c>
    </row>
    <row r="15">
      <c r="B15" s="22" t="n"/>
      <c r="C15" s="23" t="n"/>
      <c r="D15" s="23" t="n"/>
      <c r="E15" s="24" t="n"/>
      <c r="F15" s="24" t="n"/>
      <c r="G15" s="29">
        <f>IF(N(E15)=0,"",F15/E15)</f>
        <v/>
      </c>
      <c r="H15" s="19">
        <f>IF(E15="","",SUM($E$7:E15))</f>
        <v/>
      </c>
    </row>
    <row r="16">
      <c r="B16" s="22" t="n"/>
      <c r="C16" s="23" t="n"/>
      <c r="D16" s="23" t="n"/>
      <c r="E16" s="24" t="n"/>
      <c r="F16" s="24" t="n"/>
      <c r="G16" s="29">
        <f>IF(N(E16)=0,"",F16/E16)</f>
        <v/>
      </c>
      <c r="H16" s="19">
        <f>IF(E16="","",SUM($E$7:E16))</f>
        <v/>
      </c>
    </row>
    <row r="17">
      <c r="B17" s="22" t="n"/>
      <c r="C17" s="23" t="n"/>
      <c r="D17" s="23" t="n"/>
      <c r="E17" s="24" t="n"/>
      <c r="F17" s="24" t="n"/>
      <c r="G17" s="29">
        <f>IF(N(E17)=0,"",F17/E17)</f>
        <v/>
      </c>
      <c r="H17" s="19">
        <f>IF(E17="","",SUM($E$7:E17))</f>
        <v/>
      </c>
    </row>
    <row r="18">
      <c r="B18" s="22" t="n"/>
      <c r="C18" s="23" t="n"/>
      <c r="D18" s="23" t="n"/>
      <c r="E18" s="24" t="n"/>
      <c r="F18" s="24" t="n"/>
      <c r="G18" s="29">
        <f>IF(N(E18)=0,"",F18/E18)</f>
        <v/>
      </c>
      <c r="H18" s="19">
        <f>IF(E18="","",SUM($E$7:E18))</f>
        <v/>
      </c>
    </row>
    <row r="19">
      <c r="B19" s="22" t="n"/>
      <c r="C19" s="23" t="n"/>
      <c r="D19" s="23" t="n"/>
      <c r="E19" s="24" t="n"/>
      <c r="F19" s="24" t="n"/>
      <c r="G19" s="29">
        <f>IF(N(E19)=0,"",F19/E19)</f>
        <v/>
      </c>
      <c r="H19" s="19">
        <f>IF(E19="","",SUM($E$7:E19))</f>
        <v/>
      </c>
    </row>
    <row r="20">
      <c r="B20" s="22" t="n"/>
      <c r="C20" s="23" t="n"/>
      <c r="D20" s="23" t="n"/>
      <c r="E20" s="24" t="n"/>
      <c r="F20" s="24" t="n"/>
      <c r="G20" s="29">
        <f>IF(N(E20)=0,"",F20/E20)</f>
        <v/>
      </c>
      <c r="H20" s="19">
        <f>IF(E20="","",SUM($E$7:E20))</f>
        <v/>
      </c>
    </row>
    <row r="21">
      <c r="B21" s="22" t="n"/>
      <c r="C21" s="23" t="n"/>
      <c r="D21" s="23" t="n"/>
      <c r="E21" s="24" t="n"/>
      <c r="F21" s="24" t="n"/>
      <c r="G21" s="29">
        <f>IF(N(E21)=0,"",F21/E21)</f>
        <v/>
      </c>
      <c r="H21" s="19">
        <f>IF(E21="","",SUM($E$7:E21))</f>
        <v/>
      </c>
    </row>
    <row r="22">
      <c r="B22" s="22" t="n"/>
      <c r="C22" s="23" t="n"/>
      <c r="D22" s="23" t="n"/>
      <c r="E22" s="24" t="n"/>
      <c r="F22" s="24" t="n"/>
      <c r="G22" s="29">
        <f>IF(N(E22)=0,"",F22/E22)</f>
        <v/>
      </c>
      <c r="H22" s="19">
        <f>IF(E22="","",SUM($E$7:E22))</f>
        <v/>
      </c>
    </row>
    <row r="23">
      <c r="B23" s="22" t="n"/>
      <c r="C23" s="23" t="n"/>
      <c r="D23" s="23" t="n"/>
      <c r="E23" s="24" t="n"/>
      <c r="F23" s="24" t="n"/>
      <c r="G23" s="29">
        <f>IF(N(E23)=0,"",F23/E23)</f>
        <v/>
      </c>
      <c r="H23" s="19">
        <f>IF(E23="","",SUM($E$7:E23))</f>
        <v/>
      </c>
    </row>
    <row r="24">
      <c r="B24" s="22" t="n"/>
      <c r="C24" s="23" t="n"/>
      <c r="D24" s="23" t="n"/>
      <c r="E24" s="24" t="n"/>
      <c r="F24" s="24" t="n"/>
      <c r="G24" s="29">
        <f>IF(N(E24)=0,"",F24/E24)</f>
        <v/>
      </c>
      <c r="H24" s="19">
        <f>IF(E24="","",SUM($E$7:E24))</f>
        <v/>
      </c>
    </row>
    <row r="25">
      <c r="B25" s="22" t="n"/>
      <c r="C25" s="23" t="n"/>
      <c r="D25" s="23" t="n"/>
      <c r="E25" s="24" t="n"/>
      <c r="F25" s="24" t="n"/>
      <c r="G25" s="29">
        <f>IF(N(E25)=0,"",F25/E25)</f>
        <v/>
      </c>
      <c r="H25" s="19">
        <f>IF(E25="","",SUM($E$7:E25))</f>
        <v/>
      </c>
    </row>
    <row r="26">
      <c r="B26" s="22" t="n"/>
      <c r="C26" s="23" t="n"/>
      <c r="D26" s="23" t="n"/>
      <c r="E26" s="24" t="n"/>
      <c r="F26" s="24" t="n"/>
      <c r="G26" s="29">
        <f>IF(N(E26)=0,"",F26/E26)</f>
        <v/>
      </c>
      <c r="H26" s="19">
        <f>IF(E26="","",SUM($E$7:E26))</f>
        <v/>
      </c>
    </row>
    <row r="27">
      <c r="B27" s="8" t="inlineStr">
        <is>
          <t>TOTAL</t>
        </is>
      </c>
      <c r="E27" s="20">
        <f>SUM(E7:E26)</f>
        <v/>
      </c>
      <c r="F27" s="20">
        <f>SUM(F7:F26)</f>
        <v/>
      </c>
      <c r="G27" s="21">
        <f>IF(E27&gt;0,F27/E27,0)</f>
        <v/>
      </c>
    </row>
    <row r="29">
      <c r="B29" s="28" t="inlineStr">
        <is>
          <t>La comisión se paga normalmente con la tarjeta o la cuenta, no sale de la cartera: por eso se anota aparte del importe recibido.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B7:D26">
    <cfRule type="expression" priority="1" dxfId="3">
      <formula>MOD(ROW(),2)=0</formula>
    </cfRule>
  </conditionalFormatting>
  <dataValidations count="1">
    <dataValidation sqref="C7:C26" showDropDown="0" showInputMessage="0" showErrorMessage="0" allowBlank="1" type="list">
      <formula1>=Listas!$C$2:$C$5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6EE7B7"/>
    <outlinePr summaryBelow="1" summaryRight="1"/>
    <pageSetUpPr fitToPage="1"/>
  </sheetPr>
  <dimension ref="B2:L3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  <col width="15" customWidth="1" min="9" max="9"/>
    <col width="22" customWidth="1" min="10" max="10"/>
    <col width="6" customWidth="1" min="11" max="11"/>
    <col width="7" customWidth="1" min="12" max="12"/>
  </cols>
  <sheetData>
    <row r="2" ht="34" customHeight="1">
      <c r="B2" s="1" t="inlineStr">
        <is>
          <t>Diario de efectivo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Día a día: lo que gastas, lo que te queda y cómo seguiría el saldo hasta el final del viaje</t>
        </is>
      </c>
    </row>
    <row r="6" ht="40" customHeight="1">
      <c r="B6" s="13" t="inlineStr">
        <is>
          <t>Fecha</t>
        </is>
      </c>
      <c r="C6" s="13" t="inlineStr">
        <is>
          <t>Efectivo gastado</t>
        </is>
      </c>
      <c r="D6" s="13" t="inlineStr">
        <is>
          <t>Tarjeta</t>
        </is>
      </c>
      <c r="E6" s="13" t="inlineStr">
        <is>
          <t>Total del día</t>
        </is>
      </c>
      <c r="F6" s="13" t="inlineStr">
        <is>
          <t>Presupuesto diario</t>
        </is>
      </c>
      <c r="G6" s="13" t="inlineStr">
        <is>
          <t>Entradas del día</t>
        </is>
      </c>
      <c r="H6" s="13" t="inlineStr">
        <is>
          <t>Saldo real al cierre</t>
        </is>
      </c>
      <c r="I6" s="13" t="inlineStr">
        <is>
          <t>Saldo real y previsto</t>
        </is>
      </c>
      <c r="J6" s="13" t="inlineStr">
        <is>
          <t>Estado</t>
        </is>
      </c>
      <c r="K6" s="13" t="inlineStr">
        <is>
          <t>Día</t>
        </is>
      </c>
      <c r="L6" s="13" t="inlineStr">
        <is>
          <t>Sem.</t>
        </is>
      </c>
    </row>
    <row r="7">
      <c r="B7" s="30">
        <f>IF(ROW()-6&gt;Ajustes!$C$11,"",Ajustes!$C$6+ROW()-7)</f>
        <v/>
      </c>
      <c r="C7" s="19">
        <f>IF(B7="","",SUMIF(Gastos!$B$7:$B$46,B7,Gastos!$H$7:$H$46))</f>
        <v/>
      </c>
      <c r="D7" s="15">
        <f>IF(B7="","",SUMIF(Gastos!$B$7:$B$46,B7,Gastos!$I$7:$I$46))</f>
        <v/>
      </c>
      <c r="E7" s="15">
        <f>IF(B7="","",C7+D7)</f>
        <v/>
      </c>
      <c r="F7" s="15">
        <f>IF(B7="","",Ajustes!$C$9)</f>
        <v/>
      </c>
      <c r="G7" s="31">
        <f>IF(B7="","",SUMIF(Efectivo!$B$7:$B$26,B7,Efectivo!$E$7:$E$26))</f>
        <v/>
      </c>
      <c r="H7" s="15">
        <f>IF(OR(B7="",K7&gt;Ajustes!$C$13),"",SUMIF(Efectivo!$B$7:$B$26,"&lt;="&amp;B7,Efectivo!$E$7:$E$26)-SUMIF(Gastos!$B$7:$B$46,"&lt;="&amp;B7,Gastos!$H$7:$H$46))</f>
        <v/>
      </c>
      <c r="I7" s="19">
        <f>IF(B7="","",IF(K7&lt;=Ajustes!$C$13,H7,Resumen!$F$6-Resumen!$B$9*(1+Ajustes!$C$10)*(K7-Ajustes!$C$13)))</f>
        <v/>
      </c>
      <c r="J7" s="27">
        <f>IF(B7="","",IF(K7&gt;Ajustes!$C$13,IF(I7&lt;0,"Sin efectivo (previsto)","Previsto"),IF(H7&lt;0,"Sin efectivo",IF(H7&lt;Ajustes!$C$8,"Poco efectivo","OK"))))</f>
        <v/>
      </c>
      <c r="K7" s="26">
        <f>IF(B7="","",B7-Ajustes!$C$6+1)</f>
        <v/>
      </c>
      <c r="L7" s="27">
        <f>IF(B7="","",MID("LunMarMiéJueVieSábDom",WEEKDAY(B7,2)*3-2,3))</f>
        <v/>
      </c>
    </row>
    <row r="8">
      <c r="B8" s="30">
        <f>IF(ROW()-6&gt;Ajustes!$C$11,"",Ajustes!$C$6+ROW()-7)</f>
        <v/>
      </c>
      <c r="C8" s="19">
        <f>IF(B8="","",SUMIF(Gastos!$B$7:$B$46,B8,Gastos!$H$7:$H$46))</f>
        <v/>
      </c>
      <c r="D8" s="15">
        <f>IF(B8="","",SUMIF(Gastos!$B$7:$B$46,B8,Gastos!$I$7:$I$46))</f>
        <v/>
      </c>
      <c r="E8" s="15">
        <f>IF(B8="","",C8+D8)</f>
        <v/>
      </c>
      <c r="F8" s="15">
        <f>IF(B8="","",Ajustes!$C$9)</f>
        <v/>
      </c>
      <c r="G8" s="31">
        <f>IF(B8="","",SUMIF(Efectivo!$B$7:$B$26,B8,Efectivo!$E$7:$E$26))</f>
        <v/>
      </c>
      <c r="H8" s="15">
        <f>IF(OR(B8="",K8&gt;Ajustes!$C$13),"",SUMIF(Efectivo!$B$7:$B$26,"&lt;="&amp;B8,Efectivo!$E$7:$E$26)-SUMIF(Gastos!$B$7:$B$46,"&lt;="&amp;B8,Gastos!$H$7:$H$46))</f>
        <v/>
      </c>
      <c r="I8" s="19">
        <f>IF(B8="","",IF(K8&lt;=Ajustes!$C$13,H8,Resumen!$F$6-Resumen!$B$9*(1+Ajustes!$C$10)*(K8-Ajustes!$C$13)))</f>
        <v/>
      </c>
      <c r="J8" s="27">
        <f>IF(B8="","",IF(K8&gt;Ajustes!$C$13,IF(I8&lt;0,"Sin efectivo (previsto)","Previsto"),IF(H8&lt;0,"Sin efectivo",IF(H8&lt;Ajustes!$C$8,"Poco efectivo","OK"))))</f>
        <v/>
      </c>
      <c r="K8" s="26">
        <f>IF(B8="","",B8-Ajustes!$C$6+1)</f>
        <v/>
      </c>
      <c r="L8" s="27">
        <f>IF(B8="","",MID("LunMarMiéJueVieSábDom",WEEKDAY(B8,2)*3-2,3))</f>
        <v/>
      </c>
    </row>
    <row r="9">
      <c r="B9" s="30">
        <f>IF(ROW()-6&gt;Ajustes!$C$11,"",Ajustes!$C$6+ROW()-7)</f>
        <v/>
      </c>
      <c r="C9" s="19">
        <f>IF(B9="","",SUMIF(Gastos!$B$7:$B$46,B9,Gastos!$H$7:$H$46))</f>
        <v/>
      </c>
      <c r="D9" s="15">
        <f>IF(B9="","",SUMIF(Gastos!$B$7:$B$46,B9,Gastos!$I$7:$I$46))</f>
        <v/>
      </c>
      <c r="E9" s="15">
        <f>IF(B9="","",C9+D9)</f>
        <v/>
      </c>
      <c r="F9" s="15">
        <f>IF(B9="","",Ajustes!$C$9)</f>
        <v/>
      </c>
      <c r="G9" s="31">
        <f>IF(B9="","",SUMIF(Efectivo!$B$7:$B$26,B9,Efectivo!$E$7:$E$26))</f>
        <v/>
      </c>
      <c r="H9" s="15">
        <f>IF(OR(B9="",K9&gt;Ajustes!$C$13),"",SUMIF(Efectivo!$B$7:$B$26,"&lt;="&amp;B9,Efectivo!$E$7:$E$26)-SUMIF(Gastos!$B$7:$B$46,"&lt;="&amp;B9,Gastos!$H$7:$H$46))</f>
        <v/>
      </c>
      <c r="I9" s="19">
        <f>IF(B9="","",IF(K9&lt;=Ajustes!$C$13,H9,Resumen!$F$6-Resumen!$B$9*(1+Ajustes!$C$10)*(K9-Ajustes!$C$13)))</f>
        <v/>
      </c>
      <c r="J9" s="27">
        <f>IF(B9="","",IF(K9&gt;Ajustes!$C$13,IF(I9&lt;0,"Sin efectivo (previsto)","Previsto"),IF(H9&lt;0,"Sin efectivo",IF(H9&lt;Ajustes!$C$8,"Poco efectivo","OK"))))</f>
        <v/>
      </c>
      <c r="K9" s="26">
        <f>IF(B9="","",B9-Ajustes!$C$6+1)</f>
        <v/>
      </c>
      <c r="L9" s="27">
        <f>IF(B9="","",MID("LunMarMiéJueVieSábDom",WEEKDAY(B9,2)*3-2,3))</f>
        <v/>
      </c>
    </row>
    <row r="10">
      <c r="B10" s="30">
        <f>IF(ROW()-6&gt;Ajustes!$C$11,"",Ajustes!$C$6+ROW()-7)</f>
        <v/>
      </c>
      <c r="C10" s="19">
        <f>IF(B10="","",SUMIF(Gastos!$B$7:$B$46,B10,Gastos!$H$7:$H$46))</f>
        <v/>
      </c>
      <c r="D10" s="15">
        <f>IF(B10="","",SUMIF(Gastos!$B$7:$B$46,B10,Gastos!$I$7:$I$46))</f>
        <v/>
      </c>
      <c r="E10" s="15">
        <f>IF(B10="","",C10+D10)</f>
        <v/>
      </c>
      <c r="F10" s="15">
        <f>IF(B10="","",Ajustes!$C$9)</f>
        <v/>
      </c>
      <c r="G10" s="31">
        <f>IF(B10="","",SUMIF(Efectivo!$B$7:$B$26,B10,Efectivo!$E$7:$E$26))</f>
        <v/>
      </c>
      <c r="H10" s="15">
        <f>IF(OR(B10="",K10&gt;Ajustes!$C$13),"",SUMIF(Efectivo!$B$7:$B$26,"&lt;="&amp;B10,Efectivo!$E$7:$E$26)-SUMIF(Gastos!$B$7:$B$46,"&lt;="&amp;B10,Gastos!$H$7:$H$46))</f>
        <v/>
      </c>
      <c r="I10" s="19">
        <f>IF(B10="","",IF(K10&lt;=Ajustes!$C$13,H10,Resumen!$F$6-Resumen!$B$9*(1+Ajustes!$C$10)*(K10-Ajustes!$C$13)))</f>
        <v/>
      </c>
      <c r="J10" s="27">
        <f>IF(B10="","",IF(K10&gt;Ajustes!$C$13,IF(I10&lt;0,"Sin efectivo (previsto)","Previsto"),IF(H10&lt;0,"Sin efectivo",IF(H10&lt;Ajustes!$C$8,"Poco efectivo","OK"))))</f>
        <v/>
      </c>
      <c r="K10" s="26">
        <f>IF(B10="","",B10-Ajustes!$C$6+1)</f>
        <v/>
      </c>
      <c r="L10" s="27">
        <f>IF(B10="","",MID("LunMarMiéJueVieSábDom",WEEKDAY(B10,2)*3-2,3))</f>
        <v/>
      </c>
    </row>
    <row r="11">
      <c r="B11" s="30">
        <f>IF(ROW()-6&gt;Ajustes!$C$11,"",Ajustes!$C$6+ROW()-7)</f>
        <v/>
      </c>
      <c r="C11" s="19">
        <f>IF(B11="","",SUMIF(Gastos!$B$7:$B$46,B11,Gastos!$H$7:$H$46))</f>
        <v/>
      </c>
      <c r="D11" s="15">
        <f>IF(B11="","",SUMIF(Gastos!$B$7:$B$46,B11,Gastos!$I$7:$I$46))</f>
        <v/>
      </c>
      <c r="E11" s="15">
        <f>IF(B11="","",C11+D11)</f>
        <v/>
      </c>
      <c r="F11" s="15">
        <f>IF(B11="","",Ajustes!$C$9)</f>
        <v/>
      </c>
      <c r="G11" s="31">
        <f>IF(B11="","",SUMIF(Efectivo!$B$7:$B$26,B11,Efectivo!$E$7:$E$26))</f>
        <v/>
      </c>
      <c r="H11" s="15">
        <f>IF(OR(B11="",K11&gt;Ajustes!$C$13),"",SUMIF(Efectivo!$B$7:$B$26,"&lt;="&amp;B11,Efectivo!$E$7:$E$26)-SUMIF(Gastos!$B$7:$B$46,"&lt;="&amp;B11,Gastos!$H$7:$H$46))</f>
        <v/>
      </c>
      <c r="I11" s="19">
        <f>IF(B11="","",IF(K11&lt;=Ajustes!$C$13,H11,Resumen!$F$6-Resumen!$B$9*(1+Ajustes!$C$10)*(K11-Ajustes!$C$13)))</f>
        <v/>
      </c>
      <c r="J11" s="27">
        <f>IF(B11="","",IF(K11&gt;Ajustes!$C$13,IF(I11&lt;0,"Sin efectivo (previsto)","Previsto"),IF(H11&lt;0,"Sin efectivo",IF(H11&lt;Ajustes!$C$8,"Poco efectivo","OK"))))</f>
        <v/>
      </c>
      <c r="K11" s="26">
        <f>IF(B11="","",B11-Ajustes!$C$6+1)</f>
        <v/>
      </c>
      <c r="L11" s="27">
        <f>IF(B11="","",MID("LunMarMiéJueVieSábDom",WEEKDAY(B11,2)*3-2,3))</f>
        <v/>
      </c>
    </row>
    <row r="12">
      <c r="B12" s="30">
        <f>IF(ROW()-6&gt;Ajustes!$C$11,"",Ajustes!$C$6+ROW()-7)</f>
        <v/>
      </c>
      <c r="C12" s="19">
        <f>IF(B12="","",SUMIF(Gastos!$B$7:$B$46,B12,Gastos!$H$7:$H$46))</f>
        <v/>
      </c>
      <c r="D12" s="15">
        <f>IF(B12="","",SUMIF(Gastos!$B$7:$B$46,B12,Gastos!$I$7:$I$46))</f>
        <v/>
      </c>
      <c r="E12" s="15">
        <f>IF(B12="","",C12+D12)</f>
        <v/>
      </c>
      <c r="F12" s="15">
        <f>IF(B12="","",Ajustes!$C$9)</f>
        <v/>
      </c>
      <c r="G12" s="31">
        <f>IF(B12="","",SUMIF(Efectivo!$B$7:$B$26,B12,Efectivo!$E$7:$E$26))</f>
        <v/>
      </c>
      <c r="H12" s="15">
        <f>IF(OR(B12="",K12&gt;Ajustes!$C$13),"",SUMIF(Efectivo!$B$7:$B$26,"&lt;="&amp;B12,Efectivo!$E$7:$E$26)-SUMIF(Gastos!$B$7:$B$46,"&lt;="&amp;B12,Gastos!$H$7:$H$46))</f>
        <v/>
      </c>
      <c r="I12" s="19">
        <f>IF(B12="","",IF(K12&lt;=Ajustes!$C$13,H12,Resumen!$F$6-Resumen!$B$9*(1+Ajustes!$C$10)*(K12-Ajustes!$C$13)))</f>
        <v/>
      </c>
      <c r="J12" s="27">
        <f>IF(B12="","",IF(K12&gt;Ajustes!$C$13,IF(I12&lt;0,"Sin efectivo (previsto)","Previsto"),IF(H12&lt;0,"Sin efectivo",IF(H12&lt;Ajustes!$C$8,"Poco efectivo","OK"))))</f>
        <v/>
      </c>
      <c r="K12" s="26">
        <f>IF(B12="","",B12-Ajustes!$C$6+1)</f>
        <v/>
      </c>
      <c r="L12" s="27">
        <f>IF(B12="","",MID("LunMarMiéJueVieSábDom",WEEKDAY(B12,2)*3-2,3))</f>
        <v/>
      </c>
    </row>
    <row r="13">
      <c r="B13" s="30">
        <f>IF(ROW()-6&gt;Ajustes!$C$11,"",Ajustes!$C$6+ROW()-7)</f>
        <v/>
      </c>
      <c r="C13" s="19">
        <f>IF(B13="","",SUMIF(Gastos!$B$7:$B$46,B13,Gastos!$H$7:$H$46))</f>
        <v/>
      </c>
      <c r="D13" s="15">
        <f>IF(B13="","",SUMIF(Gastos!$B$7:$B$46,B13,Gastos!$I$7:$I$46))</f>
        <v/>
      </c>
      <c r="E13" s="15">
        <f>IF(B13="","",C13+D13)</f>
        <v/>
      </c>
      <c r="F13" s="15">
        <f>IF(B13="","",Ajustes!$C$9)</f>
        <v/>
      </c>
      <c r="G13" s="31">
        <f>IF(B13="","",SUMIF(Efectivo!$B$7:$B$26,B13,Efectivo!$E$7:$E$26))</f>
        <v/>
      </c>
      <c r="H13" s="15">
        <f>IF(OR(B13="",K13&gt;Ajustes!$C$13),"",SUMIF(Efectivo!$B$7:$B$26,"&lt;="&amp;B13,Efectivo!$E$7:$E$26)-SUMIF(Gastos!$B$7:$B$46,"&lt;="&amp;B13,Gastos!$H$7:$H$46))</f>
        <v/>
      </c>
      <c r="I13" s="19">
        <f>IF(B13="","",IF(K13&lt;=Ajustes!$C$13,H13,Resumen!$F$6-Resumen!$B$9*(1+Ajustes!$C$10)*(K13-Ajustes!$C$13)))</f>
        <v/>
      </c>
      <c r="J13" s="27">
        <f>IF(B13="","",IF(K13&gt;Ajustes!$C$13,IF(I13&lt;0,"Sin efectivo (previsto)","Previsto"),IF(H13&lt;0,"Sin efectivo",IF(H13&lt;Ajustes!$C$8,"Poco efectivo","OK"))))</f>
        <v/>
      </c>
      <c r="K13" s="26">
        <f>IF(B13="","",B13-Ajustes!$C$6+1)</f>
        <v/>
      </c>
      <c r="L13" s="27">
        <f>IF(B13="","",MID("LunMarMiéJueVieSábDom",WEEKDAY(B13,2)*3-2,3))</f>
        <v/>
      </c>
    </row>
    <row r="14">
      <c r="B14" s="30">
        <f>IF(ROW()-6&gt;Ajustes!$C$11,"",Ajustes!$C$6+ROW()-7)</f>
        <v/>
      </c>
      <c r="C14" s="19">
        <f>IF(B14="","",SUMIF(Gastos!$B$7:$B$46,B14,Gastos!$H$7:$H$46))</f>
        <v/>
      </c>
      <c r="D14" s="15">
        <f>IF(B14="","",SUMIF(Gastos!$B$7:$B$46,B14,Gastos!$I$7:$I$46))</f>
        <v/>
      </c>
      <c r="E14" s="15">
        <f>IF(B14="","",C14+D14)</f>
        <v/>
      </c>
      <c r="F14" s="15">
        <f>IF(B14="","",Ajustes!$C$9)</f>
        <v/>
      </c>
      <c r="G14" s="31">
        <f>IF(B14="","",SUMIF(Efectivo!$B$7:$B$26,B14,Efectivo!$E$7:$E$26))</f>
        <v/>
      </c>
      <c r="H14" s="15">
        <f>IF(OR(B14="",K14&gt;Ajustes!$C$13),"",SUMIF(Efectivo!$B$7:$B$26,"&lt;="&amp;B14,Efectivo!$E$7:$E$26)-SUMIF(Gastos!$B$7:$B$46,"&lt;="&amp;B14,Gastos!$H$7:$H$46))</f>
        <v/>
      </c>
      <c r="I14" s="19">
        <f>IF(B14="","",IF(K14&lt;=Ajustes!$C$13,H14,Resumen!$F$6-Resumen!$B$9*(1+Ajustes!$C$10)*(K14-Ajustes!$C$13)))</f>
        <v/>
      </c>
      <c r="J14" s="27">
        <f>IF(B14="","",IF(K14&gt;Ajustes!$C$13,IF(I14&lt;0,"Sin efectivo (previsto)","Previsto"),IF(H14&lt;0,"Sin efectivo",IF(H14&lt;Ajustes!$C$8,"Poco efectivo","OK"))))</f>
        <v/>
      </c>
      <c r="K14" s="26">
        <f>IF(B14="","",B14-Ajustes!$C$6+1)</f>
        <v/>
      </c>
      <c r="L14" s="27">
        <f>IF(B14="","",MID("LunMarMiéJueVieSábDom",WEEKDAY(B14,2)*3-2,3))</f>
        <v/>
      </c>
    </row>
    <row r="15">
      <c r="B15" s="30">
        <f>IF(ROW()-6&gt;Ajustes!$C$11,"",Ajustes!$C$6+ROW()-7)</f>
        <v/>
      </c>
      <c r="C15" s="19">
        <f>IF(B15="","",SUMIF(Gastos!$B$7:$B$46,B15,Gastos!$H$7:$H$46))</f>
        <v/>
      </c>
      <c r="D15" s="15">
        <f>IF(B15="","",SUMIF(Gastos!$B$7:$B$46,B15,Gastos!$I$7:$I$46))</f>
        <v/>
      </c>
      <c r="E15" s="15">
        <f>IF(B15="","",C15+D15)</f>
        <v/>
      </c>
      <c r="F15" s="15">
        <f>IF(B15="","",Ajustes!$C$9)</f>
        <v/>
      </c>
      <c r="G15" s="31">
        <f>IF(B15="","",SUMIF(Efectivo!$B$7:$B$26,B15,Efectivo!$E$7:$E$26))</f>
        <v/>
      </c>
      <c r="H15" s="15">
        <f>IF(OR(B15="",K15&gt;Ajustes!$C$13),"",SUMIF(Efectivo!$B$7:$B$26,"&lt;="&amp;B15,Efectivo!$E$7:$E$26)-SUMIF(Gastos!$B$7:$B$46,"&lt;="&amp;B15,Gastos!$H$7:$H$46))</f>
        <v/>
      </c>
      <c r="I15" s="19">
        <f>IF(B15="","",IF(K15&lt;=Ajustes!$C$13,H15,Resumen!$F$6-Resumen!$B$9*(1+Ajustes!$C$10)*(K15-Ajustes!$C$13)))</f>
        <v/>
      </c>
      <c r="J15" s="27">
        <f>IF(B15="","",IF(K15&gt;Ajustes!$C$13,IF(I15&lt;0,"Sin efectivo (previsto)","Previsto"),IF(H15&lt;0,"Sin efectivo",IF(H15&lt;Ajustes!$C$8,"Poco efectivo","OK"))))</f>
        <v/>
      </c>
      <c r="K15" s="26">
        <f>IF(B15="","",B15-Ajustes!$C$6+1)</f>
        <v/>
      </c>
      <c r="L15" s="27">
        <f>IF(B15="","",MID("LunMarMiéJueVieSábDom",WEEKDAY(B15,2)*3-2,3))</f>
        <v/>
      </c>
    </row>
    <row r="16">
      <c r="B16" s="30">
        <f>IF(ROW()-6&gt;Ajustes!$C$11,"",Ajustes!$C$6+ROW()-7)</f>
        <v/>
      </c>
      <c r="C16" s="19">
        <f>IF(B16="","",SUMIF(Gastos!$B$7:$B$46,B16,Gastos!$H$7:$H$46))</f>
        <v/>
      </c>
      <c r="D16" s="15">
        <f>IF(B16="","",SUMIF(Gastos!$B$7:$B$46,B16,Gastos!$I$7:$I$46))</f>
        <v/>
      </c>
      <c r="E16" s="15">
        <f>IF(B16="","",C16+D16)</f>
        <v/>
      </c>
      <c r="F16" s="15">
        <f>IF(B16="","",Ajustes!$C$9)</f>
        <v/>
      </c>
      <c r="G16" s="31">
        <f>IF(B16="","",SUMIF(Efectivo!$B$7:$B$26,B16,Efectivo!$E$7:$E$26))</f>
        <v/>
      </c>
      <c r="H16" s="15">
        <f>IF(OR(B16="",K16&gt;Ajustes!$C$13),"",SUMIF(Efectivo!$B$7:$B$26,"&lt;="&amp;B16,Efectivo!$E$7:$E$26)-SUMIF(Gastos!$B$7:$B$46,"&lt;="&amp;B16,Gastos!$H$7:$H$46))</f>
        <v/>
      </c>
      <c r="I16" s="19">
        <f>IF(B16="","",IF(K16&lt;=Ajustes!$C$13,H16,Resumen!$F$6-Resumen!$B$9*(1+Ajustes!$C$10)*(K16-Ajustes!$C$13)))</f>
        <v/>
      </c>
      <c r="J16" s="27">
        <f>IF(B16="","",IF(K16&gt;Ajustes!$C$13,IF(I16&lt;0,"Sin efectivo (previsto)","Previsto"),IF(H16&lt;0,"Sin efectivo",IF(H16&lt;Ajustes!$C$8,"Poco efectivo","OK"))))</f>
        <v/>
      </c>
      <c r="K16" s="26">
        <f>IF(B16="","",B16-Ajustes!$C$6+1)</f>
        <v/>
      </c>
      <c r="L16" s="27">
        <f>IF(B16="","",MID("LunMarMiéJueVieSábDom",WEEKDAY(B16,2)*3-2,3))</f>
        <v/>
      </c>
    </row>
    <row r="17">
      <c r="B17" s="30">
        <f>IF(ROW()-6&gt;Ajustes!$C$11,"",Ajustes!$C$6+ROW()-7)</f>
        <v/>
      </c>
      <c r="C17" s="19">
        <f>IF(B17="","",SUMIF(Gastos!$B$7:$B$46,B17,Gastos!$H$7:$H$46))</f>
        <v/>
      </c>
      <c r="D17" s="15">
        <f>IF(B17="","",SUMIF(Gastos!$B$7:$B$46,B17,Gastos!$I$7:$I$46))</f>
        <v/>
      </c>
      <c r="E17" s="15">
        <f>IF(B17="","",C17+D17)</f>
        <v/>
      </c>
      <c r="F17" s="15">
        <f>IF(B17="","",Ajustes!$C$9)</f>
        <v/>
      </c>
      <c r="G17" s="31">
        <f>IF(B17="","",SUMIF(Efectivo!$B$7:$B$26,B17,Efectivo!$E$7:$E$26))</f>
        <v/>
      </c>
      <c r="H17" s="15">
        <f>IF(OR(B17="",K17&gt;Ajustes!$C$13),"",SUMIF(Efectivo!$B$7:$B$26,"&lt;="&amp;B17,Efectivo!$E$7:$E$26)-SUMIF(Gastos!$B$7:$B$46,"&lt;="&amp;B17,Gastos!$H$7:$H$46))</f>
        <v/>
      </c>
      <c r="I17" s="19">
        <f>IF(B17="","",IF(K17&lt;=Ajustes!$C$13,H17,Resumen!$F$6-Resumen!$B$9*(1+Ajustes!$C$10)*(K17-Ajustes!$C$13)))</f>
        <v/>
      </c>
      <c r="J17" s="27">
        <f>IF(B17="","",IF(K17&gt;Ajustes!$C$13,IF(I17&lt;0,"Sin efectivo (previsto)","Previsto"),IF(H17&lt;0,"Sin efectivo",IF(H17&lt;Ajustes!$C$8,"Poco efectivo","OK"))))</f>
        <v/>
      </c>
      <c r="K17" s="26">
        <f>IF(B17="","",B17-Ajustes!$C$6+1)</f>
        <v/>
      </c>
      <c r="L17" s="27">
        <f>IF(B17="","",MID("LunMarMiéJueVieSábDom",WEEKDAY(B17,2)*3-2,3))</f>
        <v/>
      </c>
    </row>
    <row r="18">
      <c r="B18" s="30">
        <f>IF(ROW()-6&gt;Ajustes!$C$11,"",Ajustes!$C$6+ROW()-7)</f>
        <v/>
      </c>
      <c r="C18" s="19">
        <f>IF(B18="","",SUMIF(Gastos!$B$7:$B$46,B18,Gastos!$H$7:$H$46))</f>
        <v/>
      </c>
      <c r="D18" s="15">
        <f>IF(B18="","",SUMIF(Gastos!$B$7:$B$46,B18,Gastos!$I$7:$I$46))</f>
        <v/>
      </c>
      <c r="E18" s="15">
        <f>IF(B18="","",C18+D18)</f>
        <v/>
      </c>
      <c r="F18" s="15">
        <f>IF(B18="","",Ajustes!$C$9)</f>
        <v/>
      </c>
      <c r="G18" s="31">
        <f>IF(B18="","",SUMIF(Efectivo!$B$7:$B$26,B18,Efectivo!$E$7:$E$26))</f>
        <v/>
      </c>
      <c r="H18" s="15">
        <f>IF(OR(B18="",K18&gt;Ajustes!$C$13),"",SUMIF(Efectivo!$B$7:$B$26,"&lt;="&amp;B18,Efectivo!$E$7:$E$26)-SUMIF(Gastos!$B$7:$B$46,"&lt;="&amp;B18,Gastos!$H$7:$H$46))</f>
        <v/>
      </c>
      <c r="I18" s="19">
        <f>IF(B18="","",IF(K18&lt;=Ajustes!$C$13,H18,Resumen!$F$6-Resumen!$B$9*(1+Ajustes!$C$10)*(K18-Ajustes!$C$13)))</f>
        <v/>
      </c>
      <c r="J18" s="27">
        <f>IF(B18="","",IF(K18&gt;Ajustes!$C$13,IF(I18&lt;0,"Sin efectivo (previsto)","Previsto"),IF(H18&lt;0,"Sin efectivo",IF(H18&lt;Ajustes!$C$8,"Poco efectivo","OK"))))</f>
        <v/>
      </c>
      <c r="K18" s="26">
        <f>IF(B18="","",B18-Ajustes!$C$6+1)</f>
        <v/>
      </c>
      <c r="L18" s="27">
        <f>IF(B18="","",MID("LunMarMiéJueVieSábDom",WEEKDAY(B18,2)*3-2,3))</f>
        <v/>
      </c>
    </row>
    <row r="19">
      <c r="B19" s="30">
        <f>IF(ROW()-6&gt;Ajustes!$C$11,"",Ajustes!$C$6+ROW()-7)</f>
        <v/>
      </c>
      <c r="C19" s="19">
        <f>IF(B19="","",SUMIF(Gastos!$B$7:$B$46,B19,Gastos!$H$7:$H$46))</f>
        <v/>
      </c>
      <c r="D19" s="15">
        <f>IF(B19="","",SUMIF(Gastos!$B$7:$B$46,B19,Gastos!$I$7:$I$46))</f>
        <v/>
      </c>
      <c r="E19" s="15">
        <f>IF(B19="","",C19+D19)</f>
        <v/>
      </c>
      <c r="F19" s="15">
        <f>IF(B19="","",Ajustes!$C$9)</f>
        <v/>
      </c>
      <c r="G19" s="31">
        <f>IF(B19="","",SUMIF(Efectivo!$B$7:$B$26,B19,Efectivo!$E$7:$E$26))</f>
        <v/>
      </c>
      <c r="H19" s="15">
        <f>IF(OR(B19="",K19&gt;Ajustes!$C$13),"",SUMIF(Efectivo!$B$7:$B$26,"&lt;="&amp;B19,Efectivo!$E$7:$E$26)-SUMIF(Gastos!$B$7:$B$46,"&lt;="&amp;B19,Gastos!$H$7:$H$46))</f>
        <v/>
      </c>
      <c r="I19" s="19">
        <f>IF(B19="","",IF(K19&lt;=Ajustes!$C$13,H19,Resumen!$F$6-Resumen!$B$9*(1+Ajustes!$C$10)*(K19-Ajustes!$C$13)))</f>
        <v/>
      </c>
      <c r="J19" s="27">
        <f>IF(B19="","",IF(K19&gt;Ajustes!$C$13,IF(I19&lt;0,"Sin efectivo (previsto)","Previsto"),IF(H19&lt;0,"Sin efectivo",IF(H19&lt;Ajustes!$C$8,"Poco efectivo","OK"))))</f>
        <v/>
      </c>
      <c r="K19" s="26">
        <f>IF(B19="","",B19-Ajustes!$C$6+1)</f>
        <v/>
      </c>
      <c r="L19" s="27">
        <f>IF(B19="","",MID("LunMarMiéJueVieSábDom",WEEKDAY(B19,2)*3-2,3))</f>
        <v/>
      </c>
    </row>
    <row r="20">
      <c r="B20" s="30">
        <f>IF(ROW()-6&gt;Ajustes!$C$11,"",Ajustes!$C$6+ROW()-7)</f>
        <v/>
      </c>
      <c r="C20" s="19">
        <f>IF(B20="","",SUMIF(Gastos!$B$7:$B$46,B20,Gastos!$H$7:$H$46))</f>
        <v/>
      </c>
      <c r="D20" s="15">
        <f>IF(B20="","",SUMIF(Gastos!$B$7:$B$46,B20,Gastos!$I$7:$I$46))</f>
        <v/>
      </c>
      <c r="E20" s="15">
        <f>IF(B20="","",C20+D20)</f>
        <v/>
      </c>
      <c r="F20" s="15">
        <f>IF(B20="","",Ajustes!$C$9)</f>
        <v/>
      </c>
      <c r="G20" s="31">
        <f>IF(B20="","",SUMIF(Efectivo!$B$7:$B$26,B20,Efectivo!$E$7:$E$26))</f>
        <v/>
      </c>
      <c r="H20" s="15">
        <f>IF(OR(B20="",K20&gt;Ajustes!$C$13),"",SUMIF(Efectivo!$B$7:$B$26,"&lt;="&amp;B20,Efectivo!$E$7:$E$26)-SUMIF(Gastos!$B$7:$B$46,"&lt;="&amp;B20,Gastos!$H$7:$H$46))</f>
        <v/>
      </c>
      <c r="I20" s="19">
        <f>IF(B20="","",IF(K20&lt;=Ajustes!$C$13,H20,Resumen!$F$6-Resumen!$B$9*(1+Ajustes!$C$10)*(K20-Ajustes!$C$13)))</f>
        <v/>
      </c>
      <c r="J20" s="27">
        <f>IF(B20="","",IF(K20&gt;Ajustes!$C$13,IF(I20&lt;0,"Sin efectivo (previsto)","Previsto"),IF(H20&lt;0,"Sin efectivo",IF(H20&lt;Ajustes!$C$8,"Poco efectivo","OK"))))</f>
        <v/>
      </c>
      <c r="K20" s="26">
        <f>IF(B20="","",B20-Ajustes!$C$6+1)</f>
        <v/>
      </c>
      <c r="L20" s="27">
        <f>IF(B20="","",MID("LunMarMiéJueVieSábDom",WEEKDAY(B20,2)*3-2,3))</f>
        <v/>
      </c>
    </row>
    <row r="21">
      <c r="B21" s="30">
        <f>IF(ROW()-6&gt;Ajustes!$C$11,"",Ajustes!$C$6+ROW()-7)</f>
        <v/>
      </c>
      <c r="C21" s="19">
        <f>IF(B21="","",SUMIF(Gastos!$B$7:$B$46,B21,Gastos!$H$7:$H$46))</f>
        <v/>
      </c>
      <c r="D21" s="15">
        <f>IF(B21="","",SUMIF(Gastos!$B$7:$B$46,B21,Gastos!$I$7:$I$46))</f>
        <v/>
      </c>
      <c r="E21" s="15">
        <f>IF(B21="","",C21+D21)</f>
        <v/>
      </c>
      <c r="F21" s="15">
        <f>IF(B21="","",Ajustes!$C$9)</f>
        <v/>
      </c>
      <c r="G21" s="31">
        <f>IF(B21="","",SUMIF(Efectivo!$B$7:$B$26,B21,Efectivo!$E$7:$E$26))</f>
        <v/>
      </c>
      <c r="H21" s="15">
        <f>IF(OR(B21="",K21&gt;Ajustes!$C$13),"",SUMIF(Efectivo!$B$7:$B$26,"&lt;="&amp;B21,Efectivo!$E$7:$E$26)-SUMIF(Gastos!$B$7:$B$46,"&lt;="&amp;B21,Gastos!$H$7:$H$46))</f>
        <v/>
      </c>
      <c r="I21" s="19">
        <f>IF(B21="","",IF(K21&lt;=Ajustes!$C$13,H21,Resumen!$F$6-Resumen!$B$9*(1+Ajustes!$C$10)*(K21-Ajustes!$C$13)))</f>
        <v/>
      </c>
      <c r="J21" s="27">
        <f>IF(B21="","",IF(K21&gt;Ajustes!$C$13,IF(I21&lt;0,"Sin efectivo (previsto)","Previsto"),IF(H21&lt;0,"Sin efectivo",IF(H21&lt;Ajustes!$C$8,"Poco efectivo","OK"))))</f>
        <v/>
      </c>
      <c r="K21" s="26">
        <f>IF(B21="","",B21-Ajustes!$C$6+1)</f>
        <v/>
      </c>
      <c r="L21" s="27">
        <f>IF(B21="","",MID("LunMarMiéJueVieSábDom",WEEKDAY(B21,2)*3-2,3))</f>
        <v/>
      </c>
    </row>
    <row r="22">
      <c r="B22" s="30">
        <f>IF(ROW()-6&gt;Ajustes!$C$11,"",Ajustes!$C$6+ROW()-7)</f>
        <v/>
      </c>
      <c r="C22" s="19">
        <f>IF(B22="","",SUMIF(Gastos!$B$7:$B$46,B22,Gastos!$H$7:$H$46))</f>
        <v/>
      </c>
      <c r="D22" s="15">
        <f>IF(B22="","",SUMIF(Gastos!$B$7:$B$46,B22,Gastos!$I$7:$I$46))</f>
        <v/>
      </c>
      <c r="E22" s="15">
        <f>IF(B22="","",C22+D22)</f>
        <v/>
      </c>
      <c r="F22" s="15">
        <f>IF(B22="","",Ajustes!$C$9)</f>
        <v/>
      </c>
      <c r="G22" s="31">
        <f>IF(B22="","",SUMIF(Efectivo!$B$7:$B$26,B22,Efectivo!$E$7:$E$26))</f>
        <v/>
      </c>
      <c r="H22" s="15">
        <f>IF(OR(B22="",K22&gt;Ajustes!$C$13),"",SUMIF(Efectivo!$B$7:$B$26,"&lt;="&amp;B22,Efectivo!$E$7:$E$26)-SUMIF(Gastos!$B$7:$B$46,"&lt;="&amp;B22,Gastos!$H$7:$H$46))</f>
        <v/>
      </c>
      <c r="I22" s="19">
        <f>IF(B22="","",IF(K22&lt;=Ajustes!$C$13,H22,Resumen!$F$6-Resumen!$B$9*(1+Ajustes!$C$10)*(K22-Ajustes!$C$13)))</f>
        <v/>
      </c>
      <c r="J22" s="27">
        <f>IF(B22="","",IF(K22&gt;Ajustes!$C$13,IF(I22&lt;0,"Sin efectivo (previsto)","Previsto"),IF(H22&lt;0,"Sin efectivo",IF(H22&lt;Ajustes!$C$8,"Poco efectivo","OK"))))</f>
        <v/>
      </c>
      <c r="K22" s="26">
        <f>IF(B22="","",B22-Ajustes!$C$6+1)</f>
        <v/>
      </c>
      <c r="L22" s="27">
        <f>IF(B22="","",MID("LunMarMiéJueVieSábDom",WEEKDAY(B22,2)*3-2,3))</f>
        <v/>
      </c>
    </row>
    <row r="23">
      <c r="B23" s="30">
        <f>IF(ROW()-6&gt;Ajustes!$C$11,"",Ajustes!$C$6+ROW()-7)</f>
        <v/>
      </c>
      <c r="C23" s="19">
        <f>IF(B23="","",SUMIF(Gastos!$B$7:$B$46,B23,Gastos!$H$7:$H$46))</f>
        <v/>
      </c>
      <c r="D23" s="15">
        <f>IF(B23="","",SUMIF(Gastos!$B$7:$B$46,B23,Gastos!$I$7:$I$46))</f>
        <v/>
      </c>
      <c r="E23" s="15">
        <f>IF(B23="","",C23+D23)</f>
        <v/>
      </c>
      <c r="F23" s="15">
        <f>IF(B23="","",Ajustes!$C$9)</f>
        <v/>
      </c>
      <c r="G23" s="31">
        <f>IF(B23="","",SUMIF(Efectivo!$B$7:$B$26,B23,Efectivo!$E$7:$E$26))</f>
        <v/>
      </c>
      <c r="H23" s="15">
        <f>IF(OR(B23="",K23&gt;Ajustes!$C$13),"",SUMIF(Efectivo!$B$7:$B$26,"&lt;="&amp;B23,Efectivo!$E$7:$E$26)-SUMIF(Gastos!$B$7:$B$46,"&lt;="&amp;B23,Gastos!$H$7:$H$46))</f>
        <v/>
      </c>
      <c r="I23" s="19">
        <f>IF(B23="","",IF(K23&lt;=Ajustes!$C$13,H23,Resumen!$F$6-Resumen!$B$9*(1+Ajustes!$C$10)*(K23-Ajustes!$C$13)))</f>
        <v/>
      </c>
      <c r="J23" s="27">
        <f>IF(B23="","",IF(K23&gt;Ajustes!$C$13,IF(I23&lt;0,"Sin efectivo (previsto)","Previsto"),IF(H23&lt;0,"Sin efectivo",IF(H23&lt;Ajustes!$C$8,"Poco efectivo","OK"))))</f>
        <v/>
      </c>
      <c r="K23" s="26">
        <f>IF(B23="","",B23-Ajustes!$C$6+1)</f>
        <v/>
      </c>
      <c r="L23" s="27">
        <f>IF(B23="","",MID("LunMarMiéJueVieSábDom",WEEKDAY(B23,2)*3-2,3))</f>
        <v/>
      </c>
    </row>
    <row r="24">
      <c r="B24" s="30">
        <f>IF(ROW()-6&gt;Ajustes!$C$11,"",Ajustes!$C$6+ROW()-7)</f>
        <v/>
      </c>
      <c r="C24" s="19">
        <f>IF(B24="","",SUMIF(Gastos!$B$7:$B$46,B24,Gastos!$H$7:$H$46))</f>
        <v/>
      </c>
      <c r="D24" s="15">
        <f>IF(B24="","",SUMIF(Gastos!$B$7:$B$46,B24,Gastos!$I$7:$I$46))</f>
        <v/>
      </c>
      <c r="E24" s="15">
        <f>IF(B24="","",C24+D24)</f>
        <v/>
      </c>
      <c r="F24" s="15">
        <f>IF(B24="","",Ajustes!$C$9)</f>
        <v/>
      </c>
      <c r="G24" s="31">
        <f>IF(B24="","",SUMIF(Efectivo!$B$7:$B$26,B24,Efectivo!$E$7:$E$26))</f>
        <v/>
      </c>
      <c r="H24" s="15">
        <f>IF(OR(B24="",K24&gt;Ajustes!$C$13),"",SUMIF(Efectivo!$B$7:$B$26,"&lt;="&amp;B24,Efectivo!$E$7:$E$26)-SUMIF(Gastos!$B$7:$B$46,"&lt;="&amp;B24,Gastos!$H$7:$H$46))</f>
        <v/>
      </c>
      <c r="I24" s="19">
        <f>IF(B24="","",IF(K24&lt;=Ajustes!$C$13,H24,Resumen!$F$6-Resumen!$B$9*(1+Ajustes!$C$10)*(K24-Ajustes!$C$13)))</f>
        <v/>
      </c>
      <c r="J24" s="27">
        <f>IF(B24="","",IF(K24&gt;Ajustes!$C$13,IF(I24&lt;0,"Sin efectivo (previsto)","Previsto"),IF(H24&lt;0,"Sin efectivo",IF(H24&lt;Ajustes!$C$8,"Poco efectivo","OK"))))</f>
        <v/>
      </c>
      <c r="K24" s="26">
        <f>IF(B24="","",B24-Ajustes!$C$6+1)</f>
        <v/>
      </c>
      <c r="L24" s="27">
        <f>IF(B24="","",MID("LunMarMiéJueVieSábDom",WEEKDAY(B24,2)*3-2,3))</f>
        <v/>
      </c>
    </row>
    <row r="25">
      <c r="B25" s="30">
        <f>IF(ROW()-6&gt;Ajustes!$C$11,"",Ajustes!$C$6+ROW()-7)</f>
        <v/>
      </c>
      <c r="C25" s="19">
        <f>IF(B25="","",SUMIF(Gastos!$B$7:$B$46,B25,Gastos!$H$7:$H$46))</f>
        <v/>
      </c>
      <c r="D25" s="15">
        <f>IF(B25="","",SUMIF(Gastos!$B$7:$B$46,B25,Gastos!$I$7:$I$46))</f>
        <v/>
      </c>
      <c r="E25" s="15">
        <f>IF(B25="","",C25+D25)</f>
        <v/>
      </c>
      <c r="F25" s="15">
        <f>IF(B25="","",Ajustes!$C$9)</f>
        <v/>
      </c>
      <c r="G25" s="31">
        <f>IF(B25="","",SUMIF(Efectivo!$B$7:$B$26,B25,Efectivo!$E$7:$E$26))</f>
        <v/>
      </c>
      <c r="H25" s="15">
        <f>IF(OR(B25="",K25&gt;Ajustes!$C$13),"",SUMIF(Efectivo!$B$7:$B$26,"&lt;="&amp;B25,Efectivo!$E$7:$E$26)-SUMIF(Gastos!$B$7:$B$46,"&lt;="&amp;B25,Gastos!$H$7:$H$46))</f>
        <v/>
      </c>
      <c r="I25" s="19">
        <f>IF(B25="","",IF(K25&lt;=Ajustes!$C$13,H25,Resumen!$F$6-Resumen!$B$9*(1+Ajustes!$C$10)*(K25-Ajustes!$C$13)))</f>
        <v/>
      </c>
      <c r="J25" s="27">
        <f>IF(B25="","",IF(K25&gt;Ajustes!$C$13,IF(I25&lt;0,"Sin efectivo (previsto)","Previsto"),IF(H25&lt;0,"Sin efectivo",IF(H25&lt;Ajustes!$C$8,"Poco efectivo","OK"))))</f>
        <v/>
      </c>
      <c r="K25" s="26">
        <f>IF(B25="","",B25-Ajustes!$C$6+1)</f>
        <v/>
      </c>
      <c r="L25" s="27">
        <f>IF(B25="","",MID("LunMarMiéJueVieSábDom",WEEKDAY(B25,2)*3-2,3))</f>
        <v/>
      </c>
    </row>
    <row r="26">
      <c r="B26" s="30">
        <f>IF(ROW()-6&gt;Ajustes!$C$11,"",Ajustes!$C$6+ROW()-7)</f>
        <v/>
      </c>
      <c r="C26" s="19">
        <f>IF(B26="","",SUMIF(Gastos!$B$7:$B$46,B26,Gastos!$H$7:$H$46))</f>
        <v/>
      </c>
      <c r="D26" s="15">
        <f>IF(B26="","",SUMIF(Gastos!$B$7:$B$46,B26,Gastos!$I$7:$I$46))</f>
        <v/>
      </c>
      <c r="E26" s="15">
        <f>IF(B26="","",C26+D26)</f>
        <v/>
      </c>
      <c r="F26" s="15">
        <f>IF(B26="","",Ajustes!$C$9)</f>
        <v/>
      </c>
      <c r="G26" s="31">
        <f>IF(B26="","",SUMIF(Efectivo!$B$7:$B$26,B26,Efectivo!$E$7:$E$26))</f>
        <v/>
      </c>
      <c r="H26" s="15">
        <f>IF(OR(B26="",K26&gt;Ajustes!$C$13),"",SUMIF(Efectivo!$B$7:$B$26,"&lt;="&amp;B26,Efectivo!$E$7:$E$26)-SUMIF(Gastos!$B$7:$B$46,"&lt;="&amp;B26,Gastos!$H$7:$H$46))</f>
        <v/>
      </c>
      <c r="I26" s="19">
        <f>IF(B26="","",IF(K26&lt;=Ajustes!$C$13,H26,Resumen!$F$6-Resumen!$B$9*(1+Ajustes!$C$10)*(K26-Ajustes!$C$13)))</f>
        <v/>
      </c>
      <c r="J26" s="27">
        <f>IF(B26="","",IF(K26&gt;Ajustes!$C$13,IF(I26&lt;0,"Sin efectivo (previsto)","Previsto"),IF(H26&lt;0,"Sin efectivo",IF(H26&lt;Ajustes!$C$8,"Poco efectivo","OK"))))</f>
        <v/>
      </c>
      <c r="K26" s="26">
        <f>IF(B26="","",B26-Ajustes!$C$6+1)</f>
        <v/>
      </c>
      <c r="L26" s="27">
        <f>IF(B26="","",MID("LunMarMiéJueVieSábDom",WEEKDAY(B26,2)*3-2,3))</f>
        <v/>
      </c>
    </row>
    <row r="27">
      <c r="B27" s="30">
        <f>IF(ROW()-6&gt;Ajustes!$C$11,"",Ajustes!$C$6+ROW()-7)</f>
        <v/>
      </c>
      <c r="C27" s="19">
        <f>IF(B27="","",SUMIF(Gastos!$B$7:$B$46,B27,Gastos!$H$7:$H$46))</f>
        <v/>
      </c>
      <c r="D27" s="15">
        <f>IF(B27="","",SUMIF(Gastos!$B$7:$B$46,B27,Gastos!$I$7:$I$46))</f>
        <v/>
      </c>
      <c r="E27" s="15">
        <f>IF(B27="","",C27+D27)</f>
        <v/>
      </c>
      <c r="F27" s="15">
        <f>IF(B27="","",Ajustes!$C$9)</f>
        <v/>
      </c>
      <c r="G27" s="31">
        <f>IF(B27="","",SUMIF(Efectivo!$B$7:$B$26,B27,Efectivo!$E$7:$E$26))</f>
        <v/>
      </c>
      <c r="H27" s="15">
        <f>IF(OR(B27="",K27&gt;Ajustes!$C$13),"",SUMIF(Efectivo!$B$7:$B$26,"&lt;="&amp;B27,Efectivo!$E$7:$E$26)-SUMIF(Gastos!$B$7:$B$46,"&lt;="&amp;B27,Gastos!$H$7:$H$46))</f>
        <v/>
      </c>
      <c r="I27" s="19">
        <f>IF(B27="","",IF(K27&lt;=Ajustes!$C$13,H27,Resumen!$F$6-Resumen!$B$9*(1+Ajustes!$C$10)*(K27-Ajustes!$C$13)))</f>
        <v/>
      </c>
      <c r="J27" s="27">
        <f>IF(B27="","",IF(K27&gt;Ajustes!$C$13,IF(I27&lt;0,"Sin efectivo (previsto)","Previsto"),IF(H27&lt;0,"Sin efectivo",IF(H27&lt;Ajustes!$C$8,"Poco efectivo","OK"))))</f>
        <v/>
      </c>
      <c r="K27" s="26">
        <f>IF(B27="","",B27-Ajustes!$C$6+1)</f>
        <v/>
      </c>
      <c r="L27" s="27">
        <f>IF(B27="","",MID("LunMarMiéJueVieSábDom",WEEKDAY(B27,2)*3-2,3))</f>
        <v/>
      </c>
    </row>
    <row r="28">
      <c r="B28" s="30">
        <f>IF(ROW()-6&gt;Ajustes!$C$11,"",Ajustes!$C$6+ROW()-7)</f>
        <v/>
      </c>
      <c r="C28" s="19">
        <f>IF(B28="","",SUMIF(Gastos!$B$7:$B$46,B28,Gastos!$H$7:$H$46))</f>
        <v/>
      </c>
      <c r="D28" s="15">
        <f>IF(B28="","",SUMIF(Gastos!$B$7:$B$46,B28,Gastos!$I$7:$I$46))</f>
        <v/>
      </c>
      <c r="E28" s="15">
        <f>IF(B28="","",C28+D28)</f>
        <v/>
      </c>
      <c r="F28" s="15">
        <f>IF(B28="","",Ajustes!$C$9)</f>
        <v/>
      </c>
      <c r="G28" s="31">
        <f>IF(B28="","",SUMIF(Efectivo!$B$7:$B$26,B28,Efectivo!$E$7:$E$26))</f>
        <v/>
      </c>
      <c r="H28" s="15">
        <f>IF(OR(B28="",K28&gt;Ajustes!$C$13),"",SUMIF(Efectivo!$B$7:$B$26,"&lt;="&amp;B28,Efectivo!$E$7:$E$26)-SUMIF(Gastos!$B$7:$B$46,"&lt;="&amp;B28,Gastos!$H$7:$H$46))</f>
        <v/>
      </c>
      <c r="I28" s="19">
        <f>IF(B28="","",IF(K28&lt;=Ajustes!$C$13,H28,Resumen!$F$6-Resumen!$B$9*(1+Ajustes!$C$10)*(K28-Ajustes!$C$13)))</f>
        <v/>
      </c>
      <c r="J28" s="27">
        <f>IF(B28="","",IF(K28&gt;Ajustes!$C$13,IF(I28&lt;0,"Sin efectivo (previsto)","Previsto"),IF(H28&lt;0,"Sin efectivo",IF(H28&lt;Ajustes!$C$8,"Poco efectivo","OK"))))</f>
        <v/>
      </c>
      <c r="K28" s="26">
        <f>IF(B28="","",B28-Ajustes!$C$6+1)</f>
        <v/>
      </c>
      <c r="L28" s="27">
        <f>IF(B28="","",MID("LunMarMiéJueVieSábDom",WEEKDAY(B28,2)*3-2,3))</f>
        <v/>
      </c>
    </row>
    <row r="29">
      <c r="B29" s="30">
        <f>IF(ROW()-6&gt;Ajustes!$C$11,"",Ajustes!$C$6+ROW()-7)</f>
        <v/>
      </c>
      <c r="C29" s="19">
        <f>IF(B29="","",SUMIF(Gastos!$B$7:$B$46,B29,Gastos!$H$7:$H$46))</f>
        <v/>
      </c>
      <c r="D29" s="15">
        <f>IF(B29="","",SUMIF(Gastos!$B$7:$B$46,B29,Gastos!$I$7:$I$46))</f>
        <v/>
      </c>
      <c r="E29" s="15">
        <f>IF(B29="","",C29+D29)</f>
        <v/>
      </c>
      <c r="F29" s="15">
        <f>IF(B29="","",Ajustes!$C$9)</f>
        <v/>
      </c>
      <c r="G29" s="31">
        <f>IF(B29="","",SUMIF(Efectivo!$B$7:$B$26,B29,Efectivo!$E$7:$E$26))</f>
        <v/>
      </c>
      <c r="H29" s="15">
        <f>IF(OR(B29="",K29&gt;Ajustes!$C$13),"",SUMIF(Efectivo!$B$7:$B$26,"&lt;="&amp;B29,Efectivo!$E$7:$E$26)-SUMIF(Gastos!$B$7:$B$46,"&lt;="&amp;B29,Gastos!$H$7:$H$46))</f>
        <v/>
      </c>
      <c r="I29" s="19">
        <f>IF(B29="","",IF(K29&lt;=Ajustes!$C$13,H29,Resumen!$F$6-Resumen!$B$9*(1+Ajustes!$C$10)*(K29-Ajustes!$C$13)))</f>
        <v/>
      </c>
      <c r="J29" s="27">
        <f>IF(B29="","",IF(K29&gt;Ajustes!$C$13,IF(I29&lt;0,"Sin efectivo (previsto)","Previsto"),IF(H29&lt;0,"Sin efectivo",IF(H29&lt;Ajustes!$C$8,"Poco efectivo","OK"))))</f>
        <v/>
      </c>
      <c r="K29" s="26">
        <f>IF(B29="","",B29-Ajustes!$C$6+1)</f>
        <v/>
      </c>
      <c r="L29" s="27">
        <f>IF(B29="","",MID("LunMarMiéJueVieSábDom",WEEKDAY(B29,2)*3-2,3))</f>
        <v/>
      </c>
    </row>
    <row r="30">
      <c r="B30" s="30">
        <f>IF(ROW()-6&gt;Ajustes!$C$11,"",Ajustes!$C$6+ROW()-7)</f>
        <v/>
      </c>
      <c r="C30" s="19">
        <f>IF(B30="","",SUMIF(Gastos!$B$7:$B$46,B30,Gastos!$H$7:$H$46))</f>
        <v/>
      </c>
      <c r="D30" s="15">
        <f>IF(B30="","",SUMIF(Gastos!$B$7:$B$46,B30,Gastos!$I$7:$I$46))</f>
        <v/>
      </c>
      <c r="E30" s="15">
        <f>IF(B30="","",C30+D30)</f>
        <v/>
      </c>
      <c r="F30" s="15">
        <f>IF(B30="","",Ajustes!$C$9)</f>
        <v/>
      </c>
      <c r="G30" s="31">
        <f>IF(B30="","",SUMIF(Efectivo!$B$7:$B$26,B30,Efectivo!$E$7:$E$26))</f>
        <v/>
      </c>
      <c r="H30" s="15">
        <f>IF(OR(B30="",K30&gt;Ajustes!$C$13),"",SUMIF(Efectivo!$B$7:$B$26,"&lt;="&amp;B30,Efectivo!$E$7:$E$26)-SUMIF(Gastos!$B$7:$B$46,"&lt;="&amp;B30,Gastos!$H$7:$H$46))</f>
        <v/>
      </c>
      <c r="I30" s="19">
        <f>IF(B30="","",IF(K30&lt;=Ajustes!$C$13,H30,Resumen!$F$6-Resumen!$B$9*(1+Ajustes!$C$10)*(K30-Ajustes!$C$13)))</f>
        <v/>
      </c>
      <c r="J30" s="27">
        <f>IF(B30="","",IF(K30&gt;Ajustes!$C$13,IF(I30&lt;0,"Sin efectivo (previsto)","Previsto"),IF(H30&lt;0,"Sin efectivo",IF(H30&lt;Ajustes!$C$8,"Poco efectivo","OK"))))</f>
        <v/>
      </c>
      <c r="K30" s="26">
        <f>IF(B30="","",B30-Ajustes!$C$6+1)</f>
        <v/>
      </c>
      <c r="L30" s="27">
        <f>IF(B30="","",MID("LunMarMiéJueVieSábDom",WEEKDAY(B30,2)*3-2,3))</f>
        <v/>
      </c>
    </row>
    <row r="31">
      <c r="B31" s="30">
        <f>IF(ROW()-6&gt;Ajustes!$C$11,"",Ajustes!$C$6+ROW()-7)</f>
        <v/>
      </c>
      <c r="C31" s="19">
        <f>IF(B31="","",SUMIF(Gastos!$B$7:$B$46,B31,Gastos!$H$7:$H$46))</f>
        <v/>
      </c>
      <c r="D31" s="15">
        <f>IF(B31="","",SUMIF(Gastos!$B$7:$B$46,B31,Gastos!$I$7:$I$46))</f>
        <v/>
      </c>
      <c r="E31" s="15">
        <f>IF(B31="","",C31+D31)</f>
        <v/>
      </c>
      <c r="F31" s="15">
        <f>IF(B31="","",Ajustes!$C$9)</f>
        <v/>
      </c>
      <c r="G31" s="31">
        <f>IF(B31="","",SUMIF(Efectivo!$B$7:$B$26,B31,Efectivo!$E$7:$E$26))</f>
        <v/>
      </c>
      <c r="H31" s="15">
        <f>IF(OR(B31="",K31&gt;Ajustes!$C$13),"",SUMIF(Efectivo!$B$7:$B$26,"&lt;="&amp;B31,Efectivo!$E$7:$E$26)-SUMIF(Gastos!$B$7:$B$46,"&lt;="&amp;B31,Gastos!$H$7:$H$46))</f>
        <v/>
      </c>
      <c r="I31" s="19">
        <f>IF(B31="","",IF(K31&lt;=Ajustes!$C$13,H31,Resumen!$F$6-Resumen!$B$9*(1+Ajustes!$C$10)*(K31-Ajustes!$C$13)))</f>
        <v/>
      </c>
      <c r="J31" s="27">
        <f>IF(B31="","",IF(K31&gt;Ajustes!$C$13,IF(I31&lt;0,"Sin efectivo (previsto)","Previsto"),IF(H31&lt;0,"Sin efectivo",IF(H31&lt;Ajustes!$C$8,"Poco efectivo","OK"))))</f>
        <v/>
      </c>
      <c r="K31" s="26">
        <f>IF(B31="","",B31-Ajustes!$C$6+1)</f>
        <v/>
      </c>
      <c r="L31" s="27">
        <f>IF(B31="","",MID("LunMarMiéJueVieSábDom",WEEKDAY(B31,2)*3-2,3))</f>
        <v/>
      </c>
    </row>
    <row r="32">
      <c r="B32" s="30">
        <f>IF(ROW()-6&gt;Ajustes!$C$11,"",Ajustes!$C$6+ROW()-7)</f>
        <v/>
      </c>
      <c r="C32" s="19">
        <f>IF(B32="","",SUMIF(Gastos!$B$7:$B$46,B32,Gastos!$H$7:$H$46))</f>
        <v/>
      </c>
      <c r="D32" s="15">
        <f>IF(B32="","",SUMIF(Gastos!$B$7:$B$46,B32,Gastos!$I$7:$I$46))</f>
        <v/>
      </c>
      <c r="E32" s="15">
        <f>IF(B32="","",C32+D32)</f>
        <v/>
      </c>
      <c r="F32" s="15">
        <f>IF(B32="","",Ajustes!$C$9)</f>
        <v/>
      </c>
      <c r="G32" s="31">
        <f>IF(B32="","",SUMIF(Efectivo!$B$7:$B$26,B32,Efectivo!$E$7:$E$26))</f>
        <v/>
      </c>
      <c r="H32" s="15">
        <f>IF(OR(B32="",K32&gt;Ajustes!$C$13),"",SUMIF(Efectivo!$B$7:$B$26,"&lt;="&amp;B32,Efectivo!$E$7:$E$26)-SUMIF(Gastos!$B$7:$B$46,"&lt;="&amp;B32,Gastos!$H$7:$H$46))</f>
        <v/>
      </c>
      <c r="I32" s="19">
        <f>IF(B32="","",IF(K32&lt;=Ajustes!$C$13,H32,Resumen!$F$6-Resumen!$B$9*(1+Ajustes!$C$10)*(K32-Ajustes!$C$13)))</f>
        <v/>
      </c>
      <c r="J32" s="27">
        <f>IF(B32="","",IF(K32&gt;Ajustes!$C$13,IF(I32&lt;0,"Sin efectivo (previsto)","Previsto"),IF(H32&lt;0,"Sin efectivo",IF(H32&lt;Ajustes!$C$8,"Poco efectivo","OK"))))</f>
        <v/>
      </c>
      <c r="K32" s="26">
        <f>IF(B32="","",B32-Ajustes!$C$6+1)</f>
        <v/>
      </c>
      <c r="L32" s="27">
        <f>IF(B32="","",MID("LunMarMiéJueVieSábDom",WEEKDAY(B32,2)*3-2,3))</f>
        <v/>
      </c>
    </row>
    <row r="33">
      <c r="B33" s="30">
        <f>IF(ROW()-6&gt;Ajustes!$C$11,"",Ajustes!$C$6+ROW()-7)</f>
        <v/>
      </c>
      <c r="C33" s="19">
        <f>IF(B33="","",SUMIF(Gastos!$B$7:$B$46,B33,Gastos!$H$7:$H$46))</f>
        <v/>
      </c>
      <c r="D33" s="15">
        <f>IF(B33="","",SUMIF(Gastos!$B$7:$B$46,B33,Gastos!$I$7:$I$46))</f>
        <v/>
      </c>
      <c r="E33" s="15">
        <f>IF(B33="","",C33+D33)</f>
        <v/>
      </c>
      <c r="F33" s="15">
        <f>IF(B33="","",Ajustes!$C$9)</f>
        <v/>
      </c>
      <c r="G33" s="31">
        <f>IF(B33="","",SUMIF(Efectivo!$B$7:$B$26,B33,Efectivo!$E$7:$E$26))</f>
        <v/>
      </c>
      <c r="H33" s="15">
        <f>IF(OR(B33="",K33&gt;Ajustes!$C$13),"",SUMIF(Efectivo!$B$7:$B$26,"&lt;="&amp;B33,Efectivo!$E$7:$E$26)-SUMIF(Gastos!$B$7:$B$46,"&lt;="&amp;B33,Gastos!$H$7:$H$46))</f>
        <v/>
      </c>
      <c r="I33" s="19">
        <f>IF(B33="","",IF(K33&lt;=Ajustes!$C$13,H33,Resumen!$F$6-Resumen!$B$9*(1+Ajustes!$C$10)*(K33-Ajustes!$C$13)))</f>
        <v/>
      </c>
      <c r="J33" s="27">
        <f>IF(B33="","",IF(K33&gt;Ajustes!$C$13,IF(I33&lt;0,"Sin efectivo (previsto)","Previsto"),IF(H33&lt;0,"Sin efectivo",IF(H33&lt;Ajustes!$C$8,"Poco efectivo","OK"))))</f>
        <v/>
      </c>
      <c r="K33" s="26">
        <f>IF(B33="","",B33-Ajustes!$C$6+1)</f>
        <v/>
      </c>
      <c r="L33" s="27">
        <f>IF(B33="","",MID("LunMarMiéJueVieSábDom",WEEKDAY(B33,2)*3-2,3))</f>
        <v/>
      </c>
    </row>
    <row r="34">
      <c r="B34" s="30">
        <f>IF(ROW()-6&gt;Ajustes!$C$11,"",Ajustes!$C$6+ROW()-7)</f>
        <v/>
      </c>
      <c r="C34" s="19">
        <f>IF(B34="","",SUMIF(Gastos!$B$7:$B$46,B34,Gastos!$H$7:$H$46))</f>
        <v/>
      </c>
      <c r="D34" s="15">
        <f>IF(B34="","",SUMIF(Gastos!$B$7:$B$46,B34,Gastos!$I$7:$I$46))</f>
        <v/>
      </c>
      <c r="E34" s="15">
        <f>IF(B34="","",C34+D34)</f>
        <v/>
      </c>
      <c r="F34" s="15">
        <f>IF(B34="","",Ajustes!$C$9)</f>
        <v/>
      </c>
      <c r="G34" s="31">
        <f>IF(B34="","",SUMIF(Efectivo!$B$7:$B$26,B34,Efectivo!$E$7:$E$26))</f>
        <v/>
      </c>
      <c r="H34" s="15">
        <f>IF(OR(B34="",K34&gt;Ajustes!$C$13),"",SUMIF(Efectivo!$B$7:$B$26,"&lt;="&amp;B34,Efectivo!$E$7:$E$26)-SUMIF(Gastos!$B$7:$B$46,"&lt;="&amp;B34,Gastos!$H$7:$H$46))</f>
        <v/>
      </c>
      <c r="I34" s="19">
        <f>IF(B34="","",IF(K34&lt;=Ajustes!$C$13,H34,Resumen!$F$6-Resumen!$B$9*(1+Ajustes!$C$10)*(K34-Ajustes!$C$13)))</f>
        <v/>
      </c>
      <c r="J34" s="27">
        <f>IF(B34="","",IF(K34&gt;Ajustes!$C$13,IF(I34&lt;0,"Sin efectivo (previsto)","Previsto"),IF(H34&lt;0,"Sin efectivo",IF(H34&lt;Ajustes!$C$8,"Poco efectivo","OK"))))</f>
        <v/>
      </c>
      <c r="K34" s="26">
        <f>IF(B34="","",B34-Ajustes!$C$6+1)</f>
        <v/>
      </c>
      <c r="L34" s="27">
        <f>IF(B34="","",MID("LunMarMiéJueVieSábDom",WEEKDAY(B34,2)*3-2,3))</f>
        <v/>
      </c>
    </row>
    <row r="35">
      <c r="B35" s="30">
        <f>IF(ROW()-6&gt;Ajustes!$C$11,"",Ajustes!$C$6+ROW()-7)</f>
        <v/>
      </c>
      <c r="C35" s="19">
        <f>IF(B35="","",SUMIF(Gastos!$B$7:$B$46,B35,Gastos!$H$7:$H$46))</f>
        <v/>
      </c>
      <c r="D35" s="15">
        <f>IF(B35="","",SUMIF(Gastos!$B$7:$B$46,B35,Gastos!$I$7:$I$46))</f>
        <v/>
      </c>
      <c r="E35" s="15">
        <f>IF(B35="","",C35+D35)</f>
        <v/>
      </c>
      <c r="F35" s="15">
        <f>IF(B35="","",Ajustes!$C$9)</f>
        <v/>
      </c>
      <c r="G35" s="31">
        <f>IF(B35="","",SUMIF(Efectivo!$B$7:$B$26,B35,Efectivo!$E$7:$E$26))</f>
        <v/>
      </c>
      <c r="H35" s="15">
        <f>IF(OR(B35="",K35&gt;Ajustes!$C$13),"",SUMIF(Efectivo!$B$7:$B$26,"&lt;="&amp;B35,Efectivo!$E$7:$E$26)-SUMIF(Gastos!$B$7:$B$46,"&lt;="&amp;B35,Gastos!$H$7:$H$46))</f>
        <v/>
      </c>
      <c r="I35" s="19">
        <f>IF(B35="","",IF(K35&lt;=Ajustes!$C$13,H35,Resumen!$F$6-Resumen!$B$9*(1+Ajustes!$C$10)*(K35-Ajustes!$C$13)))</f>
        <v/>
      </c>
      <c r="J35" s="27">
        <f>IF(B35="","",IF(K35&gt;Ajustes!$C$13,IF(I35&lt;0,"Sin efectivo (previsto)","Previsto"),IF(H35&lt;0,"Sin efectivo",IF(H35&lt;Ajustes!$C$8,"Poco efectivo","OK"))))</f>
        <v/>
      </c>
      <c r="K35" s="26">
        <f>IF(B35="","",B35-Ajustes!$C$6+1)</f>
        <v/>
      </c>
      <c r="L35" s="27">
        <f>IF(B35="","",MID("LunMarMiéJueVieSábDom",WEEKDAY(B35,2)*3-2,3))</f>
        <v/>
      </c>
    </row>
    <row r="36">
      <c r="B36" s="30">
        <f>IF(ROW()-6&gt;Ajustes!$C$11,"",Ajustes!$C$6+ROW()-7)</f>
        <v/>
      </c>
      <c r="C36" s="19">
        <f>IF(B36="","",SUMIF(Gastos!$B$7:$B$46,B36,Gastos!$H$7:$H$46))</f>
        <v/>
      </c>
      <c r="D36" s="15">
        <f>IF(B36="","",SUMIF(Gastos!$B$7:$B$46,B36,Gastos!$I$7:$I$46))</f>
        <v/>
      </c>
      <c r="E36" s="15">
        <f>IF(B36="","",C36+D36)</f>
        <v/>
      </c>
      <c r="F36" s="15">
        <f>IF(B36="","",Ajustes!$C$9)</f>
        <v/>
      </c>
      <c r="G36" s="31">
        <f>IF(B36="","",SUMIF(Efectivo!$B$7:$B$26,B36,Efectivo!$E$7:$E$26))</f>
        <v/>
      </c>
      <c r="H36" s="15">
        <f>IF(OR(B36="",K36&gt;Ajustes!$C$13),"",SUMIF(Efectivo!$B$7:$B$26,"&lt;="&amp;B36,Efectivo!$E$7:$E$26)-SUMIF(Gastos!$B$7:$B$46,"&lt;="&amp;B36,Gastos!$H$7:$H$46))</f>
        <v/>
      </c>
      <c r="I36" s="19">
        <f>IF(B36="","",IF(K36&lt;=Ajustes!$C$13,H36,Resumen!$F$6-Resumen!$B$9*(1+Ajustes!$C$10)*(K36-Ajustes!$C$13)))</f>
        <v/>
      </c>
      <c r="J36" s="27">
        <f>IF(B36="","",IF(K36&gt;Ajustes!$C$13,IF(I36&lt;0,"Sin efectivo (previsto)","Previsto"),IF(H36&lt;0,"Sin efectivo",IF(H36&lt;Ajustes!$C$8,"Poco efectivo","OK"))))</f>
        <v/>
      </c>
      <c r="K36" s="26">
        <f>IF(B36="","",B36-Ajustes!$C$6+1)</f>
        <v/>
      </c>
      <c r="L36" s="27">
        <f>IF(B36="","",MID("LunMarMiéJueVieSábDom",WEEKDAY(B36,2)*3-2,3))</f>
        <v/>
      </c>
    </row>
    <row r="38">
      <c r="B38" s="28" t="inlineStr">
        <is>
          <t>Las filas se llenan solas hasta la duración del viaje que pongas en Ajustes (máximo 30 días). Los días «Previstos» usan la media diaria más el margen de seguridad.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C7:C36">
    <cfRule type="expression" priority="1" dxfId="2">
      <formula>AND(ISNUMBER($C7),$C7&gt;$F7)</formula>
    </cfRule>
    <cfRule type="dataBar" priority="7">
      <dataBar>
        <cfvo type="num" val="0"/>
        <cfvo type="max"/>
        <color rgb="0010B981"/>
      </dataBar>
    </cfRule>
  </conditionalFormatting>
  <conditionalFormatting sqref="J7:J36">
    <cfRule type="cellIs" priority="2" operator="equal" dxfId="1">
      <formula>"OK"</formula>
    </cfRule>
    <cfRule type="cellIs" priority="3" operator="equal" dxfId="2">
      <formula>"Poco efectivo"</formula>
    </cfRule>
    <cfRule type="cellIs" priority="4" operator="equal" dxfId="0">
      <formula>"Sin efectivo"</formula>
    </cfRule>
    <cfRule type="cellIs" priority="5" operator="equal" dxfId="0">
      <formula>"Sin efectivo (previsto)"</formula>
    </cfRule>
    <cfRule type="expression" priority="6" dxfId="4">
      <formula>$J7="Previsto"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D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8" customWidth="1" min="3" max="3"/>
    <col width="66" customWidth="1" min="4" max="4"/>
  </cols>
  <sheetData>
    <row r="2" ht="34" customHeight="1">
      <c r="B2" s="1" t="inlineStr">
        <is>
          <t>Ajustes del viaje</t>
        </is>
      </c>
      <c r="C2" s="2" t="n"/>
      <c r="D2" s="2" t="n"/>
    </row>
    <row r="3">
      <c r="B3" s="3" t="inlineStr">
        <is>
          <t>Cambia estos datos y se recalcula todo el libro</t>
        </is>
      </c>
    </row>
    <row r="5" ht="26" customHeight="1">
      <c r="B5" s="13" t="inlineStr">
        <is>
          <t>Parámetro</t>
        </is>
      </c>
      <c r="C5" s="13" t="inlineStr">
        <is>
          <t>Valor</t>
        </is>
      </c>
      <c r="D5" s="13" t="inlineStr">
        <is>
          <t>Cómo se usa</t>
        </is>
      </c>
    </row>
    <row r="6">
      <c r="B6" s="14" t="inlineStr">
        <is>
          <t>Fecha de inicio del viaje</t>
        </is>
      </c>
      <c r="C6" s="32" t="n">
        <v>46277</v>
      </c>
      <c r="D6" s="28" t="inlineStr">
        <is>
          <t>Es el día 1: de aquí salen el número de día y las fechas del Diario</t>
        </is>
      </c>
    </row>
    <row r="7">
      <c r="B7" s="14" t="inlineStr">
        <is>
          <t>Fecha de fin del viaje</t>
        </is>
      </c>
      <c r="C7" s="32" t="n">
        <v>46290</v>
      </c>
      <c r="D7" s="28" t="inlineStr">
        <is>
          <t>Último día en el que necesitas efectivo (normalmente el del regreso)</t>
        </is>
      </c>
    </row>
    <row r="8">
      <c r="B8" s="14" t="inlineStr">
        <is>
          <t>Reserva mínima de efectivo (€)</t>
        </is>
      </c>
      <c r="C8" s="33" t="n">
        <v>20</v>
      </c>
      <c r="D8" s="28" t="inlineStr">
        <is>
          <t>Colchón que no quieres tocar: por debajo se avisa «Poco efectivo»</t>
        </is>
      </c>
    </row>
    <row r="9">
      <c r="B9" s="14" t="inlineStr">
        <is>
          <t>Presupuesto diario en efectivo (€)</t>
        </is>
      </c>
      <c r="C9" s="33" t="n">
        <v>55</v>
      </c>
      <c r="D9" s="28" t="inlineStr">
        <is>
          <t>Lo que te propones gastar en efectivo cada día; sirve de referencia</t>
        </is>
      </c>
    </row>
    <row r="10">
      <c r="B10" s="14" t="inlineStr">
        <is>
          <t>Margen de seguridad en la proyección (%)</t>
        </is>
      </c>
      <c r="C10" s="34" t="n">
        <v>0.1</v>
      </c>
      <c r="D10" s="28" t="inlineStr">
        <is>
          <t>Se suma al gasto medio diario para no quedarte corto con imprevistos</t>
        </is>
      </c>
    </row>
    <row r="11">
      <c r="B11" s="14" t="inlineStr">
        <is>
          <t>Duración del viaje (días)</t>
        </is>
      </c>
      <c r="C11" s="35">
        <f>MAX(C7-C6+1,0)</f>
        <v/>
      </c>
      <c r="D11" s="28" t="inlineStr">
        <is>
          <t>Se calcula solo: fin − inicio + 1</t>
        </is>
      </c>
    </row>
    <row r="12">
      <c r="B12" s="14" t="inlineStr">
        <is>
          <t>Último día con gastos registrados</t>
        </is>
      </c>
      <c r="C12" s="36">
        <f>IF(COUNT(Gastos!B7:B46)=0,"",MAX(Gastos!B7:B46))</f>
        <v/>
      </c>
      <c r="D12" s="28" t="inlineStr">
        <is>
          <t>Se calcula solo: la fecha más reciente de la hoja Gastos</t>
        </is>
      </c>
    </row>
    <row r="13">
      <c r="B13" s="14" t="inlineStr">
        <is>
          <t>Días transcurridos del viaje</t>
        </is>
      </c>
      <c r="C13" s="35">
        <f>IF(COUNT(Gastos!B7:B46)=0,0,MIN(MAX(MAX(Gastos!B7:B46)-C6+1,0),C11))</f>
        <v/>
      </c>
      <c r="D13" s="28" t="inlineStr">
        <is>
          <t>Se calcula solo: base de la media diaria y de la proyección</t>
        </is>
      </c>
    </row>
    <row r="15">
      <c r="B15" s="28" t="inlineStr">
        <is>
          <t>Todos los importes y fechas son ejemplos ficticios y editables. Trabaja en la moneda que uses en el viaje (si no es el euro, apunta los importes ya convertidos).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D3"/>
    <mergeCell ref="B2:D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Control de efectivo de viaje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12" t="inlineStr">
        <is>
          <t>CÓMO USARLA</t>
        </is>
      </c>
    </row>
    <row r="6" ht="30" customHeight="1">
      <c r="B6" s="37" t="inlineStr">
        <is>
          <t>1.  En la hoja «Ajustes» escribe la fecha de inicio y de fin del viaje, tu reserva mínima de efectivo, el presupuesto diario y el margen de seguridad (celdas crema con texto azul).</t>
        </is>
      </c>
    </row>
    <row r="7" ht="30" customHeight="1">
      <c r="B7" s="37" t="inlineStr">
        <is>
          <t>2.  Ve a «Efectivo» y apunta cada entrada de dinero: el efectivo con el que sales, las retiradas en cajero y los cambios de divisa, con su fecha, importe y la comisión si la hubo.</t>
        </is>
      </c>
    </row>
    <row r="8" ht="30" customHeight="1">
      <c r="B8" s="37" t="inlineStr">
        <is>
          <t>3.  En «Gastos» añade una fila por cada gasto, en orden cronológico: fecha, concepto, categoría (desplegable), importe y forma de pago (Efectivo o Tarjeta).</t>
        </is>
      </c>
    </row>
    <row r="9" ht="30" customHeight="1">
      <c r="B9" s="37" t="inlineStr">
        <is>
          <t>4.  Las columnas verdes de «Gastos» calculan el día del viaje, lo pagado en efectivo, lo pagado con tarjeta y el saldo de la cartera tras cada gasto, con un aviso si te quedas sin efectivo.</t>
        </is>
      </c>
    </row>
    <row r="10" ht="30" customHeight="1">
      <c r="B10" s="37" t="inlineStr">
        <is>
          <t>5.  Abre «Diario» para ver cada día del viaje: gasto en efectivo, tarjeta, presupuesto, entradas y saldo al cierre. Los días futuros aparecen como «Previsto» con la media de gasto más el margen.</t>
        </is>
      </c>
    </row>
    <row r="11" ht="30" customHeight="1">
      <c r="B11" s="37" t="inlineStr">
        <is>
          <t>6.  Consulta «Resumen»: efectivo recibido y gastado, saldo, gasto medio diario, días que faltan, efectivo necesario hasta el final, saldo proyectado y retirada recomendada.</t>
        </is>
      </c>
    </row>
    <row r="12" ht="30" customHeight="1">
      <c r="B12" s="37" t="inlineStr">
        <is>
          <t>7.  Mira el estado del efectivo (fila 14 del Resumen): te dice si llegas con margen, justo o si te conviene retirar más, y los gráficos muestran la evolución del saldo.</t>
        </is>
      </c>
    </row>
    <row r="13" ht="30" customHeight="1">
      <c r="B13" s="37" t="inlineStr">
        <is>
          <t>8.  Repite el proceso cada noche: añade los gastos del día y la proyección se ajusta sola con los datos reales.</t>
        </is>
      </c>
    </row>
    <row r="15">
      <c r="B15" s="12" t="inlineStr">
        <is>
          <t>CONSEJOS</t>
        </is>
      </c>
    </row>
    <row r="16" ht="30" customHeight="1">
      <c r="B16" s="37" t="inlineStr">
        <is>
          <t>•  Hay 40 filas de gastos, 20 de entradas de efectivo y 30 días de diario ya preparados con sus fórmulas: solo rellena las celdas crema.</t>
        </is>
      </c>
    </row>
    <row r="17" ht="30" customHeight="1">
      <c r="B17" s="37" t="inlineStr">
        <is>
          <t>•  Los gráficos muestran los 14 primeros días del viaje; si tu viaje es más largo, el resto se ve igualmente en la tabla del Diario.</t>
        </is>
      </c>
    </row>
    <row r="18" ht="30" customHeight="1">
      <c r="B18" s="37" t="inlineStr">
        <is>
          <t>•  Registra los gastos en orden de fecha: el saldo tras cada gasto se calcula sumando los gastos en efectivo de las filas anteriores.</t>
        </is>
      </c>
    </row>
    <row r="19" ht="30" customHeight="1">
      <c r="B19" s="37" t="inlineStr">
        <is>
          <t>•  Los gastos con tarjeta no restan efectivo, pero se cuentan en el gasto total y en el reparto por categorías.</t>
        </is>
      </c>
    </row>
    <row r="20" ht="30" customHeight="1">
      <c r="B20" s="37" t="inlineStr">
        <is>
          <t>•  Para borrar los datos de ejemplo, selecciona las celdas crema de cada hoja y pulsa Supr; las fórmulas no se tocan.</t>
        </is>
      </c>
    </row>
    <row r="22">
      <c r="B22" s="28" t="inlineStr">
        <is>
          <t>Las celdas con fondo crema y texto azul son para rellenar; las verdes se calculan solas.</t>
        </is>
      </c>
    </row>
    <row r="24" ht="44" customHeight="1">
      <c r="B24" s="38" t="inlineStr">
        <is>
          <t>Aviso: los importes de ejemplo son ficticios y editables. La proyección es una estimación sencilla (media diaria × días que faltan más un margen) y no tiene en cuenta imprevistos ni cambios de plan. Es una herramienta de organización personal, no un consejo financiero.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Pago</t>
        </is>
      </c>
      <c r="C1" t="inlineStr">
        <is>
          <t>Tipo de entrada</t>
        </is>
      </c>
    </row>
    <row r="2">
      <c r="A2" t="inlineStr">
        <is>
          <t>Comida y bebida</t>
        </is>
      </c>
      <c r="B2" t="inlineStr">
        <is>
          <t>Efectivo</t>
        </is>
      </c>
      <c r="C2" t="inlineStr">
        <is>
          <t>Efectivo inicial</t>
        </is>
      </c>
    </row>
    <row r="3">
      <c r="A3" t="inlineStr">
        <is>
          <t>Transporte</t>
        </is>
      </c>
      <c r="B3" t="inlineStr">
        <is>
          <t>Tarjeta</t>
        </is>
      </c>
      <c r="C3" t="inlineStr">
        <is>
          <t>Retirada en cajero</t>
        </is>
      </c>
    </row>
    <row r="4">
      <c r="A4" t="inlineStr">
        <is>
          <t>Ocio y visitas</t>
        </is>
      </c>
      <c r="C4" t="inlineStr">
        <is>
          <t>Casa de cambio</t>
        </is>
      </c>
    </row>
    <row r="5">
      <c r="A5" t="inlineStr">
        <is>
          <t>Compras</t>
        </is>
      </c>
      <c r="C5" t="inlineStr">
        <is>
          <t>Otro ingreso</t>
        </is>
      </c>
    </row>
    <row r="6">
      <c r="A6" t="inlineStr">
        <is>
          <t>Alojamiento</t>
        </is>
      </c>
    </row>
    <row r="7">
      <c r="A7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2026-10-03T09:44:13Z</dcterms:created>
  <dcterms:modified xmlns:dcterms="http://purl.org/dc/terms/" xmlns:xsi="http://www.w3.org/2001/XMLSchema-instance" xsi:type="dcterms:W3CDTF">2026-10-03T09:44:13Z</dcterms:modified>
</cp:coreProperties>
</file>