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nel" sheetId="1" state="visible" r:id="rId1"/>
    <sheet xmlns:r="http://schemas.openxmlformats.org/officeDocument/2006/relationships" name="Entregas" sheetId="2" state="visible" r:id="rId2"/>
    <sheet xmlns:r="http://schemas.openxmlformats.org/officeDocument/2006/relationships" name="Notas" sheetId="3" state="visible" r:id="rId3"/>
    <sheet xmlns:r="http://schemas.openxmlformats.org/officeDocument/2006/relationships" name="Tareas" sheetId="4" state="visible" r:id="rId4"/>
    <sheet xmlns:r="http://schemas.openxmlformats.org/officeDocument/2006/relationships" name="Instruccion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dd/mm/yyyy"/>
    <numFmt numFmtId="166" formatCode="0.0%"/>
    <numFmt numFmtId="167" formatCode="dd/mm/yy"/>
    <numFmt numFmtId="168" formatCode="0.00000"/>
    <numFmt numFmtId="169" formatCode="0.0"/>
  </numFmts>
  <fonts count="15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FFFFFF"/>
      <sz val="10"/>
    </font>
    <font>
      <name val="Arial"/>
      <color rgb="001D4ED8"/>
      <sz val="10"/>
    </font>
    <font>
      <name val="Arial"/>
      <color rgb="00047857"/>
      <sz val="10"/>
    </font>
    <font>
      <name val="Arial"/>
      <b val="1"/>
      <color rgb="00111827"/>
      <sz val="10"/>
    </font>
    <font>
      <name val="Arial"/>
      <b val="1"/>
      <color rgb="00047857"/>
      <sz val="10"/>
    </font>
    <font>
      <name val="Arial"/>
      <color rgb="006B7280"/>
      <sz val="8"/>
    </font>
    <font>
      <name val="Arial"/>
      <b val="1"/>
      <color rgb="000B4A2F"/>
      <sz val="11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b val="1"/>
      <color rgb="0012744A"/>
      <sz val="11"/>
    </font>
    <font>
      <name val="Arial"/>
      <color rgb="00111827"/>
      <sz val="10"/>
    </font>
    <font>
      <name val="Arial"/>
      <b val="1"/>
      <color rgb="0092400E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12744A"/>
      </patternFill>
    </fill>
    <fill>
      <patternFill patternType="solid">
        <fgColor rgb="00FFFDF2"/>
      </patternFill>
    </fill>
    <fill>
      <patternFill patternType="solid">
        <fgColor rgb="00D1FAE5"/>
      </patternFill>
    </fill>
    <fill>
      <patternFill patternType="solid">
        <fgColor rgb="00ECFDF5"/>
      </patternFill>
    </fill>
  </fills>
  <borders count="5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10" fillId="6" borderId="0" applyAlignment="1" pivotButton="0" quotePrefix="0" xfId="0">
      <alignment horizontal="center" vertical="center" wrapText="1"/>
    </xf>
    <xf numFmtId="3" fontId="11" fillId="6" borderId="0" applyAlignment="1" pivotButton="0" quotePrefix="0" xfId="0">
      <alignment horizontal="center" vertical="center"/>
    </xf>
    <xf numFmtId="166" fontId="11" fillId="6" borderId="0" applyAlignment="1" pivotButton="0" quotePrefix="0" xfId="0">
      <alignment horizontal="center" vertical="center"/>
    </xf>
    <xf numFmtId="4" fontId="11" fillId="6" borderId="0" applyAlignment="1" pivotButton="0" quotePrefix="0" xfId="0">
      <alignment horizontal="center" vertical="center"/>
    </xf>
    <xf numFmtId="0" fontId="12" fillId="0" borderId="0" applyAlignment="1" pivotButton="0" quotePrefix="0" xfId="0">
      <alignment vertical="center"/>
    </xf>
    <xf numFmtId="0" fontId="13" fillId="0" borderId="0" applyAlignment="1" pivotButton="0" quotePrefix="0" xfId="0">
      <alignment vertical="center"/>
    </xf>
    <xf numFmtId="165" fontId="4" fillId="4" borderId="1" applyAlignment="1" applyProtection="1" pivotButton="0" quotePrefix="0" xfId="0">
      <alignment horizontal="center" vertical="center"/>
      <protection locked="0" hidden="0"/>
    </xf>
    <xf numFmtId="0" fontId="3" fillId="3" borderId="1" applyAlignment="1" pivotButton="0" quotePrefix="0" xfId="0">
      <alignment horizontal="center" vertical="center" wrapText="1"/>
    </xf>
    <xf numFmtId="165" fontId="7" fillId="0" borderId="1" applyAlignment="1" pivotButton="0" quotePrefix="0" xfId="0">
      <alignment horizontal="center" vertical="center"/>
    </xf>
    <xf numFmtId="0" fontId="6" fillId="0" borderId="1" applyAlignment="1" pivotButton="0" quotePrefix="0" xfId="0">
      <alignment vertical="center"/>
    </xf>
    <xf numFmtId="3" fontId="5" fillId="0" borderId="1" applyAlignment="1" pivotButton="0" quotePrefix="0" xfId="0">
      <alignment horizontal="center" vertical="center"/>
    </xf>
    <xf numFmtId="166" fontId="5" fillId="0" borderId="1" applyAlignment="1" pivotButton="0" quotePrefix="0" xfId="0">
      <alignment horizontal="center" vertical="center"/>
    </xf>
    <xf numFmtId="1" fontId="4" fillId="4" borderId="1" applyAlignment="1" applyProtection="1" pivotButton="0" quotePrefix="0" xfId="0">
      <alignment horizontal="center" vertical="center"/>
      <protection locked="0" hidden="0"/>
    </xf>
    <xf numFmtId="169" fontId="4" fillId="4" borderId="1" applyAlignment="1" applyProtection="1" pivotButton="0" quotePrefix="0" xfId="0">
      <alignment horizontal="center" vertical="center"/>
      <protection locked="0" hidden="0"/>
    </xf>
    <xf numFmtId="3" fontId="7" fillId="0" borderId="1" applyAlignment="1" pivotButton="0" quotePrefix="0" xfId="0">
      <alignment horizontal="center" vertical="center"/>
    </xf>
    <xf numFmtId="0" fontId="2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3" fontId="9" fillId="5" borderId="1" applyAlignment="1" pivotButton="0" quotePrefix="0" xfId="0">
      <alignment horizontal="center"/>
    </xf>
    <xf numFmtId="166" fontId="9" fillId="5" borderId="1" applyAlignment="1" pivotButton="0" quotePrefix="0" xfId="0">
      <alignment horizontal="center"/>
    </xf>
    <xf numFmtId="0" fontId="5" fillId="0" borderId="1" applyAlignment="1" pivotButton="0" quotePrefix="0" xfId="0">
      <alignment vertical="center"/>
    </xf>
    <xf numFmtId="165" fontId="5" fillId="0" borderId="1" applyAlignment="1" pivotButton="0" quotePrefix="0" xfId="0">
      <alignment horizontal="center" vertical="center"/>
    </xf>
    <xf numFmtId="4" fontId="5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1" fontId="8" fillId="0" borderId="1" applyAlignment="1" pivotButton="0" quotePrefix="0" xfId="0">
      <alignment horizontal="center" vertical="center"/>
    </xf>
    <xf numFmtId="0" fontId="0" fillId="0" borderId="4" pivotButton="0" quotePrefix="0" xfId="0"/>
    <xf numFmtId="167" fontId="5" fillId="0" borderId="1" applyAlignment="1" pivotButton="0" quotePrefix="0" xfId="0">
      <alignment horizontal="center" vertical="center"/>
    </xf>
    <xf numFmtId="0" fontId="4" fillId="4" borderId="1" applyAlignment="1" applyProtection="1" pivotButton="0" quotePrefix="0" xfId="0">
      <alignment vertical="center"/>
      <protection locked="0" hidden="0"/>
    </xf>
    <xf numFmtId="0" fontId="4" fillId="4" borderId="1" applyAlignment="1" applyProtection="1" pivotButton="0" quotePrefix="0" xfId="0">
      <alignment horizontal="center" vertical="center"/>
      <protection locked="0" hidden="0"/>
    </xf>
    <xf numFmtId="168" fontId="8" fillId="0" borderId="1" applyAlignment="1" pivotButton="0" quotePrefix="0" xfId="0">
      <alignment horizontal="center" vertical="center"/>
    </xf>
    <xf numFmtId="169" fontId="7" fillId="0" borderId="1" applyAlignment="1" pivotButton="0" quotePrefix="0" xfId="0">
      <alignment horizontal="center" vertical="center"/>
    </xf>
    <xf numFmtId="4" fontId="7" fillId="0" borderId="1" applyAlignment="1" pivotButton="0" quotePrefix="0" xfId="0">
      <alignment horizontal="center" vertical="center"/>
    </xf>
    <xf numFmtId="169" fontId="5" fillId="0" borderId="1" applyAlignment="1" pivotButton="0" quotePrefix="0" xfId="0">
      <alignment horizontal="center" vertical="center"/>
    </xf>
    <xf numFmtId="4" fontId="9" fillId="5" borderId="1" applyAlignment="1" pivotButton="0" quotePrefix="0" xfId="0">
      <alignment horizontal="center"/>
    </xf>
    <xf numFmtId="0" fontId="13" fillId="0" borderId="0" applyAlignment="1" pivotButton="0" quotePrefix="0" xfId="0">
      <alignment vertical="center" wrapText="1"/>
    </xf>
    <xf numFmtId="0" fontId="14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4">
    <dxf>
      <font>
        <b val="1"/>
        <color rgb="00B91C1C"/>
      </font>
      <fill>
        <patternFill patternType="solid">
          <fgColor rgb="00FEE2E2"/>
          <bgColor rgb="00FEE2E2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ont>
        <b val="1"/>
        <color rgb="000B4A2F"/>
      </font>
      <fill>
        <patternFill patternType="solid">
          <fgColor rgb="00D1FAE5"/>
          <bgColor rgb="00D1FAE5"/>
        </patternFill>
      </fill>
    </dxf>
    <dxf>
      <fill>
        <patternFill patternType="solid">
          <fgColor rgb="00E5E7EB"/>
          <bgColor rgb="00E5E7E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% de entrega por tarea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'Panel'!D17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'Panel'!$B$18:$B$27</f>
            </numRef>
          </cat>
          <val>
            <numRef>
              <f>'Panel'!$D$18:$D$27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Reparto de las entregas</a:t>
            </a:r>
          </a:p>
        </rich>
      </tx>
    </title>
    <plotArea>
      <pieChart>
        <varyColors val="1"/>
        <ser>
          <idx val="0"/>
          <order val="0"/>
          <tx>
            <strRef>
              <f>'Panel'!F9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'Panel'!$E$10:$E$13</f>
            </numRef>
          </cat>
          <val>
            <numRef>
              <f>'Panel'!$F$10:$F$13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1</col>
      <colOff>0</colOff>
      <row>40</row>
      <rowOff>0</rowOff>
    </from>
    <ext cx="576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5</col>
      <colOff>0</colOff>
      <row>40</row>
      <rowOff>0</rowOff>
    </from>
    <ext cx="396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I3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20" customWidth="1" min="8" max="8"/>
    <col width="7" customWidth="1" min="9" max="9"/>
  </cols>
  <sheetData>
    <row r="2" ht="34" customHeight="1">
      <c r="B2" s="1" t="inlineStr">
        <is>
          <t>Panel de entrega de tareas</t>
        </is>
      </c>
      <c r="C2" s="2" t="n"/>
      <c r="D2" s="2" t="n"/>
      <c r="E2" s="2" t="n"/>
      <c r="F2" s="2" t="n"/>
      <c r="G2" s="2" t="n"/>
      <c r="H2" s="2" t="n"/>
    </row>
    <row r="3">
      <c r="B3" s="3" t="inlineStr">
        <is>
          <t>Curso 2025-26 · 5.º A · Datos de ejemplo ficticios: sustitúyelos por los tuyos</t>
        </is>
      </c>
    </row>
    <row r="5" ht="32" customHeight="1">
      <c r="B5" s="4" t="inlineStr">
        <is>
          <t>ALUMNOS</t>
        </is>
      </c>
      <c r="C5" s="4" t="inlineStr">
        <is>
          <t>TAREAS CERRADAS</t>
        </is>
      </c>
      <c r="D5" s="4" t="inlineStr">
        <is>
          <t>% DE ENTREGA GLOBAL</t>
        </is>
      </c>
      <c r="E5" s="4" t="inlineStr">
        <is>
          <t>ENTREGAS CON RETRASO</t>
        </is>
      </c>
      <c r="F5" s="4" t="inlineStr">
        <is>
          <t>ENTREGAS PENDIENTES</t>
        </is>
      </c>
      <c r="G5" s="4" t="inlineStr">
        <is>
          <t>ALUMNOS EN ALERTA</t>
        </is>
      </c>
      <c r="H5" s="4" t="inlineStr">
        <is>
          <t>NOTA MEDIA DE LA CLASE</t>
        </is>
      </c>
    </row>
    <row r="6" ht="36" customHeight="1">
      <c r="B6" s="5">
        <f>COUNTA(Entregas!$B$7:$B$46)</f>
        <v/>
      </c>
      <c r="C6" s="5">
        <f>COUNTIF(Tareas!$L$7:$L$16,"Cerrada")</f>
        <v/>
      </c>
      <c r="D6" s="6">
        <f>IF(F14=0,0,(F10+F11)/F14)</f>
        <v/>
      </c>
      <c r="E6" s="5">
        <f>F11</f>
        <v/>
      </c>
      <c r="F6" s="5">
        <f>F12+F13</f>
        <v/>
      </c>
      <c r="G6" s="5">
        <f>COUNTIF(Entregas!$T$7:$T$46,"Entregas pendientes")</f>
        <v/>
      </c>
      <c r="H6" s="7">
        <f>IF(COUNT(Notas!$D$7:$M$46)=0,0,AVERAGE(Notas!$D$7:$M$46))</f>
        <v/>
      </c>
    </row>
    <row r="8">
      <c r="B8" s="8" t="inlineStr">
        <is>
          <t>AJUSTES</t>
        </is>
      </c>
      <c r="E8" s="8" t="inlineStr">
        <is>
          <t>REPARTO DE LAS ENTREGAS</t>
        </is>
      </c>
    </row>
    <row r="9" ht="26" customHeight="1">
      <c r="B9" s="9" t="inlineStr">
        <is>
          <t>Fecha de referencia</t>
        </is>
      </c>
      <c r="C9" s="10" t="n">
        <v>46101</v>
      </c>
      <c r="E9" s="11" t="inlineStr">
        <is>
          <t>Estado</t>
        </is>
      </c>
      <c r="F9" s="11" t="inlineStr">
        <is>
          <t>Nº</t>
        </is>
      </c>
      <c r="G9" s="11" t="inlineStr">
        <is>
          <t>%</t>
        </is>
      </c>
    </row>
    <row r="10">
      <c r="B10" s="9" t="inlineStr">
        <is>
          <t>Fecha que se usa</t>
        </is>
      </c>
      <c r="C10" s="12">
        <f>IF(C9="",TODAY(),C9)</f>
        <v/>
      </c>
      <c r="E10" s="13" t="inlineStr">
        <is>
          <t>Entregadas</t>
        </is>
      </c>
      <c r="F10" s="14">
        <f>SUM(Tareas!$E$7:$E$16)</f>
        <v/>
      </c>
      <c r="G10" s="15">
        <f>IF($F$14=0,0,F10/$F$14)</f>
        <v/>
      </c>
    </row>
    <row r="11">
      <c r="B11" s="9" t="inlineStr">
        <is>
          <t>Alerta con N entregas pendientes</t>
        </is>
      </c>
      <c r="C11" s="16" t="n">
        <v>2</v>
      </c>
      <c r="E11" s="13" t="inlineStr">
        <is>
          <t>Con retraso</t>
        </is>
      </c>
      <c r="F11" s="14">
        <f>SUM(Tareas!$F$7:$F$16)</f>
        <v/>
      </c>
      <c r="G11" s="15">
        <f>IF($F$14=0,0,F11/$F$14)</f>
        <v/>
      </c>
    </row>
    <row r="12">
      <c r="B12" s="9" t="inlineStr">
        <is>
          <t>Nota de aprobado</t>
        </is>
      </c>
      <c r="C12" s="17" t="n">
        <v>5</v>
      </c>
      <c r="E12" s="13" t="inlineStr">
        <is>
          <t>No entregadas</t>
        </is>
      </c>
      <c r="F12" s="14">
        <f>SUM(Tareas!$G$7:$G$16)</f>
        <v/>
      </c>
      <c r="G12" s="15">
        <f>IF($F$14=0,0,F12/$F$14)</f>
        <v/>
      </c>
    </row>
    <row r="13">
      <c r="B13" s="9" t="inlineStr">
        <is>
          <t>Alumnos por debajo del aprobado</t>
        </is>
      </c>
      <c r="C13" s="18">
        <f>COUNTIF(Notas!$N$7:$N$46,"&lt;"&amp;C12)</f>
        <v/>
      </c>
      <c r="E13" s="13" t="inlineStr">
        <is>
          <t>Por marcar</t>
        </is>
      </c>
      <c r="F13" s="14">
        <f>SUM(Tareas!$H$7:$H$16)</f>
        <v/>
      </c>
      <c r="G13" s="15">
        <f>IF($F$14=0,0,F13/$F$14)</f>
        <v/>
      </c>
    </row>
    <row r="14">
      <c r="B14" s="19" t="inlineStr">
        <is>
          <t>Borra la fecha de referencia para usar la de hoy.</t>
        </is>
      </c>
      <c r="E14" s="20" t="inlineStr">
        <is>
          <t>Total</t>
        </is>
      </c>
      <c r="F14" s="21">
        <f>SUM(F10:F13)</f>
        <v/>
      </c>
      <c r="G14" s="22">
        <f>SUM(G10:G13)</f>
        <v/>
      </c>
    </row>
    <row r="16">
      <c r="B16" s="8" t="inlineStr">
        <is>
          <t>TAREAS: ENTREGA Y NOTA MEDIA</t>
        </is>
      </c>
    </row>
    <row r="17" ht="26" customHeight="1">
      <c r="B17" s="11" t="inlineStr">
        <is>
          <t>Tarea</t>
        </is>
      </c>
      <c r="C17" s="11" t="inlineStr">
        <is>
          <t>Fecha límite</t>
        </is>
      </c>
      <c r="D17" s="11" t="inlineStr">
        <is>
          <t>% entrega</t>
        </is>
      </c>
      <c r="E17" s="11" t="inlineStr">
        <is>
          <t>Sin entregar</t>
        </is>
      </c>
      <c r="F17" s="11" t="inlineStr">
        <is>
          <t>Nota media</t>
        </is>
      </c>
      <c r="G17" s="11" t="inlineStr">
        <is>
          <t>Estado</t>
        </is>
      </c>
    </row>
    <row r="18">
      <c r="B18" s="23">
        <f>IF(Tareas!B7="","",Tareas!B7)</f>
        <v/>
      </c>
      <c r="C18" s="24">
        <f>IF(Tareas!C7="","",Tareas!C7)</f>
        <v/>
      </c>
      <c r="D18" s="15">
        <f>IF(Tareas!B7="","",Tareas!I7)</f>
        <v/>
      </c>
      <c r="E18" s="14">
        <f>IF(Tareas!B7="","",Tareas!G7+Tareas!H7)</f>
        <v/>
      </c>
      <c r="F18" s="25">
        <f>IF(Tareas!B7="","",Tareas!K7)</f>
        <v/>
      </c>
      <c r="G18" s="26">
        <f>IF(Tareas!B7="","",Tareas!L7)</f>
        <v/>
      </c>
    </row>
    <row r="19">
      <c r="B19" s="23">
        <f>IF(Tareas!B8="","",Tareas!B8)</f>
        <v/>
      </c>
      <c r="C19" s="24">
        <f>IF(Tareas!C8="","",Tareas!C8)</f>
        <v/>
      </c>
      <c r="D19" s="15">
        <f>IF(Tareas!B8="","",Tareas!I8)</f>
        <v/>
      </c>
      <c r="E19" s="14">
        <f>IF(Tareas!B8="","",Tareas!G8+Tareas!H8)</f>
        <v/>
      </c>
      <c r="F19" s="25">
        <f>IF(Tareas!B8="","",Tareas!K8)</f>
        <v/>
      </c>
      <c r="G19" s="26">
        <f>IF(Tareas!B8="","",Tareas!L8)</f>
        <v/>
      </c>
    </row>
    <row r="20">
      <c r="B20" s="23">
        <f>IF(Tareas!B9="","",Tareas!B9)</f>
        <v/>
      </c>
      <c r="C20" s="24">
        <f>IF(Tareas!C9="","",Tareas!C9)</f>
        <v/>
      </c>
      <c r="D20" s="15">
        <f>IF(Tareas!B9="","",Tareas!I9)</f>
        <v/>
      </c>
      <c r="E20" s="14">
        <f>IF(Tareas!B9="","",Tareas!G9+Tareas!H9)</f>
        <v/>
      </c>
      <c r="F20" s="25">
        <f>IF(Tareas!B9="","",Tareas!K9)</f>
        <v/>
      </c>
      <c r="G20" s="26">
        <f>IF(Tareas!B9="","",Tareas!L9)</f>
        <v/>
      </c>
    </row>
    <row r="21">
      <c r="B21" s="23">
        <f>IF(Tareas!B10="","",Tareas!B10)</f>
        <v/>
      </c>
      <c r="C21" s="24">
        <f>IF(Tareas!C10="","",Tareas!C10)</f>
        <v/>
      </c>
      <c r="D21" s="15">
        <f>IF(Tareas!B10="","",Tareas!I10)</f>
        <v/>
      </c>
      <c r="E21" s="14">
        <f>IF(Tareas!B10="","",Tareas!G10+Tareas!H10)</f>
        <v/>
      </c>
      <c r="F21" s="25">
        <f>IF(Tareas!B10="","",Tareas!K10)</f>
        <v/>
      </c>
      <c r="G21" s="26">
        <f>IF(Tareas!B10="","",Tareas!L10)</f>
        <v/>
      </c>
    </row>
    <row r="22">
      <c r="B22" s="23">
        <f>IF(Tareas!B11="","",Tareas!B11)</f>
        <v/>
      </c>
      <c r="C22" s="24">
        <f>IF(Tareas!C11="","",Tareas!C11)</f>
        <v/>
      </c>
      <c r="D22" s="15">
        <f>IF(Tareas!B11="","",Tareas!I11)</f>
        <v/>
      </c>
      <c r="E22" s="14">
        <f>IF(Tareas!B11="","",Tareas!G11+Tareas!H11)</f>
        <v/>
      </c>
      <c r="F22" s="25">
        <f>IF(Tareas!B11="","",Tareas!K11)</f>
        <v/>
      </c>
      <c r="G22" s="26">
        <f>IF(Tareas!B11="","",Tareas!L11)</f>
        <v/>
      </c>
    </row>
    <row r="23">
      <c r="B23" s="23">
        <f>IF(Tareas!B12="","",Tareas!B12)</f>
        <v/>
      </c>
      <c r="C23" s="24">
        <f>IF(Tareas!C12="","",Tareas!C12)</f>
        <v/>
      </c>
      <c r="D23" s="15">
        <f>IF(Tareas!B12="","",Tareas!I12)</f>
        <v/>
      </c>
      <c r="E23" s="14">
        <f>IF(Tareas!B12="","",Tareas!G12+Tareas!H12)</f>
        <v/>
      </c>
      <c r="F23" s="25">
        <f>IF(Tareas!B12="","",Tareas!K12)</f>
        <v/>
      </c>
      <c r="G23" s="26">
        <f>IF(Tareas!B12="","",Tareas!L12)</f>
        <v/>
      </c>
    </row>
    <row r="24">
      <c r="B24" s="23">
        <f>IF(Tareas!B13="","",Tareas!B13)</f>
        <v/>
      </c>
      <c r="C24" s="24">
        <f>IF(Tareas!C13="","",Tareas!C13)</f>
        <v/>
      </c>
      <c r="D24" s="15">
        <f>IF(Tareas!B13="","",Tareas!I13)</f>
        <v/>
      </c>
      <c r="E24" s="14">
        <f>IF(Tareas!B13="","",Tareas!G13+Tareas!H13)</f>
        <v/>
      </c>
      <c r="F24" s="25">
        <f>IF(Tareas!B13="","",Tareas!K13)</f>
        <v/>
      </c>
      <c r="G24" s="26">
        <f>IF(Tareas!B13="","",Tareas!L13)</f>
        <v/>
      </c>
    </row>
    <row r="25">
      <c r="B25" s="23">
        <f>IF(Tareas!B14="","",Tareas!B14)</f>
        <v/>
      </c>
      <c r="C25" s="24">
        <f>IF(Tareas!C14="","",Tareas!C14)</f>
        <v/>
      </c>
      <c r="D25" s="15">
        <f>IF(Tareas!B14="","",Tareas!I14)</f>
        <v/>
      </c>
      <c r="E25" s="14">
        <f>IF(Tareas!B14="","",Tareas!G14+Tareas!H14)</f>
        <v/>
      </c>
      <c r="F25" s="25">
        <f>IF(Tareas!B14="","",Tareas!K14)</f>
        <v/>
      </c>
      <c r="G25" s="26">
        <f>IF(Tareas!B14="","",Tareas!L14)</f>
        <v/>
      </c>
    </row>
    <row r="26">
      <c r="B26" s="23">
        <f>IF(Tareas!B15="","",Tareas!B15)</f>
        <v/>
      </c>
      <c r="C26" s="24">
        <f>IF(Tareas!C15="","",Tareas!C15)</f>
        <v/>
      </c>
      <c r="D26" s="15">
        <f>IF(Tareas!B15="","",Tareas!I15)</f>
        <v/>
      </c>
      <c r="E26" s="14">
        <f>IF(Tareas!B15="","",Tareas!G15+Tareas!H15)</f>
        <v/>
      </c>
      <c r="F26" s="25">
        <f>IF(Tareas!B15="","",Tareas!K15)</f>
        <v/>
      </c>
      <c r="G26" s="26">
        <f>IF(Tareas!B15="","",Tareas!L15)</f>
        <v/>
      </c>
    </row>
    <row r="27">
      <c r="B27" s="23">
        <f>IF(Tareas!B16="","",Tareas!B16)</f>
        <v/>
      </c>
      <c r="C27" s="24">
        <f>IF(Tareas!C16="","",Tareas!C16)</f>
        <v/>
      </c>
      <c r="D27" s="15">
        <f>IF(Tareas!B16="","",Tareas!I16)</f>
        <v/>
      </c>
      <c r="E27" s="14">
        <f>IF(Tareas!B16="","",Tareas!G16+Tareas!H16)</f>
        <v/>
      </c>
      <c r="F27" s="25">
        <f>IF(Tareas!B16="","",Tareas!K16)</f>
        <v/>
      </c>
      <c r="G27" s="26">
        <f>IF(Tareas!B16="","",Tareas!L16)</f>
        <v/>
      </c>
    </row>
    <row r="29">
      <c r="B29" s="8" t="inlineStr">
        <is>
          <t>ALUMNOS CON MÁS ENTREGAS PENDIENTES</t>
        </is>
      </c>
    </row>
    <row r="30" ht="26" customHeight="1">
      <c r="B30" s="11" t="inlineStr">
        <is>
          <t>Alumno/a</t>
        </is>
      </c>
      <c r="C30" s="11" t="inlineStr">
        <is>
          <t>Grupo</t>
        </is>
      </c>
      <c r="D30" s="11" t="inlineStr">
        <is>
          <t>No entregadas</t>
        </is>
      </c>
      <c r="E30" s="11" t="inlineStr">
        <is>
          <t>Por marcar</t>
        </is>
      </c>
      <c r="F30" s="11" t="inlineStr">
        <is>
          <t>Con retraso</t>
        </is>
      </c>
      <c r="G30" s="11" t="inlineStr">
        <is>
          <t>% entrega</t>
        </is>
      </c>
      <c r="H30" s="11" t="inlineStr">
        <is>
          <t>Alerta</t>
        </is>
      </c>
      <c r="I30" s="11" t="inlineStr">
        <is>
          <t>Fila</t>
        </is>
      </c>
    </row>
    <row r="31">
      <c r="B31" s="23">
        <f>IF($I31="","",INDEX(Entregas!$B$7:$B$46,$I31))</f>
        <v/>
      </c>
      <c r="C31" s="26">
        <f>IF($I31="","",INDEX(Entregas!$C$7:$C$46,$I31))</f>
        <v/>
      </c>
      <c r="D31" s="14">
        <f>IF($I31="","",INDEX(Entregas!$P$7:$P$46,$I31))</f>
        <v/>
      </c>
      <c r="E31" s="14">
        <f>IF($I31="","",INDEX(Entregas!$Q$7:$Q$46,$I31))</f>
        <v/>
      </c>
      <c r="F31" s="14">
        <f>IF($I31="","",INDEX(Entregas!$O$7:$O$46,$I31))</f>
        <v/>
      </c>
      <c r="G31" s="15">
        <f>IF($I31="","",INDEX(Entregas!$R$7:$R$46,$I31))</f>
        <v/>
      </c>
      <c r="H31" s="26">
        <f>IF($I31="","",INDEX(Entregas!$T$7:$T$46,$I31))</f>
        <v/>
      </c>
      <c r="I31" s="27">
        <f>IFERROR(MATCH(LARGE(Entregas!$U$7:$U$46,ROWS(I$31:I31)),Entregas!$U$7:$U$46,0),"")</f>
        <v/>
      </c>
    </row>
    <row r="32">
      <c r="B32" s="23">
        <f>IF($I32="","",INDEX(Entregas!$B$7:$B$46,$I32))</f>
        <v/>
      </c>
      <c r="C32" s="26">
        <f>IF($I32="","",INDEX(Entregas!$C$7:$C$46,$I32))</f>
        <v/>
      </c>
      <c r="D32" s="14">
        <f>IF($I32="","",INDEX(Entregas!$P$7:$P$46,$I32))</f>
        <v/>
      </c>
      <c r="E32" s="14">
        <f>IF($I32="","",INDEX(Entregas!$Q$7:$Q$46,$I32))</f>
        <v/>
      </c>
      <c r="F32" s="14">
        <f>IF($I32="","",INDEX(Entregas!$O$7:$O$46,$I32))</f>
        <v/>
      </c>
      <c r="G32" s="15">
        <f>IF($I32="","",INDEX(Entregas!$R$7:$R$46,$I32))</f>
        <v/>
      </c>
      <c r="H32" s="26">
        <f>IF($I32="","",INDEX(Entregas!$T$7:$T$46,$I32))</f>
        <v/>
      </c>
      <c r="I32" s="27">
        <f>IFERROR(MATCH(LARGE(Entregas!$U$7:$U$46,ROWS(I$31:I32)),Entregas!$U$7:$U$46,0),"")</f>
        <v/>
      </c>
    </row>
    <row r="33">
      <c r="B33" s="23">
        <f>IF($I33="","",INDEX(Entregas!$B$7:$B$46,$I33))</f>
        <v/>
      </c>
      <c r="C33" s="26">
        <f>IF($I33="","",INDEX(Entregas!$C$7:$C$46,$I33))</f>
        <v/>
      </c>
      <c r="D33" s="14">
        <f>IF($I33="","",INDEX(Entregas!$P$7:$P$46,$I33))</f>
        <v/>
      </c>
      <c r="E33" s="14">
        <f>IF($I33="","",INDEX(Entregas!$Q$7:$Q$46,$I33))</f>
        <v/>
      </c>
      <c r="F33" s="14">
        <f>IF($I33="","",INDEX(Entregas!$O$7:$O$46,$I33))</f>
        <v/>
      </c>
      <c r="G33" s="15">
        <f>IF($I33="","",INDEX(Entregas!$R$7:$R$46,$I33))</f>
        <v/>
      </c>
      <c r="H33" s="26">
        <f>IF($I33="","",INDEX(Entregas!$T$7:$T$46,$I33))</f>
        <v/>
      </c>
      <c r="I33" s="27">
        <f>IFERROR(MATCH(LARGE(Entregas!$U$7:$U$46,ROWS(I$31:I33)),Entregas!$U$7:$U$46,0),"")</f>
        <v/>
      </c>
    </row>
    <row r="34">
      <c r="B34" s="23">
        <f>IF($I34="","",INDEX(Entregas!$B$7:$B$46,$I34))</f>
        <v/>
      </c>
      <c r="C34" s="26">
        <f>IF($I34="","",INDEX(Entregas!$C$7:$C$46,$I34))</f>
        <v/>
      </c>
      <c r="D34" s="14">
        <f>IF($I34="","",INDEX(Entregas!$P$7:$P$46,$I34))</f>
        <v/>
      </c>
      <c r="E34" s="14">
        <f>IF($I34="","",INDEX(Entregas!$Q$7:$Q$46,$I34))</f>
        <v/>
      </c>
      <c r="F34" s="14">
        <f>IF($I34="","",INDEX(Entregas!$O$7:$O$46,$I34))</f>
        <v/>
      </c>
      <c r="G34" s="15">
        <f>IF($I34="","",INDEX(Entregas!$R$7:$R$46,$I34))</f>
        <v/>
      </c>
      <c r="H34" s="26">
        <f>IF($I34="","",INDEX(Entregas!$T$7:$T$46,$I34))</f>
        <v/>
      </c>
      <c r="I34" s="27">
        <f>IFERROR(MATCH(LARGE(Entregas!$U$7:$U$46,ROWS(I$31:I34)),Entregas!$U$7:$U$46,0),"")</f>
        <v/>
      </c>
    </row>
    <row r="35">
      <c r="B35" s="23">
        <f>IF($I35="","",INDEX(Entregas!$B$7:$B$46,$I35))</f>
        <v/>
      </c>
      <c r="C35" s="26">
        <f>IF($I35="","",INDEX(Entregas!$C$7:$C$46,$I35))</f>
        <v/>
      </c>
      <c r="D35" s="14">
        <f>IF($I35="","",INDEX(Entregas!$P$7:$P$46,$I35))</f>
        <v/>
      </c>
      <c r="E35" s="14">
        <f>IF($I35="","",INDEX(Entregas!$Q$7:$Q$46,$I35))</f>
        <v/>
      </c>
      <c r="F35" s="14">
        <f>IF($I35="","",INDEX(Entregas!$O$7:$O$46,$I35))</f>
        <v/>
      </c>
      <c r="G35" s="15">
        <f>IF($I35="","",INDEX(Entregas!$R$7:$R$46,$I35))</f>
        <v/>
      </c>
      <c r="H35" s="26">
        <f>IF($I35="","",INDEX(Entregas!$T$7:$T$46,$I35))</f>
        <v/>
      </c>
      <c r="I35" s="27">
        <f>IFERROR(MATCH(LARGE(Entregas!$U$7:$U$46,ROWS(I$31:I35)),Entregas!$U$7:$U$46,0),"")</f>
        <v/>
      </c>
    </row>
    <row r="36">
      <c r="B36" s="23">
        <f>IF($I36="","",INDEX(Entregas!$B$7:$B$46,$I36))</f>
        <v/>
      </c>
      <c r="C36" s="26">
        <f>IF($I36="","",INDEX(Entregas!$C$7:$C$46,$I36))</f>
        <v/>
      </c>
      <c r="D36" s="14">
        <f>IF($I36="","",INDEX(Entregas!$P$7:$P$46,$I36))</f>
        <v/>
      </c>
      <c r="E36" s="14">
        <f>IF($I36="","",INDEX(Entregas!$Q$7:$Q$46,$I36))</f>
        <v/>
      </c>
      <c r="F36" s="14">
        <f>IF($I36="","",INDEX(Entregas!$O$7:$O$46,$I36))</f>
        <v/>
      </c>
      <c r="G36" s="15">
        <f>IF($I36="","",INDEX(Entregas!$R$7:$R$46,$I36))</f>
        <v/>
      </c>
      <c r="H36" s="26">
        <f>IF($I36="","",INDEX(Entregas!$T$7:$T$46,$I36))</f>
        <v/>
      </c>
      <c r="I36" s="27">
        <f>IFERROR(MATCH(LARGE(Entregas!$U$7:$U$46,ROWS(I$31:I36)),Entregas!$U$7:$U$46,0),"")</f>
        <v/>
      </c>
    </row>
    <row r="37">
      <c r="B37" s="23">
        <f>IF($I37="","",INDEX(Entregas!$B$7:$B$46,$I37))</f>
        <v/>
      </c>
      <c r="C37" s="26">
        <f>IF($I37="","",INDEX(Entregas!$C$7:$C$46,$I37))</f>
        <v/>
      </c>
      <c r="D37" s="14">
        <f>IF($I37="","",INDEX(Entregas!$P$7:$P$46,$I37))</f>
        <v/>
      </c>
      <c r="E37" s="14">
        <f>IF($I37="","",INDEX(Entregas!$Q$7:$Q$46,$I37))</f>
        <v/>
      </c>
      <c r="F37" s="14">
        <f>IF($I37="","",INDEX(Entregas!$O$7:$O$46,$I37))</f>
        <v/>
      </c>
      <c r="G37" s="15">
        <f>IF($I37="","",INDEX(Entregas!$R$7:$R$46,$I37))</f>
        <v/>
      </c>
      <c r="H37" s="26">
        <f>IF($I37="","",INDEX(Entregas!$T$7:$T$46,$I37))</f>
        <v/>
      </c>
      <c r="I37" s="27">
        <f>IFERROR(MATCH(LARGE(Entregas!$U$7:$U$46,ROWS(I$31:I37)),Entregas!$U$7:$U$46,0),"")</f>
        <v/>
      </c>
    </row>
    <row r="38">
      <c r="B38" s="23">
        <f>IF($I38="","",INDEX(Entregas!$B$7:$B$46,$I38))</f>
        <v/>
      </c>
      <c r="C38" s="26">
        <f>IF($I38="","",INDEX(Entregas!$C$7:$C$46,$I38))</f>
        <v/>
      </c>
      <c r="D38" s="14">
        <f>IF($I38="","",INDEX(Entregas!$P$7:$P$46,$I38))</f>
        <v/>
      </c>
      <c r="E38" s="14">
        <f>IF($I38="","",INDEX(Entregas!$Q$7:$Q$46,$I38))</f>
        <v/>
      </c>
      <c r="F38" s="14">
        <f>IF($I38="","",INDEX(Entregas!$O$7:$O$46,$I38))</f>
        <v/>
      </c>
      <c r="G38" s="15">
        <f>IF($I38="","",INDEX(Entregas!$R$7:$R$46,$I38))</f>
        <v/>
      </c>
      <c r="H38" s="26">
        <f>IF($I38="","",INDEX(Entregas!$T$7:$T$46,$I38))</f>
        <v/>
      </c>
      <c r="I38" s="27">
        <f>IFERROR(MATCH(LARGE(Entregas!$U$7:$U$46,ROWS(I$31:I38)),Entregas!$U$7:$U$46,0),"")</f>
        <v/>
      </c>
    </row>
    <row r="39">
      <c r="B39" s="19" t="inlineStr">
        <is>
          <t>Solo aparecen alumnos con al menos una entrega pendiente (no entregada o vencida sin marcar).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H3"/>
    <mergeCell ref="B2:H2"/>
  </mergeCells>
  <conditionalFormatting sqref="G6">
    <cfRule type="expression" priority="1" dxfId="0">
      <formula>G6&gt;0</formula>
    </cfRule>
  </conditionalFormatting>
  <conditionalFormatting sqref="F6">
    <cfRule type="expression" priority="2" dxfId="1">
      <formula>F6&gt;0</formula>
    </cfRule>
  </conditionalFormatting>
  <conditionalFormatting sqref="G10:G13">
    <cfRule type="dataBar" priority="3">
      <dataBar>
        <cfvo type="num" val="0"/>
        <cfvo type="max"/>
        <color rgb="0010B981"/>
      </dataBar>
    </cfRule>
  </conditionalFormatting>
  <conditionalFormatting sqref="D18:D27">
    <cfRule type="dataBar" priority="4">
      <dataBar>
        <cfvo type="num" val="0"/>
        <cfvo type="max"/>
        <color rgb="0010B981"/>
      </dataBar>
    </cfRule>
    <cfRule type="expression" priority="5" dxfId="0">
      <formula>AND(ISNUMBER(D18),D18&lt;0.7)</formula>
    </cfRule>
  </conditionalFormatting>
  <conditionalFormatting sqref="G18:G27">
    <cfRule type="cellIs" priority="6" operator="equal" dxfId="2">
      <formula>"Cerrada"</formula>
    </cfRule>
    <cfRule type="cellIs" priority="7" operator="equal" dxfId="1">
      <formula>"Abierta"</formula>
    </cfRule>
  </conditionalFormatting>
  <conditionalFormatting sqref="H31:H38">
    <cfRule type="cellIs" priority="8" operator="equal" dxfId="0">
      <formula>"Entregas pendientes"</formula>
    </cfRule>
    <cfRule type="cellIs" priority="9" operator="equal" dxfId="1">
      <formula>"Vigilar"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U49"/>
  <sheetViews>
    <sheetView showGridLines="0" workbookViewId="0">
      <pane xSplit="3" ySplit="6" topLeftCell="D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26" customWidth="1" min="2" max="2"/>
    <col width="10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10" customWidth="1" min="15" max="15"/>
    <col width="11" customWidth="1" min="16" max="16"/>
    <col width="10" customWidth="1" min="17" max="17"/>
    <col width="10" customWidth="1" min="18" max="18"/>
    <col width="10" customWidth="1" min="19" max="19"/>
    <col width="19" customWidth="1" min="20" max="20"/>
    <col width="10" customWidth="1" min="21" max="21"/>
  </cols>
  <sheetData>
    <row r="2" ht="34" customHeight="1">
      <c r="B2" s="1" t="inlineStr">
        <is>
          <t>Control de entrega de tareas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</row>
    <row r="3">
      <c r="B3" s="3" t="inlineStr">
        <is>
          <t>Marca el estado de cada alumno en cada tarea (celdas crema). El resto se calcula solo.</t>
        </is>
      </c>
    </row>
    <row r="4">
      <c r="B4" s="20" t="inlineStr">
        <is>
          <t>Fecha de referencia</t>
        </is>
      </c>
      <c r="C4" s="12">
        <f>Panel!$C$10</f>
        <v/>
      </c>
      <c r="D4" s="28" t="n"/>
    </row>
    <row r="5">
      <c r="B5" s="19" t="inlineStr">
        <is>
          <t>Fecha límite de cada tarea  →</t>
        </is>
      </c>
      <c r="D5" s="29">
        <f>IF(Tareas!$C$7="","",Tareas!$C$7)</f>
        <v/>
      </c>
      <c r="E5" s="29">
        <f>IF(Tareas!$C$8="","",Tareas!$C$8)</f>
        <v/>
      </c>
      <c r="F5" s="29">
        <f>IF(Tareas!$C$9="","",Tareas!$C$9)</f>
        <v/>
      </c>
      <c r="G5" s="29">
        <f>IF(Tareas!$C$10="","",Tareas!$C$10)</f>
        <v/>
      </c>
      <c r="H5" s="29">
        <f>IF(Tareas!$C$11="","",Tareas!$C$11)</f>
        <v/>
      </c>
      <c r="I5" s="29">
        <f>IF(Tareas!$C$12="","",Tareas!$C$12)</f>
        <v/>
      </c>
      <c r="J5" s="29">
        <f>IF(Tareas!$C$13="","",Tareas!$C$13)</f>
        <v/>
      </c>
      <c r="K5" s="29">
        <f>IF(Tareas!$C$14="","",Tareas!$C$14)</f>
        <v/>
      </c>
      <c r="L5" s="29">
        <f>IF(Tareas!$C$15="","",Tareas!$C$15)</f>
        <v/>
      </c>
      <c r="M5" s="29">
        <f>IF(Tareas!$C$16="","",Tareas!$C$16)</f>
        <v/>
      </c>
    </row>
    <row r="6" ht="48" customHeight="1">
      <c r="B6" s="11" t="inlineStr">
        <is>
          <t>Alumno/a</t>
        </is>
      </c>
      <c r="C6" s="11" t="inlineStr">
        <is>
          <t>Grupo</t>
        </is>
      </c>
      <c r="D6" s="11">
        <f>IF(Tareas!$B$7="","(Tarea 1)",Tareas!$B$7)</f>
        <v/>
      </c>
      <c r="E6" s="11">
        <f>IF(Tareas!$B$8="","(Tarea 2)",Tareas!$B$8)</f>
        <v/>
      </c>
      <c r="F6" s="11">
        <f>IF(Tareas!$B$9="","(Tarea 3)",Tareas!$B$9)</f>
        <v/>
      </c>
      <c r="G6" s="11">
        <f>IF(Tareas!$B$10="","(Tarea 4)",Tareas!$B$10)</f>
        <v/>
      </c>
      <c r="H6" s="11">
        <f>IF(Tareas!$B$11="","(Tarea 5)",Tareas!$B$11)</f>
        <v/>
      </c>
      <c r="I6" s="11">
        <f>IF(Tareas!$B$12="","(Tarea 6)",Tareas!$B$12)</f>
        <v/>
      </c>
      <c r="J6" s="11">
        <f>IF(Tareas!$B$13="","(Tarea 7)",Tareas!$B$13)</f>
        <v/>
      </c>
      <c r="K6" s="11">
        <f>IF(Tareas!$B$14="","(Tarea 8)",Tareas!$B$14)</f>
        <v/>
      </c>
      <c r="L6" s="11">
        <f>IF(Tareas!$B$15="","(Tarea 9)",Tareas!$B$15)</f>
        <v/>
      </c>
      <c r="M6" s="11">
        <f>IF(Tareas!$B$16="","(Tarea 10)",Tareas!$B$16)</f>
        <v/>
      </c>
      <c r="N6" s="11" t="inlineStr">
        <is>
          <t>Entregadas</t>
        </is>
      </c>
      <c r="O6" s="11" t="inlineStr">
        <is>
          <t>Con retraso</t>
        </is>
      </c>
      <c r="P6" s="11" t="inlineStr">
        <is>
          <t>No entregadas</t>
        </is>
      </c>
      <c r="Q6" s="11" t="inlineStr">
        <is>
          <t>Por marcar</t>
        </is>
      </c>
      <c r="R6" s="11" t="inlineStr">
        <is>
          <t>% entrega</t>
        </is>
      </c>
      <c r="S6" s="11" t="inlineStr">
        <is>
          <t>Nota media</t>
        </is>
      </c>
      <c r="T6" s="11" t="inlineStr">
        <is>
          <t>Alerta</t>
        </is>
      </c>
      <c r="U6" s="11" t="inlineStr">
        <is>
          <t>Orden aux.</t>
        </is>
      </c>
    </row>
    <row r="7">
      <c r="B7" s="30" t="inlineStr">
        <is>
          <t>Lucía Martín Gómez</t>
        </is>
      </c>
      <c r="C7" s="31" t="inlineStr">
        <is>
          <t>5.º A</t>
        </is>
      </c>
      <c r="D7" s="31" t="inlineStr">
        <is>
          <t>Entregada</t>
        </is>
      </c>
      <c r="E7" s="31" t="inlineStr">
        <is>
          <t>Entregada</t>
        </is>
      </c>
      <c r="F7" s="31" t="inlineStr">
        <is>
          <t>Entregada</t>
        </is>
      </c>
      <c r="G7" s="31" t="inlineStr">
        <is>
          <t>Entregada</t>
        </is>
      </c>
      <c r="H7" s="31" t="inlineStr">
        <is>
          <t>Entregada</t>
        </is>
      </c>
      <c r="I7" s="31" t="inlineStr">
        <is>
          <t>Entregada</t>
        </is>
      </c>
      <c r="J7" s="31" t="inlineStr">
        <is>
          <t>Entregada</t>
        </is>
      </c>
      <c r="K7" s="31" t="inlineStr">
        <is>
          <t>Entregada</t>
        </is>
      </c>
      <c r="L7" s="31" t="n"/>
      <c r="M7" s="31" t="n"/>
      <c r="N7" s="14">
        <f>IF($B7="","",COUNTIF($D7:$M7,"Entregada"))</f>
        <v/>
      </c>
      <c r="O7" s="14">
        <f>IF($B7="","",COUNTIF($D7:$M7,"Con retraso"))</f>
        <v/>
      </c>
      <c r="P7" s="14">
        <f>IF($B7="","",COUNTIF($D7:$M7,"No entregada"))</f>
        <v/>
      </c>
      <c r="Q7" s="14">
        <f>IF($B7="","",SUMPRODUCT(($D7:$M7="")*($D$5:$M$5&lt;&gt;"")*($D$5:$M$5&lt;$C$4)))</f>
        <v/>
      </c>
      <c r="R7" s="15">
        <f>IF($B7="","",IF(N7+O7+P7+Q7=0,"",(N7+O7)/(N7+O7+P7+Q7)))</f>
        <v/>
      </c>
      <c r="S7" s="25">
        <f>IF($B7="","",Notas!N7)</f>
        <v/>
      </c>
      <c r="T7" s="26">
        <f>IF($B7="","",IF(P7+Q7&gt;=Panel!$C$11,"Entregas pendientes",IF(P7+Q7&gt;=1,"Vigilar","Al día")))</f>
        <v/>
      </c>
      <c r="U7" s="32">
        <f>IF($B7="","",IF(P7+Q7=0,"",P7+Q7+(1000-ROW())/100000))</f>
        <v/>
      </c>
    </row>
    <row r="8">
      <c r="B8" s="30" t="inlineStr">
        <is>
          <t>Pablo Ortega Ruiz</t>
        </is>
      </c>
      <c r="C8" s="31" t="inlineStr">
        <is>
          <t>5.º A</t>
        </is>
      </c>
      <c r="D8" s="31" t="inlineStr">
        <is>
          <t>Entregada</t>
        </is>
      </c>
      <c r="E8" s="31" t="inlineStr">
        <is>
          <t>Con retraso</t>
        </is>
      </c>
      <c r="F8" s="31" t="inlineStr">
        <is>
          <t>No entregada</t>
        </is>
      </c>
      <c r="G8" s="31" t="inlineStr">
        <is>
          <t>Entregada</t>
        </is>
      </c>
      <c r="H8" s="31" t="inlineStr">
        <is>
          <t>Con retraso</t>
        </is>
      </c>
      <c r="I8" s="31" t="inlineStr">
        <is>
          <t>No entregada</t>
        </is>
      </c>
      <c r="J8" s="31" t="inlineStr">
        <is>
          <t>No entregada</t>
        </is>
      </c>
      <c r="K8" s="31" t="n"/>
      <c r="L8" s="31" t="n"/>
      <c r="M8" s="31" t="n"/>
      <c r="N8" s="14">
        <f>IF($B8="","",COUNTIF($D8:$M8,"Entregada"))</f>
        <v/>
      </c>
      <c r="O8" s="14">
        <f>IF($B8="","",COUNTIF($D8:$M8,"Con retraso"))</f>
        <v/>
      </c>
      <c r="P8" s="14">
        <f>IF($B8="","",COUNTIF($D8:$M8,"No entregada"))</f>
        <v/>
      </c>
      <c r="Q8" s="14">
        <f>IF($B8="","",SUMPRODUCT(($D8:$M8="")*($D$5:$M$5&lt;&gt;"")*($D$5:$M$5&lt;$C$4)))</f>
        <v/>
      </c>
      <c r="R8" s="15">
        <f>IF($B8="","",IF(N8+O8+P8+Q8=0,"",(N8+O8)/(N8+O8+P8+Q8)))</f>
        <v/>
      </c>
      <c r="S8" s="25">
        <f>IF($B8="","",Notas!N8)</f>
        <v/>
      </c>
      <c r="T8" s="26">
        <f>IF($B8="","",IF(P8+Q8&gt;=Panel!$C$11,"Entregas pendientes",IF(P8+Q8&gt;=1,"Vigilar","Al día")))</f>
        <v/>
      </c>
      <c r="U8" s="32">
        <f>IF($B8="","",IF(P8+Q8=0,"",P8+Q8+(1000-ROW())/100000))</f>
        <v/>
      </c>
    </row>
    <row r="9">
      <c r="B9" s="30" t="inlineStr">
        <is>
          <t>Carmen Soler Vidal</t>
        </is>
      </c>
      <c r="C9" s="31" t="inlineStr">
        <is>
          <t>5.º A</t>
        </is>
      </c>
      <c r="D9" s="31" t="inlineStr">
        <is>
          <t>Entregada</t>
        </is>
      </c>
      <c r="E9" s="31" t="inlineStr">
        <is>
          <t>Entregada</t>
        </is>
      </c>
      <c r="F9" s="31" t="inlineStr">
        <is>
          <t>Entregada</t>
        </is>
      </c>
      <c r="G9" s="31" t="inlineStr">
        <is>
          <t>Con retraso</t>
        </is>
      </c>
      <c r="H9" s="31" t="inlineStr">
        <is>
          <t>Entregada</t>
        </is>
      </c>
      <c r="I9" s="31" t="inlineStr">
        <is>
          <t>Entregada</t>
        </is>
      </c>
      <c r="J9" s="31" t="inlineStr">
        <is>
          <t>Entregada</t>
        </is>
      </c>
      <c r="K9" s="31" t="n"/>
      <c r="L9" s="31" t="n"/>
      <c r="M9" s="31" t="n"/>
      <c r="N9" s="14">
        <f>IF($B9="","",COUNTIF($D9:$M9,"Entregada"))</f>
        <v/>
      </c>
      <c r="O9" s="14">
        <f>IF($B9="","",COUNTIF($D9:$M9,"Con retraso"))</f>
        <v/>
      </c>
      <c r="P9" s="14">
        <f>IF($B9="","",COUNTIF($D9:$M9,"No entregada"))</f>
        <v/>
      </c>
      <c r="Q9" s="14">
        <f>IF($B9="","",SUMPRODUCT(($D9:$M9="")*($D$5:$M$5&lt;&gt;"")*($D$5:$M$5&lt;$C$4)))</f>
        <v/>
      </c>
      <c r="R9" s="15">
        <f>IF($B9="","",IF(N9+O9+P9+Q9=0,"",(N9+O9)/(N9+O9+P9+Q9)))</f>
        <v/>
      </c>
      <c r="S9" s="25">
        <f>IF($B9="","",Notas!N9)</f>
        <v/>
      </c>
      <c r="T9" s="26">
        <f>IF($B9="","",IF(P9+Q9&gt;=Panel!$C$11,"Entregas pendientes",IF(P9+Q9&gt;=1,"Vigilar","Al día")))</f>
        <v/>
      </c>
      <c r="U9" s="32">
        <f>IF($B9="","",IF(P9+Q9=0,"",P9+Q9+(1000-ROW())/100000))</f>
        <v/>
      </c>
    </row>
    <row r="10">
      <c r="B10" s="30" t="inlineStr">
        <is>
          <t>Hugo Navarro Lara</t>
        </is>
      </c>
      <c r="C10" s="31" t="inlineStr">
        <is>
          <t>5.º A</t>
        </is>
      </c>
      <c r="D10" s="31" t="inlineStr">
        <is>
          <t>Con retraso</t>
        </is>
      </c>
      <c r="E10" s="31" t="inlineStr">
        <is>
          <t>No entregada</t>
        </is>
      </c>
      <c r="F10" s="31" t="inlineStr">
        <is>
          <t>No entregada</t>
        </is>
      </c>
      <c r="G10" s="31" t="inlineStr">
        <is>
          <t>Entregada</t>
        </is>
      </c>
      <c r="H10" s="31" t="inlineStr">
        <is>
          <t>No entregada</t>
        </is>
      </c>
      <c r="I10" s="31" t="inlineStr">
        <is>
          <t>Con retraso</t>
        </is>
      </c>
      <c r="J10" s="31" t="inlineStr">
        <is>
          <t>No entregada</t>
        </is>
      </c>
      <c r="K10" s="31" t="n"/>
      <c r="L10" s="31" t="n"/>
      <c r="M10" s="31" t="n"/>
      <c r="N10" s="14">
        <f>IF($B10="","",COUNTIF($D10:$M10,"Entregada"))</f>
        <v/>
      </c>
      <c r="O10" s="14">
        <f>IF($B10="","",COUNTIF($D10:$M10,"Con retraso"))</f>
        <v/>
      </c>
      <c r="P10" s="14">
        <f>IF($B10="","",COUNTIF($D10:$M10,"No entregada"))</f>
        <v/>
      </c>
      <c r="Q10" s="14">
        <f>IF($B10="","",SUMPRODUCT(($D10:$M10="")*($D$5:$M$5&lt;&gt;"")*($D$5:$M$5&lt;$C$4)))</f>
        <v/>
      </c>
      <c r="R10" s="15">
        <f>IF($B10="","",IF(N10+O10+P10+Q10=0,"",(N10+O10)/(N10+O10+P10+Q10)))</f>
        <v/>
      </c>
      <c r="S10" s="25">
        <f>IF($B10="","",Notas!N10)</f>
        <v/>
      </c>
      <c r="T10" s="26">
        <f>IF($B10="","",IF(P10+Q10&gt;=Panel!$C$11,"Entregas pendientes",IF(P10+Q10&gt;=1,"Vigilar","Al día")))</f>
        <v/>
      </c>
      <c r="U10" s="32">
        <f>IF($B10="","",IF(P10+Q10=0,"",P10+Q10+(1000-ROW())/100000))</f>
        <v/>
      </c>
    </row>
    <row r="11">
      <c r="B11" s="30" t="inlineStr">
        <is>
          <t>Marta Ibáñez Cruz</t>
        </is>
      </c>
      <c r="C11" s="31" t="inlineStr">
        <is>
          <t>5.º A</t>
        </is>
      </c>
      <c r="D11" s="31" t="inlineStr">
        <is>
          <t>Entregada</t>
        </is>
      </c>
      <c r="E11" s="31" t="inlineStr">
        <is>
          <t>Entregada</t>
        </is>
      </c>
      <c r="F11" s="31" t="inlineStr">
        <is>
          <t>Con retraso</t>
        </is>
      </c>
      <c r="G11" s="31" t="inlineStr">
        <is>
          <t>Entregada</t>
        </is>
      </c>
      <c r="H11" s="31" t="inlineStr">
        <is>
          <t>Entregada</t>
        </is>
      </c>
      <c r="I11" s="31" t="inlineStr">
        <is>
          <t>Entregada</t>
        </is>
      </c>
      <c r="J11" s="31" t="inlineStr">
        <is>
          <t>Entregada</t>
        </is>
      </c>
      <c r="K11" s="31" t="inlineStr">
        <is>
          <t>Entregada</t>
        </is>
      </c>
      <c r="L11" s="31" t="n"/>
      <c r="M11" s="31" t="n"/>
      <c r="N11" s="14">
        <f>IF($B11="","",COUNTIF($D11:$M11,"Entregada"))</f>
        <v/>
      </c>
      <c r="O11" s="14">
        <f>IF($B11="","",COUNTIF($D11:$M11,"Con retraso"))</f>
        <v/>
      </c>
      <c r="P11" s="14">
        <f>IF($B11="","",COUNTIF($D11:$M11,"No entregada"))</f>
        <v/>
      </c>
      <c r="Q11" s="14">
        <f>IF($B11="","",SUMPRODUCT(($D11:$M11="")*($D$5:$M$5&lt;&gt;"")*($D$5:$M$5&lt;$C$4)))</f>
        <v/>
      </c>
      <c r="R11" s="15">
        <f>IF($B11="","",IF(N11+O11+P11+Q11=0,"",(N11+O11)/(N11+O11+P11+Q11)))</f>
        <v/>
      </c>
      <c r="S11" s="25">
        <f>IF($B11="","",Notas!N11)</f>
        <v/>
      </c>
      <c r="T11" s="26">
        <f>IF($B11="","",IF(P11+Q11&gt;=Panel!$C$11,"Entregas pendientes",IF(P11+Q11&gt;=1,"Vigilar","Al día")))</f>
        <v/>
      </c>
      <c r="U11" s="32">
        <f>IF($B11="","",IF(P11+Q11=0,"",P11+Q11+(1000-ROW())/100000))</f>
        <v/>
      </c>
    </row>
    <row r="12">
      <c r="B12" s="30" t="inlineStr">
        <is>
          <t>Daniel Rubio Pardo</t>
        </is>
      </c>
      <c r="C12" s="31" t="inlineStr">
        <is>
          <t>5.º A</t>
        </is>
      </c>
      <c r="D12" s="31" t="inlineStr">
        <is>
          <t>Entregada</t>
        </is>
      </c>
      <c r="E12" s="31" t="inlineStr">
        <is>
          <t>Entregada</t>
        </is>
      </c>
      <c r="F12" s="31" t="inlineStr">
        <is>
          <t>Entregada</t>
        </is>
      </c>
      <c r="G12" s="31" t="inlineStr">
        <is>
          <t>Entregada</t>
        </is>
      </c>
      <c r="H12" s="31" t="inlineStr">
        <is>
          <t>Con retraso</t>
        </is>
      </c>
      <c r="I12" s="31" t="inlineStr">
        <is>
          <t>Entregada</t>
        </is>
      </c>
      <c r="J12" s="31" t="n"/>
      <c r="K12" s="31" t="n"/>
      <c r="L12" s="31" t="n"/>
      <c r="M12" s="31" t="n"/>
      <c r="N12" s="14">
        <f>IF($B12="","",COUNTIF($D12:$M12,"Entregada"))</f>
        <v/>
      </c>
      <c r="O12" s="14">
        <f>IF($B12="","",COUNTIF($D12:$M12,"Con retraso"))</f>
        <v/>
      </c>
      <c r="P12" s="14">
        <f>IF($B12="","",COUNTIF($D12:$M12,"No entregada"))</f>
        <v/>
      </c>
      <c r="Q12" s="14">
        <f>IF($B12="","",SUMPRODUCT(($D12:$M12="")*($D$5:$M$5&lt;&gt;"")*($D$5:$M$5&lt;$C$4)))</f>
        <v/>
      </c>
      <c r="R12" s="15">
        <f>IF($B12="","",IF(N12+O12+P12+Q12=0,"",(N12+O12)/(N12+O12+P12+Q12)))</f>
        <v/>
      </c>
      <c r="S12" s="25">
        <f>IF($B12="","",Notas!N12)</f>
        <v/>
      </c>
      <c r="T12" s="26">
        <f>IF($B12="","",IF(P12+Q12&gt;=Panel!$C$11,"Entregas pendientes",IF(P12+Q12&gt;=1,"Vigilar","Al día")))</f>
        <v/>
      </c>
      <c r="U12" s="32">
        <f>IF($B12="","",IF(P12+Q12=0,"",P12+Q12+(1000-ROW())/100000))</f>
        <v/>
      </c>
    </row>
    <row r="13">
      <c r="B13" s="30" t="inlineStr">
        <is>
          <t>Sofía Campos Gil</t>
        </is>
      </c>
      <c r="C13" s="31" t="inlineStr">
        <is>
          <t>5.º A</t>
        </is>
      </c>
      <c r="D13" s="31" t="inlineStr">
        <is>
          <t>Entregada</t>
        </is>
      </c>
      <c r="E13" s="31" t="inlineStr">
        <is>
          <t>Entregada</t>
        </is>
      </c>
      <c r="F13" s="31" t="inlineStr">
        <is>
          <t>Entregada</t>
        </is>
      </c>
      <c r="G13" s="31" t="inlineStr">
        <is>
          <t>Entregada</t>
        </is>
      </c>
      <c r="H13" s="31" t="inlineStr">
        <is>
          <t>Entregada</t>
        </is>
      </c>
      <c r="I13" s="31" t="inlineStr">
        <is>
          <t>Entregada</t>
        </is>
      </c>
      <c r="J13" s="31" t="inlineStr">
        <is>
          <t>Con retraso</t>
        </is>
      </c>
      <c r="K13" s="31" t="n"/>
      <c r="L13" s="31" t="n"/>
      <c r="M13" s="31" t="n"/>
      <c r="N13" s="14">
        <f>IF($B13="","",COUNTIF($D13:$M13,"Entregada"))</f>
        <v/>
      </c>
      <c r="O13" s="14">
        <f>IF($B13="","",COUNTIF($D13:$M13,"Con retraso"))</f>
        <v/>
      </c>
      <c r="P13" s="14">
        <f>IF($B13="","",COUNTIF($D13:$M13,"No entregada"))</f>
        <v/>
      </c>
      <c r="Q13" s="14">
        <f>IF($B13="","",SUMPRODUCT(($D13:$M13="")*($D$5:$M$5&lt;&gt;"")*($D$5:$M$5&lt;$C$4)))</f>
        <v/>
      </c>
      <c r="R13" s="15">
        <f>IF($B13="","",IF(N13+O13+P13+Q13=0,"",(N13+O13)/(N13+O13+P13+Q13)))</f>
        <v/>
      </c>
      <c r="S13" s="25">
        <f>IF($B13="","",Notas!N13)</f>
        <v/>
      </c>
      <c r="T13" s="26">
        <f>IF($B13="","",IF(P13+Q13&gt;=Panel!$C$11,"Entregas pendientes",IF(P13+Q13&gt;=1,"Vigilar","Al día")))</f>
        <v/>
      </c>
      <c r="U13" s="32">
        <f>IF($B13="","",IF(P13+Q13=0,"",P13+Q13+(1000-ROW())/100000))</f>
        <v/>
      </c>
    </row>
    <row r="14">
      <c r="B14" s="30" t="inlineStr">
        <is>
          <t>Álvaro Herrero Sanz</t>
        </is>
      </c>
      <c r="C14" s="31" t="inlineStr">
        <is>
          <t>5.º A</t>
        </is>
      </c>
      <c r="D14" s="31" t="inlineStr">
        <is>
          <t>No entregada</t>
        </is>
      </c>
      <c r="E14" s="31" t="inlineStr">
        <is>
          <t>No entregada</t>
        </is>
      </c>
      <c r="F14" s="31" t="inlineStr">
        <is>
          <t>Entregada</t>
        </is>
      </c>
      <c r="G14" s="31" t="inlineStr">
        <is>
          <t>No entregada</t>
        </is>
      </c>
      <c r="H14" s="31" t="inlineStr">
        <is>
          <t>Con retraso</t>
        </is>
      </c>
      <c r="I14" s="31" t="inlineStr">
        <is>
          <t>No entregada</t>
        </is>
      </c>
      <c r="J14" s="31" t="inlineStr">
        <is>
          <t>No entregada</t>
        </is>
      </c>
      <c r="K14" s="31" t="n"/>
      <c r="L14" s="31" t="n"/>
      <c r="M14" s="31" t="n"/>
      <c r="N14" s="14">
        <f>IF($B14="","",COUNTIF($D14:$M14,"Entregada"))</f>
        <v/>
      </c>
      <c r="O14" s="14">
        <f>IF($B14="","",COUNTIF($D14:$M14,"Con retraso"))</f>
        <v/>
      </c>
      <c r="P14" s="14">
        <f>IF($B14="","",COUNTIF($D14:$M14,"No entregada"))</f>
        <v/>
      </c>
      <c r="Q14" s="14">
        <f>IF($B14="","",SUMPRODUCT(($D14:$M14="")*($D$5:$M$5&lt;&gt;"")*($D$5:$M$5&lt;$C$4)))</f>
        <v/>
      </c>
      <c r="R14" s="15">
        <f>IF($B14="","",IF(N14+O14+P14+Q14=0,"",(N14+O14)/(N14+O14+P14+Q14)))</f>
        <v/>
      </c>
      <c r="S14" s="25">
        <f>IF($B14="","",Notas!N14)</f>
        <v/>
      </c>
      <c r="T14" s="26">
        <f>IF($B14="","",IF(P14+Q14&gt;=Panel!$C$11,"Entregas pendientes",IF(P14+Q14&gt;=1,"Vigilar","Al día")))</f>
        <v/>
      </c>
      <c r="U14" s="32">
        <f>IF($B14="","",IF(P14+Q14=0,"",P14+Q14+(1000-ROW())/100000))</f>
        <v/>
      </c>
    </row>
    <row r="15">
      <c r="B15" s="30" t="inlineStr">
        <is>
          <t>Noa Prieto Vega</t>
        </is>
      </c>
      <c r="C15" s="31" t="inlineStr">
        <is>
          <t>5.º A</t>
        </is>
      </c>
      <c r="D15" s="31" t="inlineStr">
        <is>
          <t>Entregada</t>
        </is>
      </c>
      <c r="E15" s="31" t="inlineStr">
        <is>
          <t>Entregada</t>
        </is>
      </c>
      <c r="F15" s="31" t="inlineStr">
        <is>
          <t>Entregada</t>
        </is>
      </c>
      <c r="G15" s="31" t="inlineStr">
        <is>
          <t>Entregada</t>
        </is>
      </c>
      <c r="H15" s="31" t="inlineStr">
        <is>
          <t>Con retraso</t>
        </is>
      </c>
      <c r="I15" s="31" t="inlineStr">
        <is>
          <t>Entregada</t>
        </is>
      </c>
      <c r="J15" s="31" t="inlineStr">
        <is>
          <t>Entregada</t>
        </is>
      </c>
      <c r="K15" s="31" t="inlineStr">
        <is>
          <t>Entregada</t>
        </is>
      </c>
      <c r="L15" s="31" t="n"/>
      <c r="M15" s="31" t="n"/>
      <c r="N15" s="14">
        <f>IF($B15="","",COUNTIF($D15:$M15,"Entregada"))</f>
        <v/>
      </c>
      <c r="O15" s="14">
        <f>IF($B15="","",COUNTIF($D15:$M15,"Con retraso"))</f>
        <v/>
      </c>
      <c r="P15" s="14">
        <f>IF($B15="","",COUNTIF($D15:$M15,"No entregada"))</f>
        <v/>
      </c>
      <c r="Q15" s="14">
        <f>IF($B15="","",SUMPRODUCT(($D15:$M15="")*($D$5:$M$5&lt;&gt;"")*($D$5:$M$5&lt;$C$4)))</f>
        <v/>
      </c>
      <c r="R15" s="15">
        <f>IF($B15="","",IF(N15+O15+P15+Q15=0,"",(N15+O15)/(N15+O15+P15+Q15)))</f>
        <v/>
      </c>
      <c r="S15" s="25">
        <f>IF($B15="","",Notas!N15)</f>
        <v/>
      </c>
      <c r="T15" s="26">
        <f>IF($B15="","",IF(P15+Q15&gt;=Panel!$C$11,"Entregas pendientes",IF(P15+Q15&gt;=1,"Vigilar","Al día")))</f>
        <v/>
      </c>
      <c r="U15" s="32">
        <f>IF($B15="","",IF(P15+Q15=0,"",P15+Q15+(1000-ROW())/100000))</f>
        <v/>
      </c>
    </row>
    <row r="16">
      <c r="B16" s="30" t="inlineStr">
        <is>
          <t>Mateo Cano Ríos</t>
        </is>
      </c>
      <c r="C16" s="31" t="inlineStr">
        <is>
          <t>5.º A</t>
        </is>
      </c>
      <c r="D16" s="31" t="inlineStr">
        <is>
          <t>Con retraso</t>
        </is>
      </c>
      <c r="E16" s="31" t="inlineStr">
        <is>
          <t>Entregada</t>
        </is>
      </c>
      <c r="F16" s="31" t="inlineStr">
        <is>
          <t>Entregada</t>
        </is>
      </c>
      <c r="G16" s="31" t="inlineStr">
        <is>
          <t>No entregada</t>
        </is>
      </c>
      <c r="H16" s="31" t="inlineStr">
        <is>
          <t>Entregada</t>
        </is>
      </c>
      <c r="I16" s="31" t="inlineStr">
        <is>
          <t>Entregada</t>
        </is>
      </c>
      <c r="J16" s="31" t="inlineStr">
        <is>
          <t>Con retraso</t>
        </is>
      </c>
      <c r="K16" s="31" t="n"/>
      <c r="L16" s="31" t="n"/>
      <c r="M16" s="31" t="n"/>
      <c r="N16" s="14">
        <f>IF($B16="","",COUNTIF($D16:$M16,"Entregada"))</f>
        <v/>
      </c>
      <c r="O16" s="14">
        <f>IF($B16="","",COUNTIF($D16:$M16,"Con retraso"))</f>
        <v/>
      </c>
      <c r="P16" s="14">
        <f>IF($B16="","",COUNTIF($D16:$M16,"No entregada"))</f>
        <v/>
      </c>
      <c r="Q16" s="14">
        <f>IF($B16="","",SUMPRODUCT(($D16:$M16="")*($D$5:$M$5&lt;&gt;"")*($D$5:$M$5&lt;$C$4)))</f>
        <v/>
      </c>
      <c r="R16" s="15">
        <f>IF($B16="","",IF(N16+O16+P16+Q16=0,"",(N16+O16)/(N16+O16+P16+Q16)))</f>
        <v/>
      </c>
      <c r="S16" s="25">
        <f>IF($B16="","",Notas!N16)</f>
        <v/>
      </c>
      <c r="T16" s="26">
        <f>IF($B16="","",IF(P16+Q16&gt;=Panel!$C$11,"Entregas pendientes",IF(P16+Q16&gt;=1,"Vigilar","Al día")))</f>
        <v/>
      </c>
      <c r="U16" s="32">
        <f>IF($B16="","",IF(P16+Q16=0,"",P16+Q16+(1000-ROW())/100000))</f>
        <v/>
      </c>
    </row>
    <row r="17">
      <c r="B17" s="30" t="inlineStr">
        <is>
          <t>Irene Salas Mora</t>
        </is>
      </c>
      <c r="C17" s="31" t="inlineStr">
        <is>
          <t>5.º A</t>
        </is>
      </c>
      <c r="D17" s="31" t="inlineStr">
        <is>
          <t>Entregada</t>
        </is>
      </c>
      <c r="E17" s="31" t="inlineStr">
        <is>
          <t>Entregada</t>
        </is>
      </c>
      <c r="F17" s="31" t="inlineStr">
        <is>
          <t>Entregada</t>
        </is>
      </c>
      <c r="G17" s="31" t="inlineStr">
        <is>
          <t>Entregada</t>
        </is>
      </c>
      <c r="H17" s="31" t="inlineStr">
        <is>
          <t>Entregada</t>
        </is>
      </c>
      <c r="I17" s="31" t="inlineStr">
        <is>
          <t>Entregada</t>
        </is>
      </c>
      <c r="J17" s="31" t="inlineStr">
        <is>
          <t>Entregada</t>
        </is>
      </c>
      <c r="K17" s="31" t="n"/>
      <c r="L17" s="31" t="n"/>
      <c r="M17" s="31" t="n"/>
      <c r="N17" s="14">
        <f>IF($B17="","",COUNTIF($D17:$M17,"Entregada"))</f>
        <v/>
      </c>
      <c r="O17" s="14">
        <f>IF($B17="","",COUNTIF($D17:$M17,"Con retraso"))</f>
        <v/>
      </c>
      <c r="P17" s="14">
        <f>IF($B17="","",COUNTIF($D17:$M17,"No entregada"))</f>
        <v/>
      </c>
      <c r="Q17" s="14">
        <f>IF($B17="","",SUMPRODUCT(($D17:$M17="")*($D$5:$M$5&lt;&gt;"")*($D$5:$M$5&lt;$C$4)))</f>
        <v/>
      </c>
      <c r="R17" s="15">
        <f>IF($B17="","",IF(N17+O17+P17+Q17=0,"",(N17+O17)/(N17+O17+P17+Q17)))</f>
        <v/>
      </c>
      <c r="S17" s="25">
        <f>IF($B17="","",Notas!N17)</f>
        <v/>
      </c>
      <c r="T17" s="26">
        <f>IF($B17="","",IF(P17+Q17&gt;=Panel!$C$11,"Entregas pendientes",IF(P17+Q17&gt;=1,"Vigilar","Al día")))</f>
        <v/>
      </c>
      <c r="U17" s="32">
        <f>IF($B17="","",IF(P17+Q17=0,"",P17+Q17+(1000-ROW())/100000))</f>
        <v/>
      </c>
    </row>
    <row r="18">
      <c r="B18" s="30" t="inlineStr">
        <is>
          <t>Adrián Lozano Peña</t>
        </is>
      </c>
      <c r="C18" s="31" t="inlineStr">
        <is>
          <t>5.º A</t>
        </is>
      </c>
      <c r="D18" s="31" t="inlineStr">
        <is>
          <t>Entregada</t>
        </is>
      </c>
      <c r="E18" s="31" t="inlineStr">
        <is>
          <t>Con retraso</t>
        </is>
      </c>
      <c r="F18" s="31" t="inlineStr">
        <is>
          <t>Entregada</t>
        </is>
      </c>
      <c r="G18" s="31" t="inlineStr">
        <is>
          <t>No entregada</t>
        </is>
      </c>
      <c r="H18" s="31" t="inlineStr">
        <is>
          <t>Entregada</t>
        </is>
      </c>
      <c r="I18" s="31" t="inlineStr">
        <is>
          <t>Entregada</t>
        </is>
      </c>
      <c r="J18" s="31" t="inlineStr">
        <is>
          <t>Entregada</t>
        </is>
      </c>
      <c r="K18" s="31" t="n"/>
      <c r="L18" s="31" t="n"/>
      <c r="M18" s="31" t="n"/>
      <c r="N18" s="14">
        <f>IF($B18="","",COUNTIF($D18:$M18,"Entregada"))</f>
        <v/>
      </c>
      <c r="O18" s="14">
        <f>IF($B18="","",COUNTIF($D18:$M18,"Con retraso"))</f>
        <v/>
      </c>
      <c r="P18" s="14">
        <f>IF($B18="","",COUNTIF($D18:$M18,"No entregada"))</f>
        <v/>
      </c>
      <c r="Q18" s="14">
        <f>IF($B18="","",SUMPRODUCT(($D18:$M18="")*($D$5:$M$5&lt;&gt;"")*($D$5:$M$5&lt;$C$4)))</f>
        <v/>
      </c>
      <c r="R18" s="15">
        <f>IF($B18="","",IF(N18+O18+P18+Q18=0,"",(N18+O18)/(N18+O18+P18+Q18)))</f>
        <v/>
      </c>
      <c r="S18" s="25">
        <f>IF($B18="","",Notas!N18)</f>
        <v/>
      </c>
      <c r="T18" s="26">
        <f>IF($B18="","",IF(P18+Q18&gt;=Panel!$C$11,"Entregas pendientes",IF(P18+Q18&gt;=1,"Vigilar","Al día")))</f>
        <v/>
      </c>
      <c r="U18" s="32">
        <f>IF($B18="","",IF(P18+Q18=0,"",P18+Q18+(1000-ROW())/100000))</f>
        <v/>
      </c>
    </row>
    <row r="19">
      <c r="B19" s="30" t="n"/>
      <c r="C19" s="31" t="n"/>
      <c r="D19" s="31" t="n"/>
      <c r="E19" s="31" t="n"/>
      <c r="F19" s="31" t="n"/>
      <c r="G19" s="31" t="n"/>
      <c r="H19" s="31" t="n"/>
      <c r="I19" s="31" t="n"/>
      <c r="J19" s="31" t="n"/>
      <c r="K19" s="31" t="n"/>
      <c r="L19" s="31" t="n"/>
      <c r="M19" s="31" t="n"/>
      <c r="N19" s="14">
        <f>IF($B19="","",COUNTIF($D19:$M19,"Entregada"))</f>
        <v/>
      </c>
      <c r="O19" s="14">
        <f>IF($B19="","",COUNTIF($D19:$M19,"Con retraso"))</f>
        <v/>
      </c>
      <c r="P19" s="14">
        <f>IF($B19="","",COUNTIF($D19:$M19,"No entregada"))</f>
        <v/>
      </c>
      <c r="Q19" s="14">
        <f>IF($B19="","",SUMPRODUCT(($D19:$M19="")*($D$5:$M$5&lt;&gt;"")*($D$5:$M$5&lt;$C$4)))</f>
        <v/>
      </c>
      <c r="R19" s="15">
        <f>IF($B19="","",IF(N19+O19+P19+Q19=0,"",(N19+O19)/(N19+O19+P19+Q19)))</f>
        <v/>
      </c>
      <c r="S19" s="25">
        <f>IF($B19="","",Notas!N19)</f>
        <v/>
      </c>
      <c r="T19" s="26">
        <f>IF($B19="","",IF(P19+Q19&gt;=Panel!$C$11,"Entregas pendientes",IF(P19+Q19&gt;=1,"Vigilar","Al día")))</f>
        <v/>
      </c>
      <c r="U19" s="32">
        <f>IF($B19="","",IF(P19+Q19=0,"",P19+Q19+(1000-ROW())/100000))</f>
        <v/>
      </c>
    </row>
    <row r="20">
      <c r="B20" s="30" t="n"/>
      <c r="C20" s="31" t="n"/>
      <c r="D20" s="31" t="n"/>
      <c r="E20" s="31" t="n"/>
      <c r="F20" s="31" t="n"/>
      <c r="G20" s="31" t="n"/>
      <c r="H20" s="31" t="n"/>
      <c r="I20" s="31" t="n"/>
      <c r="J20" s="31" t="n"/>
      <c r="K20" s="31" t="n"/>
      <c r="L20" s="31" t="n"/>
      <c r="M20" s="31" t="n"/>
      <c r="N20" s="14">
        <f>IF($B20="","",COUNTIF($D20:$M20,"Entregada"))</f>
        <v/>
      </c>
      <c r="O20" s="14">
        <f>IF($B20="","",COUNTIF($D20:$M20,"Con retraso"))</f>
        <v/>
      </c>
      <c r="P20" s="14">
        <f>IF($B20="","",COUNTIF($D20:$M20,"No entregada"))</f>
        <v/>
      </c>
      <c r="Q20" s="14">
        <f>IF($B20="","",SUMPRODUCT(($D20:$M20="")*($D$5:$M$5&lt;&gt;"")*($D$5:$M$5&lt;$C$4)))</f>
        <v/>
      </c>
      <c r="R20" s="15">
        <f>IF($B20="","",IF(N20+O20+P20+Q20=0,"",(N20+O20)/(N20+O20+P20+Q20)))</f>
        <v/>
      </c>
      <c r="S20" s="25">
        <f>IF($B20="","",Notas!N20)</f>
        <v/>
      </c>
      <c r="T20" s="26">
        <f>IF($B20="","",IF(P20+Q20&gt;=Panel!$C$11,"Entregas pendientes",IF(P20+Q20&gt;=1,"Vigilar","Al día")))</f>
        <v/>
      </c>
      <c r="U20" s="32">
        <f>IF($B20="","",IF(P20+Q20=0,"",P20+Q20+(1000-ROW())/100000))</f>
        <v/>
      </c>
    </row>
    <row r="21">
      <c r="B21" s="30" t="n"/>
      <c r="C21" s="31" t="n"/>
      <c r="D21" s="31" t="n"/>
      <c r="E21" s="31" t="n"/>
      <c r="F21" s="31" t="n"/>
      <c r="G21" s="31" t="n"/>
      <c r="H21" s="31" t="n"/>
      <c r="I21" s="31" t="n"/>
      <c r="J21" s="31" t="n"/>
      <c r="K21" s="31" t="n"/>
      <c r="L21" s="31" t="n"/>
      <c r="M21" s="31" t="n"/>
      <c r="N21" s="14">
        <f>IF($B21="","",COUNTIF($D21:$M21,"Entregada"))</f>
        <v/>
      </c>
      <c r="O21" s="14">
        <f>IF($B21="","",COUNTIF($D21:$M21,"Con retraso"))</f>
        <v/>
      </c>
      <c r="P21" s="14">
        <f>IF($B21="","",COUNTIF($D21:$M21,"No entregada"))</f>
        <v/>
      </c>
      <c r="Q21" s="14">
        <f>IF($B21="","",SUMPRODUCT(($D21:$M21="")*($D$5:$M$5&lt;&gt;"")*($D$5:$M$5&lt;$C$4)))</f>
        <v/>
      </c>
      <c r="R21" s="15">
        <f>IF($B21="","",IF(N21+O21+P21+Q21=0,"",(N21+O21)/(N21+O21+P21+Q21)))</f>
        <v/>
      </c>
      <c r="S21" s="25">
        <f>IF($B21="","",Notas!N21)</f>
        <v/>
      </c>
      <c r="T21" s="26">
        <f>IF($B21="","",IF(P21+Q21&gt;=Panel!$C$11,"Entregas pendientes",IF(P21+Q21&gt;=1,"Vigilar","Al día")))</f>
        <v/>
      </c>
      <c r="U21" s="32">
        <f>IF($B21="","",IF(P21+Q21=0,"",P21+Q21+(1000-ROW())/100000))</f>
        <v/>
      </c>
    </row>
    <row r="22">
      <c r="B22" s="30" t="n"/>
      <c r="C22" s="31" t="n"/>
      <c r="D22" s="31" t="n"/>
      <c r="E22" s="31" t="n"/>
      <c r="F22" s="31" t="n"/>
      <c r="G22" s="31" t="n"/>
      <c r="H22" s="31" t="n"/>
      <c r="I22" s="31" t="n"/>
      <c r="J22" s="31" t="n"/>
      <c r="K22" s="31" t="n"/>
      <c r="L22" s="31" t="n"/>
      <c r="M22" s="31" t="n"/>
      <c r="N22" s="14">
        <f>IF($B22="","",COUNTIF($D22:$M22,"Entregada"))</f>
        <v/>
      </c>
      <c r="O22" s="14">
        <f>IF($B22="","",COUNTIF($D22:$M22,"Con retraso"))</f>
        <v/>
      </c>
      <c r="P22" s="14">
        <f>IF($B22="","",COUNTIF($D22:$M22,"No entregada"))</f>
        <v/>
      </c>
      <c r="Q22" s="14">
        <f>IF($B22="","",SUMPRODUCT(($D22:$M22="")*($D$5:$M$5&lt;&gt;"")*($D$5:$M$5&lt;$C$4)))</f>
        <v/>
      </c>
      <c r="R22" s="15">
        <f>IF($B22="","",IF(N22+O22+P22+Q22=0,"",(N22+O22)/(N22+O22+P22+Q22)))</f>
        <v/>
      </c>
      <c r="S22" s="25">
        <f>IF($B22="","",Notas!N22)</f>
        <v/>
      </c>
      <c r="T22" s="26">
        <f>IF($B22="","",IF(P22+Q22&gt;=Panel!$C$11,"Entregas pendientes",IF(P22+Q22&gt;=1,"Vigilar","Al día")))</f>
        <v/>
      </c>
      <c r="U22" s="32">
        <f>IF($B22="","",IF(P22+Q22=0,"",P22+Q22+(1000-ROW())/100000))</f>
        <v/>
      </c>
    </row>
    <row r="23">
      <c r="B23" s="30" t="n"/>
      <c r="C23" s="31" t="n"/>
      <c r="D23" s="31" t="n"/>
      <c r="E23" s="31" t="n"/>
      <c r="F23" s="31" t="n"/>
      <c r="G23" s="31" t="n"/>
      <c r="H23" s="31" t="n"/>
      <c r="I23" s="31" t="n"/>
      <c r="J23" s="31" t="n"/>
      <c r="K23" s="31" t="n"/>
      <c r="L23" s="31" t="n"/>
      <c r="M23" s="31" t="n"/>
      <c r="N23" s="14">
        <f>IF($B23="","",COUNTIF($D23:$M23,"Entregada"))</f>
        <v/>
      </c>
      <c r="O23" s="14">
        <f>IF($B23="","",COUNTIF($D23:$M23,"Con retraso"))</f>
        <v/>
      </c>
      <c r="P23" s="14">
        <f>IF($B23="","",COUNTIF($D23:$M23,"No entregada"))</f>
        <v/>
      </c>
      <c r="Q23" s="14">
        <f>IF($B23="","",SUMPRODUCT(($D23:$M23="")*($D$5:$M$5&lt;&gt;"")*($D$5:$M$5&lt;$C$4)))</f>
        <v/>
      </c>
      <c r="R23" s="15">
        <f>IF($B23="","",IF(N23+O23+P23+Q23=0,"",(N23+O23)/(N23+O23+P23+Q23)))</f>
        <v/>
      </c>
      <c r="S23" s="25">
        <f>IF($B23="","",Notas!N23)</f>
        <v/>
      </c>
      <c r="T23" s="26">
        <f>IF($B23="","",IF(P23+Q23&gt;=Panel!$C$11,"Entregas pendientes",IF(P23+Q23&gt;=1,"Vigilar","Al día")))</f>
        <v/>
      </c>
      <c r="U23" s="32">
        <f>IF($B23="","",IF(P23+Q23=0,"",P23+Q23+(1000-ROW())/100000))</f>
        <v/>
      </c>
    </row>
    <row r="24">
      <c r="B24" s="30" t="n"/>
      <c r="C24" s="31" t="n"/>
      <c r="D24" s="31" t="n"/>
      <c r="E24" s="31" t="n"/>
      <c r="F24" s="31" t="n"/>
      <c r="G24" s="31" t="n"/>
      <c r="H24" s="31" t="n"/>
      <c r="I24" s="31" t="n"/>
      <c r="J24" s="31" t="n"/>
      <c r="K24" s="31" t="n"/>
      <c r="L24" s="31" t="n"/>
      <c r="M24" s="31" t="n"/>
      <c r="N24" s="14">
        <f>IF($B24="","",COUNTIF($D24:$M24,"Entregada"))</f>
        <v/>
      </c>
      <c r="O24" s="14">
        <f>IF($B24="","",COUNTIF($D24:$M24,"Con retraso"))</f>
        <v/>
      </c>
      <c r="P24" s="14">
        <f>IF($B24="","",COUNTIF($D24:$M24,"No entregada"))</f>
        <v/>
      </c>
      <c r="Q24" s="14">
        <f>IF($B24="","",SUMPRODUCT(($D24:$M24="")*($D$5:$M$5&lt;&gt;"")*($D$5:$M$5&lt;$C$4)))</f>
        <v/>
      </c>
      <c r="R24" s="15">
        <f>IF($B24="","",IF(N24+O24+P24+Q24=0,"",(N24+O24)/(N24+O24+P24+Q24)))</f>
        <v/>
      </c>
      <c r="S24" s="25">
        <f>IF($B24="","",Notas!N24)</f>
        <v/>
      </c>
      <c r="T24" s="26">
        <f>IF($B24="","",IF(P24+Q24&gt;=Panel!$C$11,"Entregas pendientes",IF(P24+Q24&gt;=1,"Vigilar","Al día")))</f>
        <v/>
      </c>
      <c r="U24" s="32">
        <f>IF($B24="","",IF(P24+Q24=0,"",P24+Q24+(1000-ROW())/100000))</f>
        <v/>
      </c>
    </row>
    <row r="25">
      <c r="B25" s="30" t="n"/>
      <c r="C25" s="31" t="n"/>
      <c r="D25" s="31" t="n"/>
      <c r="E25" s="31" t="n"/>
      <c r="F25" s="31" t="n"/>
      <c r="G25" s="31" t="n"/>
      <c r="H25" s="31" t="n"/>
      <c r="I25" s="31" t="n"/>
      <c r="J25" s="31" t="n"/>
      <c r="K25" s="31" t="n"/>
      <c r="L25" s="31" t="n"/>
      <c r="M25" s="31" t="n"/>
      <c r="N25" s="14">
        <f>IF($B25="","",COUNTIF($D25:$M25,"Entregada"))</f>
        <v/>
      </c>
      <c r="O25" s="14">
        <f>IF($B25="","",COUNTIF($D25:$M25,"Con retraso"))</f>
        <v/>
      </c>
      <c r="P25" s="14">
        <f>IF($B25="","",COUNTIF($D25:$M25,"No entregada"))</f>
        <v/>
      </c>
      <c r="Q25" s="14">
        <f>IF($B25="","",SUMPRODUCT(($D25:$M25="")*($D$5:$M$5&lt;&gt;"")*($D$5:$M$5&lt;$C$4)))</f>
        <v/>
      </c>
      <c r="R25" s="15">
        <f>IF($B25="","",IF(N25+O25+P25+Q25=0,"",(N25+O25)/(N25+O25+P25+Q25)))</f>
        <v/>
      </c>
      <c r="S25" s="25">
        <f>IF($B25="","",Notas!N25)</f>
        <v/>
      </c>
      <c r="T25" s="26">
        <f>IF($B25="","",IF(P25+Q25&gt;=Panel!$C$11,"Entregas pendientes",IF(P25+Q25&gt;=1,"Vigilar","Al día")))</f>
        <v/>
      </c>
      <c r="U25" s="32">
        <f>IF($B25="","",IF(P25+Q25=0,"",P25+Q25+(1000-ROW())/100000))</f>
        <v/>
      </c>
    </row>
    <row r="26">
      <c r="B26" s="30" t="n"/>
      <c r="C26" s="31" t="n"/>
      <c r="D26" s="31" t="n"/>
      <c r="E26" s="31" t="n"/>
      <c r="F26" s="31" t="n"/>
      <c r="G26" s="31" t="n"/>
      <c r="H26" s="31" t="n"/>
      <c r="I26" s="31" t="n"/>
      <c r="J26" s="31" t="n"/>
      <c r="K26" s="31" t="n"/>
      <c r="L26" s="31" t="n"/>
      <c r="M26" s="31" t="n"/>
      <c r="N26" s="14">
        <f>IF($B26="","",COUNTIF($D26:$M26,"Entregada"))</f>
        <v/>
      </c>
      <c r="O26" s="14">
        <f>IF($B26="","",COUNTIF($D26:$M26,"Con retraso"))</f>
        <v/>
      </c>
      <c r="P26" s="14">
        <f>IF($B26="","",COUNTIF($D26:$M26,"No entregada"))</f>
        <v/>
      </c>
      <c r="Q26" s="14">
        <f>IF($B26="","",SUMPRODUCT(($D26:$M26="")*($D$5:$M$5&lt;&gt;"")*($D$5:$M$5&lt;$C$4)))</f>
        <v/>
      </c>
      <c r="R26" s="15">
        <f>IF($B26="","",IF(N26+O26+P26+Q26=0,"",(N26+O26)/(N26+O26+P26+Q26)))</f>
        <v/>
      </c>
      <c r="S26" s="25">
        <f>IF($B26="","",Notas!N26)</f>
        <v/>
      </c>
      <c r="T26" s="26">
        <f>IF($B26="","",IF(P26+Q26&gt;=Panel!$C$11,"Entregas pendientes",IF(P26+Q26&gt;=1,"Vigilar","Al día")))</f>
        <v/>
      </c>
      <c r="U26" s="32">
        <f>IF($B26="","",IF(P26+Q26=0,"",P26+Q26+(1000-ROW())/100000))</f>
        <v/>
      </c>
    </row>
    <row r="27">
      <c r="B27" s="30" t="n"/>
      <c r="C27" s="31" t="n"/>
      <c r="D27" s="31" t="n"/>
      <c r="E27" s="31" t="n"/>
      <c r="F27" s="31" t="n"/>
      <c r="G27" s="31" t="n"/>
      <c r="H27" s="31" t="n"/>
      <c r="I27" s="31" t="n"/>
      <c r="J27" s="31" t="n"/>
      <c r="K27" s="31" t="n"/>
      <c r="L27" s="31" t="n"/>
      <c r="M27" s="31" t="n"/>
      <c r="N27" s="14">
        <f>IF($B27="","",COUNTIF($D27:$M27,"Entregada"))</f>
        <v/>
      </c>
      <c r="O27" s="14">
        <f>IF($B27="","",COUNTIF($D27:$M27,"Con retraso"))</f>
        <v/>
      </c>
      <c r="P27" s="14">
        <f>IF($B27="","",COUNTIF($D27:$M27,"No entregada"))</f>
        <v/>
      </c>
      <c r="Q27" s="14">
        <f>IF($B27="","",SUMPRODUCT(($D27:$M27="")*($D$5:$M$5&lt;&gt;"")*($D$5:$M$5&lt;$C$4)))</f>
        <v/>
      </c>
      <c r="R27" s="15">
        <f>IF($B27="","",IF(N27+O27+P27+Q27=0,"",(N27+O27)/(N27+O27+P27+Q27)))</f>
        <v/>
      </c>
      <c r="S27" s="25">
        <f>IF($B27="","",Notas!N27)</f>
        <v/>
      </c>
      <c r="T27" s="26">
        <f>IF($B27="","",IF(P27+Q27&gt;=Panel!$C$11,"Entregas pendientes",IF(P27+Q27&gt;=1,"Vigilar","Al día")))</f>
        <v/>
      </c>
      <c r="U27" s="32">
        <f>IF($B27="","",IF(P27+Q27=0,"",P27+Q27+(1000-ROW())/100000))</f>
        <v/>
      </c>
    </row>
    <row r="28">
      <c r="B28" s="30" t="n"/>
      <c r="C28" s="31" t="n"/>
      <c r="D28" s="31" t="n"/>
      <c r="E28" s="31" t="n"/>
      <c r="F28" s="31" t="n"/>
      <c r="G28" s="31" t="n"/>
      <c r="H28" s="31" t="n"/>
      <c r="I28" s="31" t="n"/>
      <c r="J28" s="31" t="n"/>
      <c r="K28" s="31" t="n"/>
      <c r="L28" s="31" t="n"/>
      <c r="M28" s="31" t="n"/>
      <c r="N28" s="14">
        <f>IF($B28="","",COUNTIF($D28:$M28,"Entregada"))</f>
        <v/>
      </c>
      <c r="O28" s="14">
        <f>IF($B28="","",COUNTIF($D28:$M28,"Con retraso"))</f>
        <v/>
      </c>
      <c r="P28" s="14">
        <f>IF($B28="","",COUNTIF($D28:$M28,"No entregada"))</f>
        <v/>
      </c>
      <c r="Q28" s="14">
        <f>IF($B28="","",SUMPRODUCT(($D28:$M28="")*($D$5:$M$5&lt;&gt;"")*($D$5:$M$5&lt;$C$4)))</f>
        <v/>
      </c>
      <c r="R28" s="15">
        <f>IF($B28="","",IF(N28+O28+P28+Q28=0,"",(N28+O28)/(N28+O28+P28+Q28)))</f>
        <v/>
      </c>
      <c r="S28" s="25">
        <f>IF($B28="","",Notas!N28)</f>
        <v/>
      </c>
      <c r="T28" s="26">
        <f>IF($B28="","",IF(P28+Q28&gt;=Panel!$C$11,"Entregas pendientes",IF(P28+Q28&gt;=1,"Vigilar","Al día")))</f>
        <v/>
      </c>
      <c r="U28" s="32">
        <f>IF($B28="","",IF(P28+Q28=0,"",P28+Q28+(1000-ROW())/100000))</f>
        <v/>
      </c>
    </row>
    <row r="29">
      <c r="B29" s="30" t="n"/>
      <c r="C29" s="31" t="n"/>
      <c r="D29" s="31" t="n"/>
      <c r="E29" s="31" t="n"/>
      <c r="F29" s="31" t="n"/>
      <c r="G29" s="31" t="n"/>
      <c r="H29" s="31" t="n"/>
      <c r="I29" s="31" t="n"/>
      <c r="J29" s="31" t="n"/>
      <c r="K29" s="31" t="n"/>
      <c r="L29" s="31" t="n"/>
      <c r="M29" s="31" t="n"/>
      <c r="N29" s="14">
        <f>IF($B29="","",COUNTIF($D29:$M29,"Entregada"))</f>
        <v/>
      </c>
      <c r="O29" s="14">
        <f>IF($B29="","",COUNTIF($D29:$M29,"Con retraso"))</f>
        <v/>
      </c>
      <c r="P29" s="14">
        <f>IF($B29="","",COUNTIF($D29:$M29,"No entregada"))</f>
        <v/>
      </c>
      <c r="Q29" s="14">
        <f>IF($B29="","",SUMPRODUCT(($D29:$M29="")*($D$5:$M$5&lt;&gt;"")*($D$5:$M$5&lt;$C$4)))</f>
        <v/>
      </c>
      <c r="R29" s="15">
        <f>IF($B29="","",IF(N29+O29+P29+Q29=0,"",(N29+O29)/(N29+O29+P29+Q29)))</f>
        <v/>
      </c>
      <c r="S29" s="25">
        <f>IF($B29="","",Notas!N29)</f>
        <v/>
      </c>
      <c r="T29" s="26">
        <f>IF($B29="","",IF(P29+Q29&gt;=Panel!$C$11,"Entregas pendientes",IF(P29+Q29&gt;=1,"Vigilar","Al día")))</f>
        <v/>
      </c>
      <c r="U29" s="32">
        <f>IF($B29="","",IF(P29+Q29=0,"",P29+Q29+(1000-ROW())/100000))</f>
        <v/>
      </c>
    </row>
    <row r="30">
      <c r="B30" s="30" t="n"/>
      <c r="C30" s="31" t="n"/>
      <c r="D30" s="31" t="n"/>
      <c r="E30" s="31" t="n"/>
      <c r="F30" s="31" t="n"/>
      <c r="G30" s="31" t="n"/>
      <c r="H30" s="31" t="n"/>
      <c r="I30" s="31" t="n"/>
      <c r="J30" s="31" t="n"/>
      <c r="K30" s="31" t="n"/>
      <c r="L30" s="31" t="n"/>
      <c r="M30" s="31" t="n"/>
      <c r="N30" s="14">
        <f>IF($B30="","",COUNTIF($D30:$M30,"Entregada"))</f>
        <v/>
      </c>
      <c r="O30" s="14">
        <f>IF($B30="","",COUNTIF($D30:$M30,"Con retraso"))</f>
        <v/>
      </c>
      <c r="P30" s="14">
        <f>IF($B30="","",COUNTIF($D30:$M30,"No entregada"))</f>
        <v/>
      </c>
      <c r="Q30" s="14">
        <f>IF($B30="","",SUMPRODUCT(($D30:$M30="")*($D$5:$M$5&lt;&gt;"")*($D$5:$M$5&lt;$C$4)))</f>
        <v/>
      </c>
      <c r="R30" s="15">
        <f>IF($B30="","",IF(N30+O30+P30+Q30=0,"",(N30+O30)/(N30+O30+P30+Q30)))</f>
        <v/>
      </c>
      <c r="S30" s="25">
        <f>IF($B30="","",Notas!N30)</f>
        <v/>
      </c>
      <c r="T30" s="26">
        <f>IF($B30="","",IF(P30+Q30&gt;=Panel!$C$11,"Entregas pendientes",IF(P30+Q30&gt;=1,"Vigilar","Al día")))</f>
        <v/>
      </c>
      <c r="U30" s="32">
        <f>IF($B30="","",IF(P30+Q30=0,"",P30+Q30+(1000-ROW())/100000))</f>
        <v/>
      </c>
    </row>
    <row r="31">
      <c r="B31" s="30" t="n"/>
      <c r="C31" s="31" t="n"/>
      <c r="D31" s="31" t="n"/>
      <c r="E31" s="31" t="n"/>
      <c r="F31" s="31" t="n"/>
      <c r="G31" s="31" t="n"/>
      <c r="H31" s="31" t="n"/>
      <c r="I31" s="31" t="n"/>
      <c r="J31" s="31" t="n"/>
      <c r="K31" s="31" t="n"/>
      <c r="L31" s="31" t="n"/>
      <c r="M31" s="31" t="n"/>
      <c r="N31" s="14">
        <f>IF($B31="","",COUNTIF($D31:$M31,"Entregada"))</f>
        <v/>
      </c>
      <c r="O31" s="14">
        <f>IF($B31="","",COUNTIF($D31:$M31,"Con retraso"))</f>
        <v/>
      </c>
      <c r="P31" s="14">
        <f>IF($B31="","",COUNTIF($D31:$M31,"No entregada"))</f>
        <v/>
      </c>
      <c r="Q31" s="14">
        <f>IF($B31="","",SUMPRODUCT(($D31:$M31="")*($D$5:$M$5&lt;&gt;"")*($D$5:$M$5&lt;$C$4)))</f>
        <v/>
      </c>
      <c r="R31" s="15">
        <f>IF($B31="","",IF(N31+O31+P31+Q31=0,"",(N31+O31)/(N31+O31+P31+Q31)))</f>
        <v/>
      </c>
      <c r="S31" s="25">
        <f>IF($B31="","",Notas!N31)</f>
        <v/>
      </c>
      <c r="T31" s="26">
        <f>IF($B31="","",IF(P31+Q31&gt;=Panel!$C$11,"Entregas pendientes",IF(P31+Q31&gt;=1,"Vigilar","Al día")))</f>
        <v/>
      </c>
      <c r="U31" s="32">
        <f>IF($B31="","",IF(P31+Q31=0,"",P31+Q31+(1000-ROW())/100000))</f>
        <v/>
      </c>
    </row>
    <row r="32">
      <c r="B32" s="30" t="n"/>
      <c r="C32" s="31" t="n"/>
      <c r="D32" s="31" t="n"/>
      <c r="E32" s="31" t="n"/>
      <c r="F32" s="31" t="n"/>
      <c r="G32" s="31" t="n"/>
      <c r="H32" s="31" t="n"/>
      <c r="I32" s="31" t="n"/>
      <c r="J32" s="31" t="n"/>
      <c r="K32" s="31" t="n"/>
      <c r="L32" s="31" t="n"/>
      <c r="M32" s="31" t="n"/>
      <c r="N32" s="14">
        <f>IF($B32="","",COUNTIF($D32:$M32,"Entregada"))</f>
        <v/>
      </c>
      <c r="O32" s="14">
        <f>IF($B32="","",COUNTIF($D32:$M32,"Con retraso"))</f>
        <v/>
      </c>
      <c r="P32" s="14">
        <f>IF($B32="","",COUNTIF($D32:$M32,"No entregada"))</f>
        <v/>
      </c>
      <c r="Q32" s="14">
        <f>IF($B32="","",SUMPRODUCT(($D32:$M32="")*($D$5:$M$5&lt;&gt;"")*($D$5:$M$5&lt;$C$4)))</f>
        <v/>
      </c>
      <c r="R32" s="15">
        <f>IF($B32="","",IF(N32+O32+P32+Q32=0,"",(N32+O32)/(N32+O32+P32+Q32)))</f>
        <v/>
      </c>
      <c r="S32" s="25">
        <f>IF($B32="","",Notas!N32)</f>
        <v/>
      </c>
      <c r="T32" s="26">
        <f>IF($B32="","",IF(P32+Q32&gt;=Panel!$C$11,"Entregas pendientes",IF(P32+Q32&gt;=1,"Vigilar","Al día")))</f>
        <v/>
      </c>
      <c r="U32" s="32">
        <f>IF($B32="","",IF(P32+Q32=0,"",P32+Q32+(1000-ROW())/100000))</f>
        <v/>
      </c>
    </row>
    <row r="33">
      <c r="B33" s="30" t="n"/>
      <c r="C33" s="31" t="n"/>
      <c r="D33" s="31" t="n"/>
      <c r="E33" s="31" t="n"/>
      <c r="F33" s="31" t="n"/>
      <c r="G33" s="31" t="n"/>
      <c r="H33" s="31" t="n"/>
      <c r="I33" s="31" t="n"/>
      <c r="J33" s="31" t="n"/>
      <c r="K33" s="31" t="n"/>
      <c r="L33" s="31" t="n"/>
      <c r="M33" s="31" t="n"/>
      <c r="N33" s="14">
        <f>IF($B33="","",COUNTIF($D33:$M33,"Entregada"))</f>
        <v/>
      </c>
      <c r="O33" s="14">
        <f>IF($B33="","",COUNTIF($D33:$M33,"Con retraso"))</f>
        <v/>
      </c>
      <c r="P33" s="14">
        <f>IF($B33="","",COUNTIF($D33:$M33,"No entregada"))</f>
        <v/>
      </c>
      <c r="Q33" s="14">
        <f>IF($B33="","",SUMPRODUCT(($D33:$M33="")*($D$5:$M$5&lt;&gt;"")*($D$5:$M$5&lt;$C$4)))</f>
        <v/>
      </c>
      <c r="R33" s="15">
        <f>IF($B33="","",IF(N33+O33+P33+Q33=0,"",(N33+O33)/(N33+O33+P33+Q33)))</f>
        <v/>
      </c>
      <c r="S33" s="25">
        <f>IF($B33="","",Notas!N33)</f>
        <v/>
      </c>
      <c r="T33" s="26">
        <f>IF($B33="","",IF(P33+Q33&gt;=Panel!$C$11,"Entregas pendientes",IF(P33+Q33&gt;=1,"Vigilar","Al día")))</f>
        <v/>
      </c>
      <c r="U33" s="32">
        <f>IF($B33="","",IF(P33+Q33=0,"",P33+Q33+(1000-ROW())/100000))</f>
        <v/>
      </c>
    </row>
    <row r="34">
      <c r="B34" s="30" t="n"/>
      <c r="C34" s="31" t="n"/>
      <c r="D34" s="31" t="n"/>
      <c r="E34" s="31" t="n"/>
      <c r="F34" s="31" t="n"/>
      <c r="G34" s="31" t="n"/>
      <c r="H34" s="31" t="n"/>
      <c r="I34" s="31" t="n"/>
      <c r="J34" s="31" t="n"/>
      <c r="K34" s="31" t="n"/>
      <c r="L34" s="31" t="n"/>
      <c r="M34" s="31" t="n"/>
      <c r="N34" s="14">
        <f>IF($B34="","",COUNTIF($D34:$M34,"Entregada"))</f>
        <v/>
      </c>
      <c r="O34" s="14">
        <f>IF($B34="","",COUNTIF($D34:$M34,"Con retraso"))</f>
        <v/>
      </c>
      <c r="P34" s="14">
        <f>IF($B34="","",COUNTIF($D34:$M34,"No entregada"))</f>
        <v/>
      </c>
      <c r="Q34" s="14">
        <f>IF($B34="","",SUMPRODUCT(($D34:$M34="")*($D$5:$M$5&lt;&gt;"")*($D$5:$M$5&lt;$C$4)))</f>
        <v/>
      </c>
      <c r="R34" s="15">
        <f>IF($B34="","",IF(N34+O34+P34+Q34=0,"",(N34+O34)/(N34+O34+P34+Q34)))</f>
        <v/>
      </c>
      <c r="S34" s="25">
        <f>IF($B34="","",Notas!N34)</f>
        <v/>
      </c>
      <c r="T34" s="26">
        <f>IF($B34="","",IF(P34+Q34&gt;=Panel!$C$11,"Entregas pendientes",IF(P34+Q34&gt;=1,"Vigilar","Al día")))</f>
        <v/>
      </c>
      <c r="U34" s="32">
        <f>IF($B34="","",IF(P34+Q34=0,"",P34+Q34+(1000-ROW())/100000))</f>
        <v/>
      </c>
    </row>
    <row r="35">
      <c r="B35" s="30" t="n"/>
      <c r="C35" s="31" t="n"/>
      <c r="D35" s="31" t="n"/>
      <c r="E35" s="31" t="n"/>
      <c r="F35" s="31" t="n"/>
      <c r="G35" s="31" t="n"/>
      <c r="H35" s="31" t="n"/>
      <c r="I35" s="31" t="n"/>
      <c r="J35" s="31" t="n"/>
      <c r="K35" s="31" t="n"/>
      <c r="L35" s="31" t="n"/>
      <c r="M35" s="31" t="n"/>
      <c r="N35" s="14">
        <f>IF($B35="","",COUNTIF($D35:$M35,"Entregada"))</f>
        <v/>
      </c>
      <c r="O35" s="14">
        <f>IF($B35="","",COUNTIF($D35:$M35,"Con retraso"))</f>
        <v/>
      </c>
      <c r="P35" s="14">
        <f>IF($B35="","",COUNTIF($D35:$M35,"No entregada"))</f>
        <v/>
      </c>
      <c r="Q35" s="14">
        <f>IF($B35="","",SUMPRODUCT(($D35:$M35="")*($D$5:$M$5&lt;&gt;"")*($D$5:$M$5&lt;$C$4)))</f>
        <v/>
      </c>
      <c r="R35" s="15">
        <f>IF($B35="","",IF(N35+O35+P35+Q35=0,"",(N35+O35)/(N35+O35+P35+Q35)))</f>
        <v/>
      </c>
      <c r="S35" s="25">
        <f>IF($B35="","",Notas!N35)</f>
        <v/>
      </c>
      <c r="T35" s="26">
        <f>IF($B35="","",IF(P35+Q35&gt;=Panel!$C$11,"Entregas pendientes",IF(P35+Q35&gt;=1,"Vigilar","Al día")))</f>
        <v/>
      </c>
      <c r="U35" s="32">
        <f>IF($B35="","",IF(P35+Q35=0,"",P35+Q35+(1000-ROW())/100000))</f>
        <v/>
      </c>
    </row>
    <row r="36">
      <c r="B36" s="30" t="n"/>
      <c r="C36" s="31" t="n"/>
      <c r="D36" s="31" t="n"/>
      <c r="E36" s="31" t="n"/>
      <c r="F36" s="31" t="n"/>
      <c r="G36" s="31" t="n"/>
      <c r="H36" s="31" t="n"/>
      <c r="I36" s="31" t="n"/>
      <c r="J36" s="31" t="n"/>
      <c r="K36" s="31" t="n"/>
      <c r="L36" s="31" t="n"/>
      <c r="M36" s="31" t="n"/>
      <c r="N36" s="14">
        <f>IF($B36="","",COUNTIF($D36:$M36,"Entregada"))</f>
        <v/>
      </c>
      <c r="O36" s="14">
        <f>IF($B36="","",COUNTIF($D36:$M36,"Con retraso"))</f>
        <v/>
      </c>
      <c r="P36" s="14">
        <f>IF($B36="","",COUNTIF($D36:$M36,"No entregada"))</f>
        <v/>
      </c>
      <c r="Q36" s="14">
        <f>IF($B36="","",SUMPRODUCT(($D36:$M36="")*($D$5:$M$5&lt;&gt;"")*($D$5:$M$5&lt;$C$4)))</f>
        <v/>
      </c>
      <c r="R36" s="15">
        <f>IF($B36="","",IF(N36+O36+P36+Q36=0,"",(N36+O36)/(N36+O36+P36+Q36)))</f>
        <v/>
      </c>
      <c r="S36" s="25">
        <f>IF($B36="","",Notas!N36)</f>
        <v/>
      </c>
      <c r="T36" s="26">
        <f>IF($B36="","",IF(P36+Q36&gt;=Panel!$C$11,"Entregas pendientes",IF(P36+Q36&gt;=1,"Vigilar","Al día")))</f>
        <v/>
      </c>
      <c r="U36" s="32">
        <f>IF($B36="","",IF(P36+Q36=0,"",P36+Q36+(1000-ROW())/100000))</f>
        <v/>
      </c>
    </row>
    <row r="37">
      <c r="B37" s="30" t="n"/>
      <c r="C37" s="31" t="n"/>
      <c r="D37" s="31" t="n"/>
      <c r="E37" s="31" t="n"/>
      <c r="F37" s="31" t="n"/>
      <c r="G37" s="31" t="n"/>
      <c r="H37" s="31" t="n"/>
      <c r="I37" s="31" t="n"/>
      <c r="J37" s="31" t="n"/>
      <c r="K37" s="31" t="n"/>
      <c r="L37" s="31" t="n"/>
      <c r="M37" s="31" t="n"/>
      <c r="N37" s="14">
        <f>IF($B37="","",COUNTIF($D37:$M37,"Entregada"))</f>
        <v/>
      </c>
      <c r="O37" s="14">
        <f>IF($B37="","",COUNTIF($D37:$M37,"Con retraso"))</f>
        <v/>
      </c>
      <c r="P37" s="14">
        <f>IF($B37="","",COUNTIF($D37:$M37,"No entregada"))</f>
        <v/>
      </c>
      <c r="Q37" s="14">
        <f>IF($B37="","",SUMPRODUCT(($D37:$M37="")*($D$5:$M$5&lt;&gt;"")*($D$5:$M$5&lt;$C$4)))</f>
        <v/>
      </c>
      <c r="R37" s="15">
        <f>IF($B37="","",IF(N37+O37+P37+Q37=0,"",(N37+O37)/(N37+O37+P37+Q37)))</f>
        <v/>
      </c>
      <c r="S37" s="25">
        <f>IF($B37="","",Notas!N37)</f>
        <v/>
      </c>
      <c r="T37" s="26">
        <f>IF($B37="","",IF(P37+Q37&gt;=Panel!$C$11,"Entregas pendientes",IF(P37+Q37&gt;=1,"Vigilar","Al día")))</f>
        <v/>
      </c>
      <c r="U37" s="32">
        <f>IF($B37="","",IF(P37+Q37=0,"",P37+Q37+(1000-ROW())/100000))</f>
        <v/>
      </c>
    </row>
    <row r="38">
      <c r="B38" s="30" t="n"/>
      <c r="C38" s="31" t="n"/>
      <c r="D38" s="31" t="n"/>
      <c r="E38" s="31" t="n"/>
      <c r="F38" s="31" t="n"/>
      <c r="G38" s="31" t="n"/>
      <c r="H38" s="31" t="n"/>
      <c r="I38" s="31" t="n"/>
      <c r="J38" s="31" t="n"/>
      <c r="K38" s="31" t="n"/>
      <c r="L38" s="31" t="n"/>
      <c r="M38" s="31" t="n"/>
      <c r="N38" s="14">
        <f>IF($B38="","",COUNTIF($D38:$M38,"Entregada"))</f>
        <v/>
      </c>
      <c r="O38" s="14">
        <f>IF($B38="","",COUNTIF($D38:$M38,"Con retraso"))</f>
        <v/>
      </c>
      <c r="P38" s="14">
        <f>IF($B38="","",COUNTIF($D38:$M38,"No entregada"))</f>
        <v/>
      </c>
      <c r="Q38" s="14">
        <f>IF($B38="","",SUMPRODUCT(($D38:$M38="")*($D$5:$M$5&lt;&gt;"")*($D$5:$M$5&lt;$C$4)))</f>
        <v/>
      </c>
      <c r="R38" s="15">
        <f>IF($B38="","",IF(N38+O38+P38+Q38=0,"",(N38+O38)/(N38+O38+P38+Q38)))</f>
        <v/>
      </c>
      <c r="S38" s="25">
        <f>IF($B38="","",Notas!N38)</f>
        <v/>
      </c>
      <c r="T38" s="26">
        <f>IF($B38="","",IF(P38+Q38&gt;=Panel!$C$11,"Entregas pendientes",IF(P38+Q38&gt;=1,"Vigilar","Al día")))</f>
        <v/>
      </c>
      <c r="U38" s="32">
        <f>IF($B38="","",IF(P38+Q38=0,"",P38+Q38+(1000-ROW())/100000))</f>
        <v/>
      </c>
    </row>
    <row r="39">
      <c r="B39" s="30" t="n"/>
      <c r="C39" s="31" t="n"/>
      <c r="D39" s="31" t="n"/>
      <c r="E39" s="31" t="n"/>
      <c r="F39" s="31" t="n"/>
      <c r="G39" s="31" t="n"/>
      <c r="H39" s="31" t="n"/>
      <c r="I39" s="31" t="n"/>
      <c r="J39" s="31" t="n"/>
      <c r="K39" s="31" t="n"/>
      <c r="L39" s="31" t="n"/>
      <c r="M39" s="31" t="n"/>
      <c r="N39" s="14">
        <f>IF($B39="","",COUNTIF($D39:$M39,"Entregada"))</f>
        <v/>
      </c>
      <c r="O39" s="14">
        <f>IF($B39="","",COUNTIF($D39:$M39,"Con retraso"))</f>
        <v/>
      </c>
      <c r="P39" s="14">
        <f>IF($B39="","",COUNTIF($D39:$M39,"No entregada"))</f>
        <v/>
      </c>
      <c r="Q39" s="14">
        <f>IF($B39="","",SUMPRODUCT(($D39:$M39="")*($D$5:$M$5&lt;&gt;"")*($D$5:$M$5&lt;$C$4)))</f>
        <v/>
      </c>
      <c r="R39" s="15">
        <f>IF($B39="","",IF(N39+O39+P39+Q39=0,"",(N39+O39)/(N39+O39+P39+Q39)))</f>
        <v/>
      </c>
      <c r="S39" s="25">
        <f>IF($B39="","",Notas!N39)</f>
        <v/>
      </c>
      <c r="T39" s="26">
        <f>IF($B39="","",IF(P39+Q39&gt;=Panel!$C$11,"Entregas pendientes",IF(P39+Q39&gt;=1,"Vigilar","Al día")))</f>
        <v/>
      </c>
      <c r="U39" s="32">
        <f>IF($B39="","",IF(P39+Q39=0,"",P39+Q39+(1000-ROW())/100000))</f>
        <v/>
      </c>
    </row>
    <row r="40">
      <c r="B40" s="30" t="n"/>
      <c r="C40" s="31" t="n"/>
      <c r="D40" s="31" t="n"/>
      <c r="E40" s="31" t="n"/>
      <c r="F40" s="31" t="n"/>
      <c r="G40" s="31" t="n"/>
      <c r="H40" s="31" t="n"/>
      <c r="I40" s="31" t="n"/>
      <c r="J40" s="31" t="n"/>
      <c r="K40" s="31" t="n"/>
      <c r="L40" s="31" t="n"/>
      <c r="M40" s="31" t="n"/>
      <c r="N40" s="14">
        <f>IF($B40="","",COUNTIF($D40:$M40,"Entregada"))</f>
        <v/>
      </c>
      <c r="O40" s="14">
        <f>IF($B40="","",COUNTIF($D40:$M40,"Con retraso"))</f>
        <v/>
      </c>
      <c r="P40" s="14">
        <f>IF($B40="","",COUNTIF($D40:$M40,"No entregada"))</f>
        <v/>
      </c>
      <c r="Q40" s="14">
        <f>IF($B40="","",SUMPRODUCT(($D40:$M40="")*($D$5:$M$5&lt;&gt;"")*($D$5:$M$5&lt;$C$4)))</f>
        <v/>
      </c>
      <c r="R40" s="15">
        <f>IF($B40="","",IF(N40+O40+P40+Q40=0,"",(N40+O40)/(N40+O40+P40+Q40)))</f>
        <v/>
      </c>
      <c r="S40" s="25">
        <f>IF($B40="","",Notas!N40)</f>
        <v/>
      </c>
      <c r="T40" s="26">
        <f>IF($B40="","",IF(P40+Q40&gt;=Panel!$C$11,"Entregas pendientes",IF(P40+Q40&gt;=1,"Vigilar","Al día")))</f>
        <v/>
      </c>
      <c r="U40" s="32">
        <f>IF($B40="","",IF(P40+Q40=0,"",P40+Q40+(1000-ROW())/100000))</f>
        <v/>
      </c>
    </row>
    <row r="41">
      <c r="B41" s="30" t="n"/>
      <c r="C41" s="31" t="n"/>
      <c r="D41" s="31" t="n"/>
      <c r="E41" s="31" t="n"/>
      <c r="F41" s="31" t="n"/>
      <c r="G41" s="31" t="n"/>
      <c r="H41" s="31" t="n"/>
      <c r="I41" s="31" t="n"/>
      <c r="J41" s="31" t="n"/>
      <c r="K41" s="31" t="n"/>
      <c r="L41" s="31" t="n"/>
      <c r="M41" s="31" t="n"/>
      <c r="N41" s="14">
        <f>IF($B41="","",COUNTIF($D41:$M41,"Entregada"))</f>
        <v/>
      </c>
      <c r="O41" s="14">
        <f>IF($B41="","",COUNTIF($D41:$M41,"Con retraso"))</f>
        <v/>
      </c>
      <c r="P41" s="14">
        <f>IF($B41="","",COUNTIF($D41:$M41,"No entregada"))</f>
        <v/>
      </c>
      <c r="Q41" s="14">
        <f>IF($B41="","",SUMPRODUCT(($D41:$M41="")*($D$5:$M$5&lt;&gt;"")*($D$5:$M$5&lt;$C$4)))</f>
        <v/>
      </c>
      <c r="R41" s="15">
        <f>IF($B41="","",IF(N41+O41+P41+Q41=0,"",(N41+O41)/(N41+O41+P41+Q41)))</f>
        <v/>
      </c>
      <c r="S41" s="25">
        <f>IF($B41="","",Notas!N41)</f>
        <v/>
      </c>
      <c r="T41" s="26">
        <f>IF($B41="","",IF(P41+Q41&gt;=Panel!$C$11,"Entregas pendientes",IF(P41+Q41&gt;=1,"Vigilar","Al día")))</f>
        <v/>
      </c>
      <c r="U41" s="32">
        <f>IF($B41="","",IF(P41+Q41=0,"",P41+Q41+(1000-ROW())/100000))</f>
        <v/>
      </c>
    </row>
    <row r="42">
      <c r="B42" s="30" t="n"/>
      <c r="C42" s="31" t="n"/>
      <c r="D42" s="31" t="n"/>
      <c r="E42" s="31" t="n"/>
      <c r="F42" s="31" t="n"/>
      <c r="G42" s="31" t="n"/>
      <c r="H42" s="31" t="n"/>
      <c r="I42" s="31" t="n"/>
      <c r="J42" s="31" t="n"/>
      <c r="K42" s="31" t="n"/>
      <c r="L42" s="31" t="n"/>
      <c r="M42" s="31" t="n"/>
      <c r="N42" s="14">
        <f>IF($B42="","",COUNTIF($D42:$M42,"Entregada"))</f>
        <v/>
      </c>
      <c r="O42" s="14">
        <f>IF($B42="","",COUNTIF($D42:$M42,"Con retraso"))</f>
        <v/>
      </c>
      <c r="P42" s="14">
        <f>IF($B42="","",COUNTIF($D42:$M42,"No entregada"))</f>
        <v/>
      </c>
      <c r="Q42" s="14">
        <f>IF($B42="","",SUMPRODUCT(($D42:$M42="")*($D$5:$M$5&lt;&gt;"")*($D$5:$M$5&lt;$C$4)))</f>
        <v/>
      </c>
      <c r="R42" s="15">
        <f>IF($B42="","",IF(N42+O42+P42+Q42=0,"",(N42+O42)/(N42+O42+P42+Q42)))</f>
        <v/>
      </c>
      <c r="S42" s="25">
        <f>IF($B42="","",Notas!N42)</f>
        <v/>
      </c>
      <c r="T42" s="26">
        <f>IF($B42="","",IF(P42+Q42&gt;=Panel!$C$11,"Entregas pendientes",IF(P42+Q42&gt;=1,"Vigilar","Al día")))</f>
        <v/>
      </c>
      <c r="U42" s="32">
        <f>IF($B42="","",IF(P42+Q42=0,"",P42+Q42+(1000-ROW())/100000))</f>
        <v/>
      </c>
    </row>
    <row r="43">
      <c r="B43" s="30" t="n"/>
      <c r="C43" s="31" t="n"/>
      <c r="D43" s="31" t="n"/>
      <c r="E43" s="31" t="n"/>
      <c r="F43" s="31" t="n"/>
      <c r="G43" s="31" t="n"/>
      <c r="H43" s="31" t="n"/>
      <c r="I43" s="31" t="n"/>
      <c r="J43" s="31" t="n"/>
      <c r="K43" s="31" t="n"/>
      <c r="L43" s="31" t="n"/>
      <c r="M43" s="31" t="n"/>
      <c r="N43" s="14">
        <f>IF($B43="","",COUNTIF($D43:$M43,"Entregada"))</f>
        <v/>
      </c>
      <c r="O43" s="14">
        <f>IF($B43="","",COUNTIF($D43:$M43,"Con retraso"))</f>
        <v/>
      </c>
      <c r="P43" s="14">
        <f>IF($B43="","",COUNTIF($D43:$M43,"No entregada"))</f>
        <v/>
      </c>
      <c r="Q43" s="14">
        <f>IF($B43="","",SUMPRODUCT(($D43:$M43="")*($D$5:$M$5&lt;&gt;"")*($D$5:$M$5&lt;$C$4)))</f>
        <v/>
      </c>
      <c r="R43" s="15">
        <f>IF($B43="","",IF(N43+O43+P43+Q43=0,"",(N43+O43)/(N43+O43+P43+Q43)))</f>
        <v/>
      </c>
      <c r="S43" s="25">
        <f>IF($B43="","",Notas!N43)</f>
        <v/>
      </c>
      <c r="T43" s="26">
        <f>IF($B43="","",IF(P43+Q43&gt;=Panel!$C$11,"Entregas pendientes",IF(P43+Q43&gt;=1,"Vigilar","Al día")))</f>
        <v/>
      </c>
      <c r="U43" s="32">
        <f>IF($B43="","",IF(P43+Q43=0,"",P43+Q43+(1000-ROW())/100000))</f>
        <v/>
      </c>
    </row>
    <row r="44">
      <c r="B44" s="30" t="n"/>
      <c r="C44" s="31" t="n"/>
      <c r="D44" s="31" t="n"/>
      <c r="E44" s="31" t="n"/>
      <c r="F44" s="31" t="n"/>
      <c r="G44" s="31" t="n"/>
      <c r="H44" s="31" t="n"/>
      <c r="I44" s="31" t="n"/>
      <c r="J44" s="31" t="n"/>
      <c r="K44" s="31" t="n"/>
      <c r="L44" s="31" t="n"/>
      <c r="M44" s="31" t="n"/>
      <c r="N44" s="14">
        <f>IF($B44="","",COUNTIF($D44:$M44,"Entregada"))</f>
        <v/>
      </c>
      <c r="O44" s="14">
        <f>IF($B44="","",COUNTIF($D44:$M44,"Con retraso"))</f>
        <v/>
      </c>
      <c r="P44" s="14">
        <f>IF($B44="","",COUNTIF($D44:$M44,"No entregada"))</f>
        <v/>
      </c>
      <c r="Q44" s="14">
        <f>IF($B44="","",SUMPRODUCT(($D44:$M44="")*($D$5:$M$5&lt;&gt;"")*($D$5:$M$5&lt;$C$4)))</f>
        <v/>
      </c>
      <c r="R44" s="15">
        <f>IF($B44="","",IF(N44+O44+P44+Q44=0,"",(N44+O44)/(N44+O44+P44+Q44)))</f>
        <v/>
      </c>
      <c r="S44" s="25">
        <f>IF($B44="","",Notas!N44)</f>
        <v/>
      </c>
      <c r="T44" s="26">
        <f>IF($B44="","",IF(P44+Q44&gt;=Panel!$C$11,"Entregas pendientes",IF(P44+Q44&gt;=1,"Vigilar","Al día")))</f>
        <v/>
      </c>
      <c r="U44" s="32">
        <f>IF($B44="","",IF(P44+Q44=0,"",P44+Q44+(1000-ROW())/100000))</f>
        <v/>
      </c>
    </row>
    <row r="45">
      <c r="B45" s="30" t="n"/>
      <c r="C45" s="31" t="n"/>
      <c r="D45" s="31" t="n"/>
      <c r="E45" s="31" t="n"/>
      <c r="F45" s="31" t="n"/>
      <c r="G45" s="31" t="n"/>
      <c r="H45" s="31" t="n"/>
      <c r="I45" s="31" t="n"/>
      <c r="J45" s="31" t="n"/>
      <c r="K45" s="31" t="n"/>
      <c r="L45" s="31" t="n"/>
      <c r="M45" s="31" t="n"/>
      <c r="N45" s="14">
        <f>IF($B45="","",COUNTIF($D45:$M45,"Entregada"))</f>
        <v/>
      </c>
      <c r="O45" s="14">
        <f>IF($B45="","",COUNTIF($D45:$M45,"Con retraso"))</f>
        <v/>
      </c>
      <c r="P45" s="14">
        <f>IF($B45="","",COUNTIF($D45:$M45,"No entregada"))</f>
        <v/>
      </c>
      <c r="Q45" s="14">
        <f>IF($B45="","",SUMPRODUCT(($D45:$M45="")*($D$5:$M$5&lt;&gt;"")*($D$5:$M$5&lt;$C$4)))</f>
        <v/>
      </c>
      <c r="R45" s="15">
        <f>IF($B45="","",IF(N45+O45+P45+Q45=0,"",(N45+O45)/(N45+O45+P45+Q45)))</f>
        <v/>
      </c>
      <c r="S45" s="25">
        <f>IF($B45="","",Notas!N45)</f>
        <v/>
      </c>
      <c r="T45" s="26">
        <f>IF($B45="","",IF(P45+Q45&gt;=Panel!$C$11,"Entregas pendientes",IF(P45+Q45&gt;=1,"Vigilar","Al día")))</f>
        <v/>
      </c>
      <c r="U45" s="32">
        <f>IF($B45="","",IF(P45+Q45=0,"",P45+Q45+(1000-ROW())/100000))</f>
        <v/>
      </c>
    </row>
    <row r="46">
      <c r="B46" s="30" t="n"/>
      <c r="C46" s="31" t="n"/>
      <c r="D46" s="31" t="n"/>
      <c r="E46" s="31" t="n"/>
      <c r="F46" s="31" t="n"/>
      <c r="G46" s="31" t="n"/>
      <c r="H46" s="31" t="n"/>
      <c r="I46" s="31" t="n"/>
      <c r="J46" s="31" t="n"/>
      <c r="K46" s="31" t="n"/>
      <c r="L46" s="31" t="n"/>
      <c r="M46" s="31" t="n"/>
      <c r="N46" s="14">
        <f>IF($B46="","",COUNTIF($D46:$M46,"Entregada"))</f>
        <v/>
      </c>
      <c r="O46" s="14">
        <f>IF($B46="","",COUNTIF($D46:$M46,"Con retraso"))</f>
        <v/>
      </c>
      <c r="P46" s="14">
        <f>IF($B46="","",COUNTIF($D46:$M46,"No entregada"))</f>
        <v/>
      </c>
      <c r="Q46" s="14">
        <f>IF($B46="","",SUMPRODUCT(($D46:$M46="")*($D$5:$M$5&lt;&gt;"")*($D$5:$M$5&lt;$C$4)))</f>
        <v/>
      </c>
      <c r="R46" s="15">
        <f>IF($B46="","",IF(N46+O46+P46+Q46=0,"",(N46+O46)/(N46+O46+P46+Q46)))</f>
        <v/>
      </c>
      <c r="S46" s="25">
        <f>IF($B46="","",Notas!N46)</f>
        <v/>
      </c>
      <c r="T46" s="26">
        <f>IF($B46="","",IF(P46+Q46&gt;=Panel!$C$11,"Entregas pendientes",IF(P46+Q46&gt;=1,"Vigilar","Al día")))</f>
        <v/>
      </c>
      <c r="U46" s="32">
        <f>IF($B46="","",IF(P46+Q46=0,"",P46+Q46+(1000-ROW())/100000))</f>
        <v/>
      </c>
    </row>
    <row r="47">
      <c r="B47" s="20" t="inlineStr">
        <is>
          <t>TOTAL</t>
        </is>
      </c>
      <c r="N47" s="21">
        <f>SUM(N7:N46)</f>
        <v/>
      </c>
      <c r="O47" s="21">
        <f>SUM(O7:O46)</f>
        <v/>
      </c>
      <c r="P47" s="21">
        <f>SUM(P7:P46)</f>
        <v/>
      </c>
      <c r="Q47" s="21">
        <f>SUM(Q7:Q46)</f>
        <v/>
      </c>
      <c r="R47" s="22">
        <f>IF(N47+O47+P47+Q47=0,0,(N47+O47)/(N47+O47+P47+Q47))</f>
        <v/>
      </c>
    </row>
    <row r="49">
      <c r="B49" s="19" t="inlineStr">
        <is>
          <t>Celda gris = tarea ya vencida sin estado marcado («Por marcar»). Hasta 40 alumnos y 10 tareas. «Orden aux.» ordena la lista de alumnos del Panel: no la modifiques.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3">
    <mergeCell ref="B3:U3"/>
    <mergeCell ref="B2:U2"/>
    <mergeCell ref="C4:D4"/>
  </mergeCells>
  <conditionalFormatting sqref="D7:M46">
    <cfRule type="cellIs" priority="1" operator="equal" dxfId="2">
      <formula>"Entregada"</formula>
    </cfRule>
    <cfRule type="cellIs" priority="2" operator="equal" dxfId="1">
      <formula>"Con retraso"</formula>
    </cfRule>
    <cfRule type="cellIs" priority="3" operator="equal" dxfId="0">
      <formula>"No entregada"</formula>
    </cfRule>
    <cfRule type="expression" priority="4" dxfId="3">
      <formula>AND($B7&lt;&gt;"",D7="",D$5&lt;&gt;"",D$5&lt;$C$4)</formula>
    </cfRule>
  </conditionalFormatting>
  <conditionalFormatting sqref="T7:T46">
    <cfRule type="cellIs" priority="5" operator="equal" dxfId="0">
      <formula>"Entregas pendientes"</formula>
    </cfRule>
    <cfRule type="cellIs" priority="6" operator="equal" dxfId="1">
      <formula>"Vigilar"</formula>
    </cfRule>
    <cfRule type="cellIs" priority="7" operator="equal" dxfId="2">
      <formula>"Al día"</formula>
    </cfRule>
  </conditionalFormatting>
  <conditionalFormatting sqref="R7:R46">
    <cfRule type="dataBar" priority="8">
      <dataBar>
        <cfvo type="num" val="0"/>
        <cfvo type="max"/>
        <color rgb="0010B981"/>
      </dataBar>
    </cfRule>
  </conditionalFormatting>
  <dataValidations count="1">
    <dataValidation sqref="D7:M46" showDropDown="0" showInputMessage="0" showErrorMessage="0" allowBlank="1" type="list">
      <formula1>"Entregada,Con retraso,No entregada"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Q47"/>
  <sheetViews>
    <sheetView showGridLines="0" workbookViewId="0">
      <pane xSplit="3" ySplit="6" topLeftCell="D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26" customWidth="1" min="2" max="2"/>
    <col width="10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10" customWidth="1" min="15" max="15"/>
    <col width="10" customWidth="1" min="16" max="16"/>
    <col width="26" customWidth="1" min="17" max="17"/>
  </cols>
  <sheetData>
    <row r="2" ht="34" customHeight="1">
      <c r="B2" s="1" t="inlineStr">
        <is>
          <t>Notas de las tareas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</row>
    <row r="3">
      <c r="B3" s="3" t="inlineStr">
        <is>
          <t>Anota la nota (0-10) de cada tarea entregada. La media por alumno se calcula sola.</t>
        </is>
      </c>
    </row>
    <row r="4">
      <c r="B4" s="20" t="inlineStr">
        <is>
          <t>Nota de aprobado</t>
        </is>
      </c>
      <c r="C4" s="33">
        <f>Panel!$C$12</f>
        <v/>
      </c>
    </row>
    <row r="5">
      <c r="B5" s="19" t="inlineStr">
        <is>
          <t>Los alumnos se toman de la hoja «Entregas».</t>
        </is>
      </c>
    </row>
    <row r="6" ht="48" customHeight="1">
      <c r="B6" s="11" t="inlineStr">
        <is>
          <t>Alumno/a</t>
        </is>
      </c>
      <c r="C6" s="11" t="inlineStr">
        <is>
          <t>Grupo</t>
        </is>
      </c>
      <c r="D6" s="11">
        <f>Entregas!D6</f>
        <v/>
      </c>
      <c r="E6" s="11">
        <f>Entregas!E6</f>
        <v/>
      </c>
      <c r="F6" s="11">
        <f>Entregas!F6</f>
        <v/>
      </c>
      <c r="G6" s="11">
        <f>Entregas!G6</f>
        <v/>
      </c>
      <c r="H6" s="11">
        <f>Entregas!H6</f>
        <v/>
      </c>
      <c r="I6" s="11">
        <f>Entregas!I6</f>
        <v/>
      </c>
      <c r="J6" s="11">
        <f>Entregas!J6</f>
        <v/>
      </c>
      <c r="K6" s="11">
        <f>Entregas!K6</f>
        <v/>
      </c>
      <c r="L6" s="11">
        <f>Entregas!L6</f>
        <v/>
      </c>
      <c r="M6" s="11">
        <f>Entregas!M6</f>
        <v/>
      </c>
      <c r="N6" s="11" t="inlineStr">
        <is>
          <t>Media</t>
        </is>
      </c>
      <c r="O6" s="11" t="inlineStr">
        <is>
          <t>Máxima</t>
        </is>
      </c>
      <c r="P6" s="11" t="inlineStr">
        <is>
          <t>Mínima</t>
        </is>
      </c>
      <c r="Q6" s="11" t="inlineStr">
        <is>
          <t>Revisar</t>
        </is>
      </c>
    </row>
    <row r="7">
      <c r="B7" s="23">
        <f>IF(Entregas!B7="","",Entregas!B7)</f>
        <v/>
      </c>
      <c r="C7" s="26">
        <f>IF(Entregas!B7="","",Entregas!C7)</f>
        <v/>
      </c>
      <c r="D7" s="17" t="n">
        <v>9</v>
      </c>
      <c r="E7" s="17" t="n">
        <v>8.5</v>
      </c>
      <c r="F7" s="17" t="n">
        <v>9.5</v>
      </c>
      <c r="G7" s="17" t="n">
        <v>9</v>
      </c>
      <c r="H7" s="17" t="n">
        <v>10</v>
      </c>
      <c r="I7" s="17" t="n">
        <v>9</v>
      </c>
      <c r="J7" s="17" t="n">
        <v>8.5</v>
      </c>
      <c r="K7" s="17" t="n">
        <v>9</v>
      </c>
      <c r="L7" s="17" t="n"/>
      <c r="M7" s="17" t="n"/>
      <c r="N7" s="34">
        <f>IF(B7="","",IFERROR(AVERAGE(D7:M7),""))</f>
        <v/>
      </c>
      <c r="O7" s="35">
        <f>IF(B7="","",IF(COUNT(D7:M7)=0,"",MAX(D7:M7)))</f>
        <v/>
      </c>
      <c r="P7" s="35">
        <f>IF(B7="","",IF(COUNT(D7:M7)=0,"",MIN(D7:M7)))</f>
        <v/>
      </c>
      <c r="Q7" s="23">
        <f>IF(B7="","",IF(SUMPRODUCT((Entregas!D7:M7="No entregada")*(D7:M7&lt;&gt;""))&gt;0,"Nota en tarea no entregada",""))</f>
        <v/>
      </c>
    </row>
    <row r="8">
      <c r="B8" s="23">
        <f>IF(Entregas!B8="","",Entregas!B8)</f>
        <v/>
      </c>
      <c r="C8" s="26">
        <f>IF(Entregas!B8="","",Entregas!C8)</f>
        <v/>
      </c>
      <c r="D8" s="17" t="n">
        <v>6</v>
      </c>
      <c r="E8" s="17" t="n">
        <v>5</v>
      </c>
      <c r="F8" s="17" t="n"/>
      <c r="G8" s="17" t="n">
        <v>6.5</v>
      </c>
      <c r="H8" s="17" t="n">
        <v>5</v>
      </c>
      <c r="I8" s="17" t="n"/>
      <c r="J8" s="17" t="n"/>
      <c r="K8" s="17" t="n"/>
      <c r="L8" s="17" t="n"/>
      <c r="M8" s="17" t="n"/>
      <c r="N8" s="34">
        <f>IF(B8="","",IFERROR(AVERAGE(D8:M8),""))</f>
        <v/>
      </c>
      <c r="O8" s="35">
        <f>IF(B8="","",IF(COUNT(D8:M8)=0,"",MAX(D8:M8)))</f>
        <v/>
      </c>
      <c r="P8" s="35">
        <f>IF(B8="","",IF(COUNT(D8:M8)=0,"",MIN(D8:M8)))</f>
        <v/>
      </c>
      <c r="Q8" s="23">
        <f>IF(B8="","",IF(SUMPRODUCT((Entregas!D8:M8="No entregada")*(D8:M8&lt;&gt;""))&gt;0,"Nota en tarea no entregada",""))</f>
        <v/>
      </c>
    </row>
    <row r="9">
      <c r="B9" s="23">
        <f>IF(Entregas!B9="","",Entregas!B9)</f>
        <v/>
      </c>
      <c r="C9" s="26">
        <f>IF(Entregas!B9="","",Entregas!C9)</f>
        <v/>
      </c>
      <c r="D9" s="17" t="n">
        <v>7.5</v>
      </c>
      <c r="E9" s="17" t="n">
        <v>8</v>
      </c>
      <c r="F9" s="17" t="n">
        <v>7</v>
      </c>
      <c r="G9" s="17" t="n">
        <v>6.5</v>
      </c>
      <c r="H9" s="17" t="n">
        <v>8</v>
      </c>
      <c r="I9" s="17" t="n">
        <v>7.5</v>
      </c>
      <c r="J9" s="17" t="n">
        <v>8</v>
      </c>
      <c r="K9" s="17" t="n"/>
      <c r="L9" s="17" t="n"/>
      <c r="M9" s="17" t="n"/>
      <c r="N9" s="34">
        <f>IF(B9="","",IFERROR(AVERAGE(D9:M9),""))</f>
        <v/>
      </c>
      <c r="O9" s="35">
        <f>IF(B9="","",IF(COUNT(D9:M9)=0,"",MAX(D9:M9)))</f>
        <v/>
      </c>
      <c r="P9" s="35">
        <f>IF(B9="","",IF(COUNT(D9:M9)=0,"",MIN(D9:M9)))</f>
        <v/>
      </c>
      <c r="Q9" s="23">
        <f>IF(B9="","",IF(SUMPRODUCT((Entregas!D9:M9="No entregada")*(D9:M9&lt;&gt;""))&gt;0,"Nota en tarea no entregada",""))</f>
        <v/>
      </c>
    </row>
    <row r="10">
      <c r="B10" s="23">
        <f>IF(Entregas!B10="","",Entregas!B10)</f>
        <v/>
      </c>
      <c r="C10" s="26">
        <f>IF(Entregas!B10="","",Entregas!C10)</f>
        <v/>
      </c>
      <c r="D10" s="17" t="n">
        <v>4.5</v>
      </c>
      <c r="E10" s="17" t="n"/>
      <c r="F10" s="17" t="n"/>
      <c r="G10" s="17" t="n">
        <v>5</v>
      </c>
      <c r="H10" s="17" t="n"/>
      <c r="I10" s="17" t="n">
        <v>4</v>
      </c>
      <c r="J10" s="17" t="n"/>
      <c r="K10" s="17" t="n"/>
      <c r="L10" s="17" t="n"/>
      <c r="M10" s="17" t="n"/>
      <c r="N10" s="34">
        <f>IF(B10="","",IFERROR(AVERAGE(D10:M10),""))</f>
        <v/>
      </c>
      <c r="O10" s="35">
        <f>IF(B10="","",IF(COUNT(D10:M10)=0,"",MAX(D10:M10)))</f>
        <v/>
      </c>
      <c r="P10" s="35">
        <f>IF(B10="","",IF(COUNT(D10:M10)=0,"",MIN(D10:M10)))</f>
        <v/>
      </c>
      <c r="Q10" s="23">
        <f>IF(B10="","",IF(SUMPRODUCT((Entregas!D10:M10="No entregada")*(D10:M10&lt;&gt;""))&gt;0,"Nota en tarea no entregada",""))</f>
        <v/>
      </c>
    </row>
    <row r="11">
      <c r="B11" s="23">
        <f>IF(Entregas!B11="","",Entregas!B11)</f>
        <v/>
      </c>
      <c r="C11" s="26">
        <f>IF(Entregas!B11="","",Entregas!C11)</f>
        <v/>
      </c>
      <c r="D11" s="17" t="n">
        <v>8</v>
      </c>
      <c r="E11" s="17" t="n">
        <v>7.5</v>
      </c>
      <c r="F11" s="17" t="n">
        <v>7</v>
      </c>
      <c r="G11" s="17" t="n">
        <v>8.5</v>
      </c>
      <c r="H11" s="17" t="n">
        <v>8</v>
      </c>
      <c r="I11" s="17" t="n">
        <v>9</v>
      </c>
      <c r="J11" s="17" t="n">
        <v>8</v>
      </c>
      <c r="K11" s="17" t="n">
        <v>8</v>
      </c>
      <c r="L11" s="17" t="n"/>
      <c r="M11" s="17" t="n"/>
      <c r="N11" s="34">
        <f>IF(B11="","",IFERROR(AVERAGE(D11:M11),""))</f>
        <v/>
      </c>
      <c r="O11" s="35">
        <f>IF(B11="","",IF(COUNT(D11:M11)=0,"",MAX(D11:M11)))</f>
        <v/>
      </c>
      <c r="P11" s="35">
        <f>IF(B11="","",IF(COUNT(D11:M11)=0,"",MIN(D11:M11)))</f>
        <v/>
      </c>
      <c r="Q11" s="23">
        <f>IF(B11="","",IF(SUMPRODUCT((Entregas!D11:M11="No entregada")*(D11:M11&lt;&gt;""))&gt;0,"Nota en tarea no entregada",""))</f>
        <v/>
      </c>
    </row>
    <row r="12">
      <c r="B12" s="23">
        <f>IF(Entregas!B12="","",Entregas!B12)</f>
        <v/>
      </c>
      <c r="C12" s="26">
        <f>IF(Entregas!B12="","",Entregas!C12)</f>
        <v/>
      </c>
      <c r="D12" s="17" t="n">
        <v>7</v>
      </c>
      <c r="E12" s="17" t="n">
        <v>7</v>
      </c>
      <c r="F12" s="17" t="n">
        <v>7.5</v>
      </c>
      <c r="G12" s="17" t="n">
        <v>8</v>
      </c>
      <c r="H12" s="17" t="n">
        <v>6.5</v>
      </c>
      <c r="I12" s="17" t="n">
        <v>7</v>
      </c>
      <c r="J12" s="17" t="n"/>
      <c r="K12" s="17" t="n"/>
      <c r="L12" s="17" t="n"/>
      <c r="M12" s="17" t="n"/>
      <c r="N12" s="34">
        <f>IF(B12="","",IFERROR(AVERAGE(D12:M12),""))</f>
        <v/>
      </c>
      <c r="O12" s="35">
        <f>IF(B12="","",IF(COUNT(D12:M12)=0,"",MAX(D12:M12)))</f>
        <v/>
      </c>
      <c r="P12" s="35">
        <f>IF(B12="","",IF(COUNT(D12:M12)=0,"",MIN(D12:M12)))</f>
        <v/>
      </c>
      <c r="Q12" s="23">
        <f>IF(B12="","",IF(SUMPRODUCT((Entregas!D12:M12="No entregada")*(D12:M12&lt;&gt;""))&gt;0,"Nota en tarea no entregada",""))</f>
        <v/>
      </c>
    </row>
    <row r="13">
      <c r="B13" s="23">
        <f>IF(Entregas!B13="","",Entregas!B13)</f>
        <v/>
      </c>
      <c r="C13" s="26">
        <f>IF(Entregas!B13="","",Entregas!C13)</f>
        <v/>
      </c>
      <c r="D13" s="17" t="n">
        <v>8.5</v>
      </c>
      <c r="E13" s="17" t="n">
        <v>9</v>
      </c>
      <c r="F13" s="17" t="n">
        <v>8</v>
      </c>
      <c r="G13" s="17" t="n">
        <v>8.5</v>
      </c>
      <c r="H13" s="17" t="n">
        <v>9</v>
      </c>
      <c r="I13" s="17" t="n">
        <v>8</v>
      </c>
      <c r="J13" s="17" t="n">
        <v>7</v>
      </c>
      <c r="K13" s="17" t="n"/>
      <c r="L13" s="17" t="n"/>
      <c r="M13" s="17" t="n"/>
      <c r="N13" s="34">
        <f>IF(B13="","",IFERROR(AVERAGE(D13:M13),""))</f>
        <v/>
      </c>
      <c r="O13" s="35">
        <f>IF(B13="","",IF(COUNT(D13:M13)=0,"",MAX(D13:M13)))</f>
        <v/>
      </c>
      <c r="P13" s="35">
        <f>IF(B13="","",IF(COUNT(D13:M13)=0,"",MIN(D13:M13)))</f>
        <v/>
      </c>
      <c r="Q13" s="23">
        <f>IF(B13="","",IF(SUMPRODUCT((Entregas!D13:M13="No entregada")*(D13:M13&lt;&gt;""))&gt;0,"Nota en tarea no entregada",""))</f>
        <v/>
      </c>
    </row>
    <row r="14">
      <c r="B14" s="23">
        <f>IF(Entregas!B14="","",Entregas!B14)</f>
        <v/>
      </c>
      <c r="C14" s="26">
        <f>IF(Entregas!B14="","",Entregas!C14)</f>
        <v/>
      </c>
      <c r="D14" s="17" t="n"/>
      <c r="E14" s="17" t="n"/>
      <c r="F14" s="17" t="n">
        <v>5</v>
      </c>
      <c r="G14" s="17" t="n"/>
      <c r="H14" s="17" t="n">
        <v>4.5</v>
      </c>
      <c r="I14" s="17" t="n"/>
      <c r="J14" s="17" t="n"/>
      <c r="K14" s="17" t="n"/>
      <c r="L14" s="17" t="n"/>
      <c r="M14" s="17" t="n"/>
      <c r="N14" s="34">
        <f>IF(B14="","",IFERROR(AVERAGE(D14:M14),""))</f>
        <v/>
      </c>
      <c r="O14" s="35">
        <f>IF(B14="","",IF(COUNT(D14:M14)=0,"",MAX(D14:M14)))</f>
        <v/>
      </c>
      <c r="P14" s="35">
        <f>IF(B14="","",IF(COUNT(D14:M14)=0,"",MIN(D14:M14)))</f>
        <v/>
      </c>
      <c r="Q14" s="23">
        <f>IF(B14="","",IF(SUMPRODUCT((Entregas!D14:M14="No entregada")*(D14:M14&lt;&gt;""))&gt;0,"Nota en tarea no entregada",""))</f>
        <v/>
      </c>
    </row>
    <row r="15">
      <c r="B15" s="23">
        <f>IF(Entregas!B15="","",Entregas!B15)</f>
        <v/>
      </c>
      <c r="C15" s="26">
        <f>IF(Entregas!B15="","",Entregas!C15)</f>
        <v/>
      </c>
      <c r="D15" s="17" t="n">
        <v>9</v>
      </c>
      <c r="E15" s="17" t="n">
        <v>9.5</v>
      </c>
      <c r="F15" s="17" t="n">
        <v>9</v>
      </c>
      <c r="G15" s="17" t="n">
        <v>8.5</v>
      </c>
      <c r="H15" s="17" t="n">
        <v>8</v>
      </c>
      <c r="I15" s="17" t="n">
        <v>9</v>
      </c>
      <c r="J15" s="17" t="n">
        <v>9.5</v>
      </c>
      <c r="K15" s="17" t="n">
        <v>9</v>
      </c>
      <c r="L15" s="17" t="n"/>
      <c r="M15" s="17" t="n"/>
      <c r="N15" s="34">
        <f>IF(B15="","",IFERROR(AVERAGE(D15:M15),""))</f>
        <v/>
      </c>
      <c r="O15" s="35">
        <f>IF(B15="","",IF(COUNT(D15:M15)=0,"",MAX(D15:M15)))</f>
        <v/>
      </c>
      <c r="P15" s="35">
        <f>IF(B15="","",IF(COUNT(D15:M15)=0,"",MIN(D15:M15)))</f>
        <v/>
      </c>
      <c r="Q15" s="23">
        <f>IF(B15="","",IF(SUMPRODUCT((Entregas!D15:M15="No entregada")*(D15:M15&lt;&gt;""))&gt;0,"Nota en tarea no entregada",""))</f>
        <v/>
      </c>
    </row>
    <row r="16">
      <c r="B16" s="23">
        <f>IF(Entregas!B16="","",Entregas!B16)</f>
        <v/>
      </c>
      <c r="C16" s="26">
        <f>IF(Entregas!B16="","",Entregas!C16)</f>
        <v/>
      </c>
      <c r="D16" s="17" t="n">
        <v>6</v>
      </c>
      <c r="E16" s="17" t="n">
        <v>7</v>
      </c>
      <c r="F16" s="17" t="n">
        <v>7.5</v>
      </c>
      <c r="G16" s="17" t="n"/>
      <c r="H16" s="17" t="n">
        <v>7</v>
      </c>
      <c r="I16" s="17" t="n">
        <v>7</v>
      </c>
      <c r="J16" s="17" t="n">
        <v>5.5</v>
      </c>
      <c r="K16" s="17" t="n"/>
      <c r="L16" s="17" t="n"/>
      <c r="M16" s="17" t="n"/>
      <c r="N16" s="34">
        <f>IF(B16="","",IFERROR(AVERAGE(D16:M16),""))</f>
        <v/>
      </c>
      <c r="O16" s="35">
        <f>IF(B16="","",IF(COUNT(D16:M16)=0,"",MAX(D16:M16)))</f>
        <v/>
      </c>
      <c r="P16" s="35">
        <f>IF(B16="","",IF(COUNT(D16:M16)=0,"",MIN(D16:M16)))</f>
        <v/>
      </c>
      <c r="Q16" s="23">
        <f>IF(B16="","",IF(SUMPRODUCT((Entregas!D16:M16="No entregada")*(D16:M16&lt;&gt;""))&gt;0,"Nota en tarea no entregada",""))</f>
        <v/>
      </c>
    </row>
    <row r="17">
      <c r="B17" s="23">
        <f>IF(Entregas!B17="","",Entregas!B17)</f>
        <v/>
      </c>
      <c r="C17" s="26">
        <f>IF(Entregas!B17="","",Entregas!C17)</f>
        <v/>
      </c>
      <c r="D17" s="17" t="n">
        <v>10</v>
      </c>
      <c r="E17" s="17" t="n">
        <v>9.5</v>
      </c>
      <c r="F17" s="17" t="n">
        <v>10</v>
      </c>
      <c r="G17" s="17" t="n">
        <v>9</v>
      </c>
      <c r="H17" s="17" t="n">
        <v>9.5</v>
      </c>
      <c r="I17" s="17" t="n">
        <v>10</v>
      </c>
      <c r="J17" s="17" t="n">
        <v>9.5</v>
      </c>
      <c r="K17" s="17" t="n"/>
      <c r="L17" s="17" t="n"/>
      <c r="M17" s="17" t="n"/>
      <c r="N17" s="34">
        <f>IF(B17="","",IFERROR(AVERAGE(D17:M17),""))</f>
        <v/>
      </c>
      <c r="O17" s="35">
        <f>IF(B17="","",IF(COUNT(D17:M17)=0,"",MAX(D17:M17)))</f>
        <v/>
      </c>
      <c r="P17" s="35">
        <f>IF(B17="","",IF(COUNT(D17:M17)=0,"",MIN(D17:M17)))</f>
        <v/>
      </c>
      <c r="Q17" s="23">
        <f>IF(B17="","",IF(SUMPRODUCT((Entregas!D17:M17="No entregada")*(D17:M17&lt;&gt;""))&gt;0,"Nota en tarea no entregada",""))</f>
        <v/>
      </c>
    </row>
    <row r="18">
      <c r="B18" s="23">
        <f>IF(Entregas!B18="","",Entregas!B18)</f>
        <v/>
      </c>
      <c r="C18" s="26">
        <f>IF(Entregas!B18="","",Entregas!C18)</f>
        <v/>
      </c>
      <c r="D18" s="17" t="n">
        <v>7</v>
      </c>
      <c r="E18" s="17" t="n">
        <v>6</v>
      </c>
      <c r="F18" s="17" t="n">
        <v>7.5</v>
      </c>
      <c r="G18" s="17" t="n"/>
      <c r="H18" s="17" t="n">
        <v>7</v>
      </c>
      <c r="I18" s="17" t="n">
        <v>7.5</v>
      </c>
      <c r="J18" s="17" t="n">
        <v>7</v>
      </c>
      <c r="K18" s="17" t="n"/>
      <c r="L18" s="17" t="n"/>
      <c r="M18" s="17" t="n"/>
      <c r="N18" s="34">
        <f>IF(B18="","",IFERROR(AVERAGE(D18:M18),""))</f>
        <v/>
      </c>
      <c r="O18" s="35">
        <f>IF(B18="","",IF(COUNT(D18:M18)=0,"",MAX(D18:M18)))</f>
        <v/>
      </c>
      <c r="P18" s="35">
        <f>IF(B18="","",IF(COUNT(D18:M18)=0,"",MIN(D18:M18)))</f>
        <v/>
      </c>
      <c r="Q18" s="23">
        <f>IF(B18="","",IF(SUMPRODUCT((Entregas!D18:M18="No entregada")*(D18:M18&lt;&gt;""))&gt;0,"Nota en tarea no entregada",""))</f>
        <v/>
      </c>
    </row>
    <row r="19">
      <c r="B19" s="23">
        <f>IF(Entregas!B19="","",Entregas!B19)</f>
        <v/>
      </c>
      <c r="C19" s="26">
        <f>IF(Entregas!B19="","",Entregas!C19)</f>
        <v/>
      </c>
      <c r="D19" s="17" t="n"/>
      <c r="E19" s="17" t="n"/>
      <c r="F19" s="17" t="n"/>
      <c r="G19" s="17" t="n"/>
      <c r="H19" s="17" t="n"/>
      <c r="I19" s="17" t="n"/>
      <c r="J19" s="17" t="n"/>
      <c r="K19" s="17" t="n"/>
      <c r="L19" s="17" t="n"/>
      <c r="M19" s="17" t="n"/>
      <c r="N19" s="34">
        <f>IF(B19="","",IFERROR(AVERAGE(D19:M19),""))</f>
        <v/>
      </c>
      <c r="O19" s="35">
        <f>IF(B19="","",IF(COUNT(D19:M19)=0,"",MAX(D19:M19)))</f>
        <v/>
      </c>
      <c r="P19" s="35">
        <f>IF(B19="","",IF(COUNT(D19:M19)=0,"",MIN(D19:M19)))</f>
        <v/>
      </c>
      <c r="Q19" s="23">
        <f>IF(B19="","",IF(SUMPRODUCT((Entregas!D19:M19="No entregada")*(D19:M19&lt;&gt;""))&gt;0,"Nota en tarea no entregada",""))</f>
        <v/>
      </c>
    </row>
    <row r="20">
      <c r="B20" s="23">
        <f>IF(Entregas!B20="","",Entregas!B20)</f>
        <v/>
      </c>
      <c r="C20" s="26">
        <f>IF(Entregas!B20="","",Entregas!C20)</f>
        <v/>
      </c>
      <c r="D20" s="17" t="n"/>
      <c r="E20" s="17" t="n"/>
      <c r="F20" s="17" t="n"/>
      <c r="G20" s="17" t="n"/>
      <c r="H20" s="17" t="n"/>
      <c r="I20" s="17" t="n"/>
      <c r="J20" s="17" t="n"/>
      <c r="K20" s="17" t="n"/>
      <c r="L20" s="17" t="n"/>
      <c r="M20" s="17" t="n"/>
      <c r="N20" s="34">
        <f>IF(B20="","",IFERROR(AVERAGE(D20:M20),""))</f>
        <v/>
      </c>
      <c r="O20" s="35">
        <f>IF(B20="","",IF(COUNT(D20:M20)=0,"",MAX(D20:M20)))</f>
        <v/>
      </c>
      <c r="P20" s="35">
        <f>IF(B20="","",IF(COUNT(D20:M20)=0,"",MIN(D20:M20)))</f>
        <v/>
      </c>
      <c r="Q20" s="23">
        <f>IF(B20="","",IF(SUMPRODUCT((Entregas!D20:M20="No entregada")*(D20:M20&lt;&gt;""))&gt;0,"Nota en tarea no entregada",""))</f>
        <v/>
      </c>
    </row>
    <row r="21">
      <c r="B21" s="23">
        <f>IF(Entregas!B21="","",Entregas!B21)</f>
        <v/>
      </c>
      <c r="C21" s="26">
        <f>IF(Entregas!B21="","",Entregas!C21)</f>
        <v/>
      </c>
      <c r="D21" s="17" t="n"/>
      <c r="E21" s="17" t="n"/>
      <c r="F21" s="17" t="n"/>
      <c r="G21" s="17" t="n"/>
      <c r="H21" s="17" t="n"/>
      <c r="I21" s="17" t="n"/>
      <c r="J21" s="17" t="n"/>
      <c r="K21" s="17" t="n"/>
      <c r="L21" s="17" t="n"/>
      <c r="M21" s="17" t="n"/>
      <c r="N21" s="34">
        <f>IF(B21="","",IFERROR(AVERAGE(D21:M21),""))</f>
        <v/>
      </c>
      <c r="O21" s="35">
        <f>IF(B21="","",IF(COUNT(D21:M21)=0,"",MAX(D21:M21)))</f>
        <v/>
      </c>
      <c r="P21" s="35">
        <f>IF(B21="","",IF(COUNT(D21:M21)=0,"",MIN(D21:M21)))</f>
        <v/>
      </c>
      <c r="Q21" s="23">
        <f>IF(B21="","",IF(SUMPRODUCT((Entregas!D21:M21="No entregada")*(D21:M21&lt;&gt;""))&gt;0,"Nota en tarea no entregada",""))</f>
        <v/>
      </c>
    </row>
    <row r="22">
      <c r="B22" s="23">
        <f>IF(Entregas!B22="","",Entregas!B22)</f>
        <v/>
      </c>
      <c r="C22" s="26">
        <f>IF(Entregas!B22="","",Entregas!C22)</f>
        <v/>
      </c>
      <c r="D22" s="17" t="n"/>
      <c r="E22" s="17" t="n"/>
      <c r="F22" s="17" t="n"/>
      <c r="G22" s="17" t="n"/>
      <c r="H22" s="17" t="n"/>
      <c r="I22" s="17" t="n"/>
      <c r="J22" s="17" t="n"/>
      <c r="K22" s="17" t="n"/>
      <c r="L22" s="17" t="n"/>
      <c r="M22" s="17" t="n"/>
      <c r="N22" s="34">
        <f>IF(B22="","",IFERROR(AVERAGE(D22:M22),""))</f>
        <v/>
      </c>
      <c r="O22" s="35">
        <f>IF(B22="","",IF(COUNT(D22:M22)=0,"",MAX(D22:M22)))</f>
        <v/>
      </c>
      <c r="P22" s="35">
        <f>IF(B22="","",IF(COUNT(D22:M22)=0,"",MIN(D22:M22)))</f>
        <v/>
      </c>
      <c r="Q22" s="23">
        <f>IF(B22="","",IF(SUMPRODUCT((Entregas!D22:M22="No entregada")*(D22:M22&lt;&gt;""))&gt;0,"Nota en tarea no entregada",""))</f>
        <v/>
      </c>
    </row>
    <row r="23">
      <c r="B23" s="23">
        <f>IF(Entregas!B23="","",Entregas!B23)</f>
        <v/>
      </c>
      <c r="C23" s="26">
        <f>IF(Entregas!B23="","",Entregas!C23)</f>
        <v/>
      </c>
      <c r="D23" s="17" t="n"/>
      <c r="E23" s="17" t="n"/>
      <c r="F23" s="17" t="n"/>
      <c r="G23" s="17" t="n"/>
      <c r="H23" s="17" t="n"/>
      <c r="I23" s="17" t="n"/>
      <c r="J23" s="17" t="n"/>
      <c r="K23" s="17" t="n"/>
      <c r="L23" s="17" t="n"/>
      <c r="M23" s="17" t="n"/>
      <c r="N23" s="34">
        <f>IF(B23="","",IFERROR(AVERAGE(D23:M23),""))</f>
        <v/>
      </c>
      <c r="O23" s="35">
        <f>IF(B23="","",IF(COUNT(D23:M23)=0,"",MAX(D23:M23)))</f>
        <v/>
      </c>
      <c r="P23" s="35">
        <f>IF(B23="","",IF(COUNT(D23:M23)=0,"",MIN(D23:M23)))</f>
        <v/>
      </c>
      <c r="Q23" s="23">
        <f>IF(B23="","",IF(SUMPRODUCT((Entregas!D23:M23="No entregada")*(D23:M23&lt;&gt;""))&gt;0,"Nota en tarea no entregada",""))</f>
        <v/>
      </c>
    </row>
    <row r="24">
      <c r="B24" s="23">
        <f>IF(Entregas!B24="","",Entregas!B24)</f>
        <v/>
      </c>
      <c r="C24" s="26">
        <f>IF(Entregas!B24="","",Entregas!C24)</f>
        <v/>
      </c>
      <c r="D24" s="17" t="n"/>
      <c r="E24" s="17" t="n"/>
      <c r="F24" s="17" t="n"/>
      <c r="G24" s="17" t="n"/>
      <c r="H24" s="17" t="n"/>
      <c r="I24" s="17" t="n"/>
      <c r="J24" s="17" t="n"/>
      <c r="K24" s="17" t="n"/>
      <c r="L24" s="17" t="n"/>
      <c r="M24" s="17" t="n"/>
      <c r="N24" s="34">
        <f>IF(B24="","",IFERROR(AVERAGE(D24:M24),""))</f>
        <v/>
      </c>
      <c r="O24" s="35">
        <f>IF(B24="","",IF(COUNT(D24:M24)=0,"",MAX(D24:M24)))</f>
        <v/>
      </c>
      <c r="P24" s="35">
        <f>IF(B24="","",IF(COUNT(D24:M24)=0,"",MIN(D24:M24)))</f>
        <v/>
      </c>
      <c r="Q24" s="23">
        <f>IF(B24="","",IF(SUMPRODUCT((Entregas!D24:M24="No entregada")*(D24:M24&lt;&gt;""))&gt;0,"Nota en tarea no entregada",""))</f>
        <v/>
      </c>
    </row>
    <row r="25">
      <c r="B25" s="23">
        <f>IF(Entregas!B25="","",Entregas!B25)</f>
        <v/>
      </c>
      <c r="C25" s="26">
        <f>IF(Entregas!B25="","",Entregas!C25)</f>
        <v/>
      </c>
      <c r="D25" s="17" t="n"/>
      <c r="E25" s="17" t="n"/>
      <c r="F25" s="17" t="n"/>
      <c r="G25" s="17" t="n"/>
      <c r="H25" s="17" t="n"/>
      <c r="I25" s="17" t="n"/>
      <c r="J25" s="17" t="n"/>
      <c r="K25" s="17" t="n"/>
      <c r="L25" s="17" t="n"/>
      <c r="M25" s="17" t="n"/>
      <c r="N25" s="34">
        <f>IF(B25="","",IFERROR(AVERAGE(D25:M25),""))</f>
        <v/>
      </c>
      <c r="O25" s="35">
        <f>IF(B25="","",IF(COUNT(D25:M25)=0,"",MAX(D25:M25)))</f>
        <v/>
      </c>
      <c r="P25" s="35">
        <f>IF(B25="","",IF(COUNT(D25:M25)=0,"",MIN(D25:M25)))</f>
        <v/>
      </c>
      <c r="Q25" s="23">
        <f>IF(B25="","",IF(SUMPRODUCT((Entregas!D25:M25="No entregada")*(D25:M25&lt;&gt;""))&gt;0,"Nota en tarea no entregada",""))</f>
        <v/>
      </c>
    </row>
    <row r="26">
      <c r="B26" s="23">
        <f>IF(Entregas!B26="","",Entregas!B26)</f>
        <v/>
      </c>
      <c r="C26" s="26">
        <f>IF(Entregas!B26="","",Entregas!C26)</f>
        <v/>
      </c>
      <c r="D26" s="17" t="n"/>
      <c r="E26" s="17" t="n"/>
      <c r="F26" s="17" t="n"/>
      <c r="G26" s="17" t="n"/>
      <c r="H26" s="17" t="n"/>
      <c r="I26" s="17" t="n"/>
      <c r="J26" s="17" t="n"/>
      <c r="K26" s="17" t="n"/>
      <c r="L26" s="17" t="n"/>
      <c r="M26" s="17" t="n"/>
      <c r="N26" s="34">
        <f>IF(B26="","",IFERROR(AVERAGE(D26:M26),""))</f>
        <v/>
      </c>
      <c r="O26" s="35">
        <f>IF(B26="","",IF(COUNT(D26:M26)=0,"",MAX(D26:M26)))</f>
        <v/>
      </c>
      <c r="P26" s="35">
        <f>IF(B26="","",IF(COUNT(D26:M26)=0,"",MIN(D26:M26)))</f>
        <v/>
      </c>
      <c r="Q26" s="23">
        <f>IF(B26="","",IF(SUMPRODUCT((Entregas!D26:M26="No entregada")*(D26:M26&lt;&gt;""))&gt;0,"Nota en tarea no entregada",""))</f>
        <v/>
      </c>
    </row>
    <row r="27">
      <c r="B27" s="23">
        <f>IF(Entregas!B27="","",Entregas!B27)</f>
        <v/>
      </c>
      <c r="C27" s="26">
        <f>IF(Entregas!B27="","",Entregas!C27)</f>
        <v/>
      </c>
      <c r="D27" s="17" t="n"/>
      <c r="E27" s="17" t="n"/>
      <c r="F27" s="17" t="n"/>
      <c r="G27" s="17" t="n"/>
      <c r="H27" s="17" t="n"/>
      <c r="I27" s="17" t="n"/>
      <c r="J27" s="17" t="n"/>
      <c r="K27" s="17" t="n"/>
      <c r="L27" s="17" t="n"/>
      <c r="M27" s="17" t="n"/>
      <c r="N27" s="34">
        <f>IF(B27="","",IFERROR(AVERAGE(D27:M27),""))</f>
        <v/>
      </c>
      <c r="O27" s="35">
        <f>IF(B27="","",IF(COUNT(D27:M27)=0,"",MAX(D27:M27)))</f>
        <v/>
      </c>
      <c r="P27" s="35">
        <f>IF(B27="","",IF(COUNT(D27:M27)=0,"",MIN(D27:M27)))</f>
        <v/>
      </c>
      <c r="Q27" s="23">
        <f>IF(B27="","",IF(SUMPRODUCT((Entregas!D27:M27="No entregada")*(D27:M27&lt;&gt;""))&gt;0,"Nota en tarea no entregada",""))</f>
        <v/>
      </c>
    </row>
    <row r="28">
      <c r="B28" s="23">
        <f>IF(Entregas!B28="","",Entregas!B28)</f>
        <v/>
      </c>
      <c r="C28" s="26">
        <f>IF(Entregas!B28="","",Entregas!C28)</f>
        <v/>
      </c>
      <c r="D28" s="17" t="n"/>
      <c r="E28" s="17" t="n"/>
      <c r="F28" s="17" t="n"/>
      <c r="G28" s="17" t="n"/>
      <c r="H28" s="17" t="n"/>
      <c r="I28" s="17" t="n"/>
      <c r="J28" s="17" t="n"/>
      <c r="K28" s="17" t="n"/>
      <c r="L28" s="17" t="n"/>
      <c r="M28" s="17" t="n"/>
      <c r="N28" s="34">
        <f>IF(B28="","",IFERROR(AVERAGE(D28:M28),""))</f>
        <v/>
      </c>
      <c r="O28" s="35">
        <f>IF(B28="","",IF(COUNT(D28:M28)=0,"",MAX(D28:M28)))</f>
        <v/>
      </c>
      <c r="P28" s="35">
        <f>IF(B28="","",IF(COUNT(D28:M28)=0,"",MIN(D28:M28)))</f>
        <v/>
      </c>
      <c r="Q28" s="23">
        <f>IF(B28="","",IF(SUMPRODUCT((Entregas!D28:M28="No entregada")*(D28:M28&lt;&gt;""))&gt;0,"Nota en tarea no entregada",""))</f>
        <v/>
      </c>
    </row>
    <row r="29">
      <c r="B29" s="23">
        <f>IF(Entregas!B29="","",Entregas!B29)</f>
        <v/>
      </c>
      <c r="C29" s="26">
        <f>IF(Entregas!B29="","",Entregas!C29)</f>
        <v/>
      </c>
      <c r="D29" s="17" t="n"/>
      <c r="E29" s="17" t="n"/>
      <c r="F29" s="17" t="n"/>
      <c r="G29" s="17" t="n"/>
      <c r="H29" s="17" t="n"/>
      <c r="I29" s="17" t="n"/>
      <c r="J29" s="17" t="n"/>
      <c r="K29" s="17" t="n"/>
      <c r="L29" s="17" t="n"/>
      <c r="M29" s="17" t="n"/>
      <c r="N29" s="34">
        <f>IF(B29="","",IFERROR(AVERAGE(D29:M29),""))</f>
        <v/>
      </c>
      <c r="O29" s="35">
        <f>IF(B29="","",IF(COUNT(D29:M29)=0,"",MAX(D29:M29)))</f>
        <v/>
      </c>
      <c r="P29" s="35">
        <f>IF(B29="","",IF(COUNT(D29:M29)=0,"",MIN(D29:M29)))</f>
        <v/>
      </c>
      <c r="Q29" s="23">
        <f>IF(B29="","",IF(SUMPRODUCT((Entregas!D29:M29="No entregada")*(D29:M29&lt;&gt;""))&gt;0,"Nota en tarea no entregada",""))</f>
        <v/>
      </c>
    </row>
    <row r="30">
      <c r="B30" s="23">
        <f>IF(Entregas!B30="","",Entregas!B30)</f>
        <v/>
      </c>
      <c r="C30" s="26">
        <f>IF(Entregas!B30="","",Entregas!C30)</f>
        <v/>
      </c>
      <c r="D30" s="17" t="n"/>
      <c r="E30" s="17" t="n"/>
      <c r="F30" s="17" t="n"/>
      <c r="G30" s="17" t="n"/>
      <c r="H30" s="17" t="n"/>
      <c r="I30" s="17" t="n"/>
      <c r="J30" s="17" t="n"/>
      <c r="K30" s="17" t="n"/>
      <c r="L30" s="17" t="n"/>
      <c r="M30" s="17" t="n"/>
      <c r="N30" s="34">
        <f>IF(B30="","",IFERROR(AVERAGE(D30:M30),""))</f>
        <v/>
      </c>
      <c r="O30" s="35">
        <f>IF(B30="","",IF(COUNT(D30:M30)=0,"",MAX(D30:M30)))</f>
        <v/>
      </c>
      <c r="P30" s="35">
        <f>IF(B30="","",IF(COUNT(D30:M30)=0,"",MIN(D30:M30)))</f>
        <v/>
      </c>
      <c r="Q30" s="23">
        <f>IF(B30="","",IF(SUMPRODUCT((Entregas!D30:M30="No entregada")*(D30:M30&lt;&gt;""))&gt;0,"Nota en tarea no entregada",""))</f>
        <v/>
      </c>
    </row>
    <row r="31">
      <c r="B31" s="23">
        <f>IF(Entregas!B31="","",Entregas!B31)</f>
        <v/>
      </c>
      <c r="C31" s="26">
        <f>IF(Entregas!B31="","",Entregas!C31)</f>
        <v/>
      </c>
      <c r="D31" s="17" t="n"/>
      <c r="E31" s="17" t="n"/>
      <c r="F31" s="17" t="n"/>
      <c r="G31" s="17" t="n"/>
      <c r="H31" s="17" t="n"/>
      <c r="I31" s="17" t="n"/>
      <c r="J31" s="17" t="n"/>
      <c r="K31" s="17" t="n"/>
      <c r="L31" s="17" t="n"/>
      <c r="M31" s="17" t="n"/>
      <c r="N31" s="34">
        <f>IF(B31="","",IFERROR(AVERAGE(D31:M31),""))</f>
        <v/>
      </c>
      <c r="O31" s="35">
        <f>IF(B31="","",IF(COUNT(D31:M31)=0,"",MAX(D31:M31)))</f>
        <v/>
      </c>
      <c r="P31" s="35">
        <f>IF(B31="","",IF(COUNT(D31:M31)=0,"",MIN(D31:M31)))</f>
        <v/>
      </c>
      <c r="Q31" s="23">
        <f>IF(B31="","",IF(SUMPRODUCT((Entregas!D31:M31="No entregada")*(D31:M31&lt;&gt;""))&gt;0,"Nota en tarea no entregada",""))</f>
        <v/>
      </c>
    </row>
    <row r="32">
      <c r="B32" s="23">
        <f>IF(Entregas!B32="","",Entregas!B32)</f>
        <v/>
      </c>
      <c r="C32" s="26">
        <f>IF(Entregas!B32="","",Entregas!C32)</f>
        <v/>
      </c>
      <c r="D32" s="17" t="n"/>
      <c r="E32" s="17" t="n"/>
      <c r="F32" s="17" t="n"/>
      <c r="G32" s="17" t="n"/>
      <c r="H32" s="17" t="n"/>
      <c r="I32" s="17" t="n"/>
      <c r="J32" s="17" t="n"/>
      <c r="K32" s="17" t="n"/>
      <c r="L32" s="17" t="n"/>
      <c r="M32" s="17" t="n"/>
      <c r="N32" s="34">
        <f>IF(B32="","",IFERROR(AVERAGE(D32:M32),""))</f>
        <v/>
      </c>
      <c r="O32" s="35">
        <f>IF(B32="","",IF(COUNT(D32:M32)=0,"",MAX(D32:M32)))</f>
        <v/>
      </c>
      <c r="P32" s="35">
        <f>IF(B32="","",IF(COUNT(D32:M32)=0,"",MIN(D32:M32)))</f>
        <v/>
      </c>
      <c r="Q32" s="23">
        <f>IF(B32="","",IF(SUMPRODUCT((Entregas!D32:M32="No entregada")*(D32:M32&lt;&gt;""))&gt;0,"Nota en tarea no entregada",""))</f>
        <v/>
      </c>
    </row>
    <row r="33">
      <c r="B33" s="23">
        <f>IF(Entregas!B33="","",Entregas!B33)</f>
        <v/>
      </c>
      <c r="C33" s="26">
        <f>IF(Entregas!B33="","",Entregas!C33)</f>
        <v/>
      </c>
      <c r="D33" s="17" t="n"/>
      <c r="E33" s="17" t="n"/>
      <c r="F33" s="17" t="n"/>
      <c r="G33" s="17" t="n"/>
      <c r="H33" s="17" t="n"/>
      <c r="I33" s="17" t="n"/>
      <c r="J33" s="17" t="n"/>
      <c r="K33" s="17" t="n"/>
      <c r="L33" s="17" t="n"/>
      <c r="M33" s="17" t="n"/>
      <c r="N33" s="34">
        <f>IF(B33="","",IFERROR(AVERAGE(D33:M33),""))</f>
        <v/>
      </c>
      <c r="O33" s="35">
        <f>IF(B33="","",IF(COUNT(D33:M33)=0,"",MAX(D33:M33)))</f>
        <v/>
      </c>
      <c r="P33" s="35">
        <f>IF(B33="","",IF(COUNT(D33:M33)=0,"",MIN(D33:M33)))</f>
        <v/>
      </c>
      <c r="Q33" s="23">
        <f>IF(B33="","",IF(SUMPRODUCT((Entregas!D33:M33="No entregada")*(D33:M33&lt;&gt;""))&gt;0,"Nota en tarea no entregada",""))</f>
        <v/>
      </c>
    </row>
    <row r="34">
      <c r="B34" s="23">
        <f>IF(Entregas!B34="","",Entregas!B34)</f>
        <v/>
      </c>
      <c r="C34" s="26">
        <f>IF(Entregas!B34="","",Entregas!C34)</f>
        <v/>
      </c>
      <c r="D34" s="17" t="n"/>
      <c r="E34" s="17" t="n"/>
      <c r="F34" s="17" t="n"/>
      <c r="G34" s="17" t="n"/>
      <c r="H34" s="17" t="n"/>
      <c r="I34" s="17" t="n"/>
      <c r="J34" s="17" t="n"/>
      <c r="K34" s="17" t="n"/>
      <c r="L34" s="17" t="n"/>
      <c r="M34" s="17" t="n"/>
      <c r="N34" s="34">
        <f>IF(B34="","",IFERROR(AVERAGE(D34:M34),""))</f>
        <v/>
      </c>
      <c r="O34" s="35">
        <f>IF(B34="","",IF(COUNT(D34:M34)=0,"",MAX(D34:M34)))</f>
        <v/>
      </c>
      <c r="P34" s="35">
        <f>IF(B34="","",IF(COUNT(D34:M34)=0,"",MIN(D34:M34)))</f>
        <v/>
      </c>
      <c r="Q34" s="23">
        <f>IF(B34="","",IF(SUMPRODUCT((Entregas!D34:M34="No entregada")*(D34:M34&lt;&gt;""))&gt;0,"Nota en tarea no entregada",""))</f>
        <v/>
      </c>
    </row>
    <row r="35">
      <c r="B35" s="23">
        <f>IF(Entregas!B35="","",Entregas!B35)</f>
        <v/>
      </c>
      <c r="C35" s="26">
        <f>IF(Entregas!B35="","",Entregas!C35)</f>
        <v/>
      </c>
      <c r="D35" s="17" t="n"/>
      <c r="E35" s="17" t="n"/>
      <c r="F35" s="17" t="n"/>
      <c r="G35" s="17" t="n"/>
      <c r="H35" s="17" t="n"/>
      <c r="I35" s="17" t="n"/>
      <c r="J35" s="17" t="n"/>
      <c r="K35" s="17" t="n"/>
      <c r="L35" s="17" t="n"/>
      <c r="M35" s="17" t="n"/>
      <c r="N35" s="34">
        <f>IF(B35="","",IFERROR(AVERAGE(D35:M35),""))</f>
        <v/>
      </c>
      <c r="O35" s="35">
        <f>IF(B35="","",IF(COUNT(D35:M35)=0,"",MAX(D35:M35)))</f>
        <v/>
      </c>
      <c r="P35" s="35">
        <f>IF(B35="","",IF(COUNT(D35:M35)=0,"",MIN(D35:M35)))</f>
        <v/>
      </c>
      <c r="Q35" s="23">
        <f>IF(B35="","",IF(SUMPRODUCT((Entregas!D35:M35="No entregada")*(D35:M35&lt;&gt;""))&gt;0,"Nota en tarea no entregada",""))</f>
        <v/>
      </c>
    </row>
    <row r="36">
      <c r="B36" s="23">
        <f>IF(Entregas!B36="","",Entregas!B36)</f>
        <v/>
      </c>
      <c r="C36" s="26">
        <f>IF(Entregas!B36="","",Entregas!C36)</f>
        <v/>
      </c>
      <c r="D36" s="17" t="n"/>
      <c r="E36" s="17" t="n"/>
      <c r="F36" s="17" t="n"/>
      <c r="G36" s="17" t="n"/>
      <c r="H36" s="17" t="n"/>
      <c r="I36" s="17" t="n"/>
      <c r="J36" s="17" t="n"/>
      <c r="K36" s="17" t="n"/>
      <c r="L36" s="17" t="n"/>
      <c r="M36" s="17" t="n"/>
      <c r="N36" s="34">
        <f>IF(B36="","",IFERROR(AVERAGE(D36:M36),""))</f>
        <v/>
      </c>
      <c r="O36" s="35">
        <f>IF(B36="","",IF(COUNT(D36:M36)=0,"",MAX(D36:M36)))</f>
        <v/>
      </c>
      <c r="P36" s="35">
        <f>IF(B36="","",IF(COUNT(D36:M36)=0,"",MIN(D36:M36)))</f>
        <v/>
      </c>
      <c r="Q36" s="23">
        <f>IF(B36="","",IF(SUMPRODUCT((Entregas!D36:M36="No entregada")*(D36:M36&lt;&gt;""))&gt;0,"Nota en tarea no entregada",""))</f>
        <v/>
      </c>
    </row>
    <row r="37">
      <c r="B37" s="23">
        <f>IF(Entregas!B37="","",Entregas!B37)</f>
        <v/>
      </c>
      <c r="C37" s="26">
        <f>IF(Entregas!B37="","",Entregas!C37)</f>
        <v/>
      </c>
      <c r="D37" s="17" t="n"/>
      <c r="E37" s="17" t="n"/>
      <c r="F37" s="17" t="n"/>
      <c r="G37" s="17" t="n"/>
      <c r="H37" s="17" t="n"/>
      <c r="I37" s="17" t="n"/>
      <c r="J37" s="17" t="n"/>
      <c r="K37" s="17" t="n"/>
      <c r="L37" s="17" t="n"/>
      <c r="M37" s="17" t="n"/>
      <c r="N37" s="34">
        <f>IF(B37="","",IFERROR(AVERAGE(D37:M37),""))</f>
        <v/>
      </c>
      <c r="O37" s="35">
        <f>IF(B37="","",IF(COUNT(D37:M37)=0,"",MAX(D37:M37)))</f>
        <v/>
      </c>
      <c r="P37" s="35">
        <f>IF(B37="","",IF(COUNT(D37:M37)=0,"",MIN(D37:M37)))</f>
        <v/>
      </c>
      <c r="Q37" s="23">
        <f>IF(B37="","",IF(SUMPRODUCT((Entregas!D37:M37="No entregada")*(D37:M37&lt;&gt;""))&gt;0,"Nota en tarea no entregada",""))</f>
        <v/>
      </c>
    </row>
    <row r="38">
      <c r="B38" s="23">
        <f>IF(Entregas!B38="","",Entregas!B38)</f>
        <v/>
      </c>
      <c r="C38" s="26">
        <f>IF(Entregas!B38="","",Entregas!C38)</f>
        <v/>
      </c>
      <c r="D38" s="17" t="n"/>
      <c r="E38" s="17" t="n"/>
      <c r="F38" s="17" t="n"/>
      <c r="G38" s="17" t="n"/>
      <c r="H38" s="17" t="n"/>
      <c r="I38" s="17" t="n"/>
      <c r="J38" s="17" t="n"/>
      <c r="K38" s="17" t="n"/>
      <c r="L38" s="17" t="n"/>
      <c r="M38" s="17" t="n"/>
      <c r="N38" s="34">
        <f>IF(B38="","",IFERROR(AVERAGE(D38:M38),""))</f>
        <v/>
      </c>
      <c r="O38" s="35">
        <f>IF(B38="","",IF(COUNT(D38:M38)=0,"",MAX(D38:M38)))</f>
        <v/>
      </c>
      <c r="P38" s="35">
        <f>IF(B38="","",IF(COUNT(D38:M38)=0,"",MIN(D38:M38)))</f>
        <v/>
      </c>
      <c r="Q38" s="23">
        <f>IF(B38="","",IF(SUMPRODUCT((Entregas!D38:M38="No entregada")*(D38:M38&lt;&gt;""))&gt;0,"Nota en tarea no entregada",""))</f>
        <v/>
      </c>
    </row>
    <row r="39">
      <c r="B39" s="23">
        <f>IF(Entregas!B39="","",Entregas!B39)</f>
        <v/>
      </c>
      <c r="C39" s="26">
        <f>IF(Entregas!B39="","",Entregas!C39)</f>
        <v/>
      </c>
      <c r="D39" s="17" t="n"/>
      <c r="E39" s="17" t="n"/>
      <c r="F39" s="17" t="n"/>
      <c r="G39" s="17" t="n"/>
      <c r="H39" s="17" t="n"/>
      <c r="I39" s="17" t="n"/>
      <c r="J39" s="17" t="n"/>
      <c r="K39" s="17" t="n"/>
      <c r="L39" s="17" t="n"/>
      <c r="M39" s="17" t="n"/>
      <c r="N39" s="34">
        <f>IF(B39="","",IFERROR(AVERAGE(D39:M39),""))</f>
        <v/>
      </c>
      <c r="O39" s="35">
        <f>IF(B39="","",IF(COUNT(D39:M39)=0,"",MAX(D39:M39)))</f>
        <v/>
      </c>
      <c r="P39" s="35">
        <f>IF(B39="","",IF(COUNT(D39:M39)=0,"",MIN(D39:M39)))</f>
        <v/>
      </c>
      <c r="Q39" s="23">
        <f>IF(B39="","",IF(SUMPRODUCT((Entregas!D39:M39="No entregada")*(D39:M39&lt;&gt;""))&gt;0,"Nota en tarea no entregada",""))</f>
        <v/>
      </c>
    </row>
    <row r="40">
      <c r="B40" s="23">
        <f>IF(Entregas!B40="","",Entregas!B40)</f>
        <v/>
      </c>
      <c r="C40" s="26">
        <f>IF(Entregas!B40="","",Entregas!C40)</f>
        <v/>
      </c>
      <c r="D40" s="17" t="n"/>
      <c r="E40" s="17" t="n"/>
      <c r="F40" s="17" t="n"/>
      <c r="G40" s="17" t="n"/>
      <c r="H40" s="17" t="n"/>
      <c r="I40" s="17" t="n"/>
      <c r="J40" s="17" t="n"/>
      <c r="K40" s="17" t="n"/>
      <c r="L40" s="17" t="n"/>
      <c r="M40" s="17" t="n"/>
      <c r="N40" s="34">
        <f>IF(B40="","",IFERROR(AVERAGE(D40:M40),""))</f>
        <v/>
      </c>
      <c r="O40" s="35">
        <f>IF(B40="","",IF(COUNT(D40:M40)=0,"",MAX(D40:M40)))</f>
        <v/>
      </c>
      <c r="P40" s="35">
        <f>IF(B40="","",IF(COUNT(D40:M40)=0,"",MIN(D40:M40)))</f>
        <v/>
      </c>
      <c r="Q40" s="23">
        <f>IF(B40="","",IF(SUMPRODUCT((Entregas!D40:M40="No entregada")*(D40:M40&lt;&gt;""))&gt;0,"Nota en tarea no entregada",""))</f>
        <v/>
      </c>
    </row>
    <row r="41">
      <c r="B41" s="23">
        <f>IF(Entregas!B41="","",Entregas!B41)</f>
        <v/>
      </c>
      <c r="C41" s="26">
        <f>IF(Entregas!B41="","",Entregas!C41)</f>
        <v/>
      </c>
      <c r="D41" s="17" t="n"/>
      <c r="E41" s="17" t="n"/>
      <c r="F41" s="17" t="n"/>
      <c r="G41" s="17" t="n"/>
      <c r="H41" s="17" t="n"/>
      <c r="I41" s="17" t="n"/>
      <c r="J41" s="17" t="n"/>
      <c r="K41" s="17" t="n"/>
      <c r="L41" s="17" t="n"/>
      <c r="M41" s="17" t="n"/>
      <c r="N41" s="34">
        <f>IF(B41="","",IFERROR(AVERAGE(D41:M41),""))</f>
        <v/>
      </c>
      <c r="O41" s="35">
        <f>IF(B41="","",IF(COUNT(D41:M41)=0,"",MAX(D41:M41)))</f>
        <v/>
      </c>
      <c r="P41" s="35">
        <f>IF(B41="","",IF(COUNT(D41:M41)=0,"",MIN(D41:M41)))</f>
        <v/>
      </c>
      <c r="Q41" s="23">
        <f>IF(B41="","",IF(SUMPRODUCT((Entregas!D41:M41="No entregada")*(D41:M41&lt;&gt;""))&gt;0,"Nota en tarea no entregada",""))</f>
        <v/>
      </c>
    </row>
    <row r="42">
      <c r="B42" s="23">
        <f>IF(Entregas!B42="","",Entregas!B42)</f>
        <v/>
      </c>
      <c r="C42" s="26">
        <f>IF(Entregas!B42="","",Entregas!C42)</f>
        <v/>
      </c>
      <c r="D42" s="17" t="n"/>
      <c r="E42" s="17" t="n"/>
      <c r="F42" s="17" t="n"/>
      <c r="G42" s="17" t="n"/>
      <c r="H42" s="17" t="n"/>
      <c r="I42" s="17" t="n"/>
      <c r="J42" s="17" t="n"/>
      <c r="K42" s="17" t="n"/>
      <c r="L42" s="17" t="n"/>
      <c r="M42" s="17" t="n"/>
      <c r="N42" s="34">
        <f>IF(B42="","",IFERROR(AVERAGE(D42:M42),""))</f>
        <v/>
      </c>
      <c r="O42" s="35">
        <f>IF(B42="","",IF(COUNT(D42:M42)=0,"",MAX(D42:M42)))</f>
        <v/>
      </c>
      <c r="P42" s="35">
        <f>IF(B42="","",IF(COUNT(D42:M42)=0,"",MIN(D42:M42)))</f>
        <v/>
      </c>
      <c r="Q42" s="23">
        <f>IF(B42="","",IF(SUMPRODUCT((Entregas!D42:M42="No entregada")*(D42:M42&lt;&gt;""))&gt;0,"Nota en tarea no entregada",""))</f>
        <v/>
      </c>
    </row>
    <row r="43">
      <c r="B43" s="23">
        <f>IF(Entregas!B43="","",Entregas!B43)</f>
        <v/>
      </c>
      <c r="C43" s="26">
        <f>IF(Entregas!B43="","",Entregas!C43)</f>
        <v/>
      </c>
      <c r="D43" s="17" t="n"/>
      <c r="E43" s="17" t="n"/>
      <c r="F43" s="17" t="n"/>
      <c r="G43" s="17" t="n"/>
      <c r="H43" s="17" t="n"/>
      <c r="I43" s="17" t="n"/>
      <c r="J43" s="17" t="n"/>
      <c r="K43" s="17" t="n"/>
      <c r="L43" s="17" t="n"/>
      <c r="M43" s="17" t="n"/>
      <c r="N43" s="34">
        <f>IF(B43="","",IFERROR(AVERAGE(D43:M43),""))</f>
        <v/>
      </c>
      <c r="O43" s="35">
        <f>IF(B43="","",IF(COUNT(D43:M43)=0,"",MAX(D43:M43)))</f>
        <v/>
      </c>
      <c r="P43" s="35">
        <f>IF(B43="","",IF(COUNT(D43:M43)=0,"",MIN(D43:M43)))</f>
        <v/>
      </c>
      <c r="Q43" s="23">
        <f>IF(B43="","",IF(SUMPRODUCT((Entregas!D43:M43="No entregada")*(D43:M43&lt;&gt;""))&gt;0,"Nota en tarea no entregada",""))</f>
        <v/>
      </c>
    </row>
    <row r="44">
      <c r="B44" s="23">
        <f>IF(Entregas!B44="","",Entregas!B44)</f>
        <v/>
      </c>
      <c r="C44" s="26">
        <f>IF(Entregas!B44="","",Entregas!C44)</f>
        <v/>
      </c>
      <c r="D44" s="17" t="n"/>
      <c r="E44" s="17" t="n"/>
      <c r="F44" s="17" t="n"/>
      <c r="G44" s="17" t="n"/>
      <c r="H44" s="17" t="n"/>
      <c r="I44" s="17" t="n"/>
      <c r="J44" s="17" t="n"/>
      <c r="K44" s="17" t="n"/>
      <c r="L44" s="17" t="n"/>
      <c r="M44" s="17" t="n"/>
      <c r="N44" s="34">
        <f>IF(B44="","",IFERROR(AVERAGE(D44:M44),""))</f>
        <v/>
      </c>
      <c r="O44" s="35">
        <f>IF(B44="","",IF(COUNT(D44:M44)=0,"",MAX(D44:M44)))</f>
        <v/>
      </c>
      <c r="P44" s="35">
        <f>IF(B44="","",IF(COUNT(D44:M44)=0,"",MIN(D44:M44)))</f>
        <v/>
      </c>
      <c r="Q44" s="23">
        <f>IF(B44="","",IF(SUMPRODUCT((Entregas!D44:M44="No entregada")*(D44:M44&lt;&gt;""))&gt;0,"Nota en tarea no entregada",""))</f>
        <v/>
      </c>
    </row>
    <row r="45">
      <c r="B45" s="23">
        <f>IF(Entregas!B45="","",Entregas!B45)</f>
        <v/>
      </c>
      <c r="C45" s="26">
        <f>IF(Entregas!B45="","",Entregas!C45)</f>
        <v/>
      </c>
      <c r="D45" s="17" t="n"/>
      <c r="E45" s="17" t="n"/>
      <c r="F45" s="17" t="n"/>
      <c r="G45" s="17" t="n"/>
      <c r="H45" s="17" t="n"/>
      <c r="I45" s="17" t="n"/>
      <c r="J45" s="17" t="n"/>
      <c r="K45" s="17" t="n"/>
      <c r="L45" s="17" t="n"/>
      <c r="M45" s="17" t="n"/>
      <c r="N45" s="34">
        <f>IF(B45="","",IFERROR(AVERAGE(D45:M45),""))</f>
        <v/>
      </c>
      <c r="O45" s="35">
        <f>IF(B45="","",IF(COUNT(D45:M45)=0,"",MAX(D45:M45)))</f>
        <v/>
      </c>
      <c r="P45" s="35">
        <f>IF(B45="","",IF(COUNT(D45:M45)=0,"",MIN(D45:M45)))</f>
        <v/>
      </c>
      <c r="Q45" s="23">
        <f>IF(B45="","",IF(SUMPRODUCT((Entregas!D45:M45="No entregada")*(D45:M45&lt;&gt;""))&gt;0,"Nota en tarea no entregada",""))</f>
        <v/>
      </c>
    </row>
    <row r="46">
      <c r="B46" s="23">
        <f>IF(Entregas!B46="","",Entregas!B46)</f>
        <v/>
      </c>
      <c r="C46" s="26">
        <f>IF(Entregas!B46="","",Entregas!C46)</f>
        <v/>
      </c>
      <c r="D46" s="17" t="n"/>
      <c r="E46" s="17" t="n"/>
      <c r="F46" s="17" t="n"/>
      <c r="G46" s="17" t="n"/>
      <c r="H46" s="17" t="n"/>
      <c r="I46" s="17" t="n"/>
      <c r="J46" s="17" t="n"/>
      <c r="K46" s="17" t="n"/>
      <c r="L46" s="17" t="n"/>
      <c r="M46" s="17" t="n"/>
      <c r="N46" s="34">
        <f>IF(B46="","",IFERROR(AVERAGE(D46:M46),""))</f>
        <v/>
      </c>
      <c r="O46" s="35">
        <f>IF(B46="","",IF(COUNT(D46:M46)=0,"",MAX(D46:M46)))</f>
        <v/>
      </c>
      <c r="P46" s="35">
        <f>IF(B46="","",IF(COUNT(D46:M46)=0,"",MIN(D46:M46)))</f>
        <v/>
      </c>
      <c r="Q46" s="23">
        <f>IF(B46="","",IF(SUMPRODUCT((Entregas!D46:M46="No entregada")*(D46:M46&lt;&gt;""))&gt;0,"Nota en tarea no entregada",""))</f>
        <v/>
      </c>
    </row>
    <row r="47">
      <c r="B47" s="20" t="inlineStr">
        <is>
          <t>MEDIA DE LA CLASE</t>
        </is>
      </c>
      <c r="D47" s="36">
        <f>IFERROR(AVERAGE(D7:D46),"")</f>
        <v/>
      </c>
      <c r="E47" s="36">
        <f>IFERROR(AVERAGE(E7:E46),"")</f>
        <v/>
      </c>
      <c r="F47" s="36">
        <f>IFERROR(AVERAGE(F7:F46),"")</f>
        <v/>
      </c>
      <c r="G47" s="36">
        <f>IFERROR(AVERAGE(G7:G46),"")</f>
        <v/>
      </c>
      <c r="H47" s="36">
        <f>IFERROR(AVERAGE(H7:H46),"")</f>
        <v/>
      </c>
      <c r="I47" s="36">
        <f>IFERROR(AVERAGE(I7:I46),"")</f>
        <v/>
      </c>
      <c r="J47" s="36">
        <f>IFERROR(AVERAGE(J7:J46),"")</f>
        <v/>
      </c>
      <c r="K47" s="36">
        <f>IFERROR(AVERAGE(K7:K46),"")</f>
        <v/>
      </c>
      <c r="L47" s="36">
        <f>IFERROR(AVERAGE(L7:L46),"")</f>
        <v/>
      </c>
      <c r="M47" s="36">
        <f>IFERROR(AVERAGE(M7:M46),"")</f>
        <v/>
      </c>
      <c r="N47" s="36">
        <f>IFERROR(AVERAGE(N7:N46),"")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2:Q2"/>
    <mergeCell ref="B3:Q3"/>
  </mergeCells>
  <conditionalFormatting sqref="D7:M46">
    <cfRule type="expression" priority="1" dxfId="0">
      <formula>AND(ISNUMBER(D7),D7&lt;$C$4)</formula>
    </cfRule>
  </conditionalFormatting>
  <conditionalFormatting sqref="N7:N46">
    <cfRule type="expression" priority="2" dxfId="0">
      <formula>AND(ISNUMBER(N7),N7&lt;$C$4)</formula>
    </cfRule>
  </conditionalFormatting>
  <conditionalFormatting sqref="Q7:Q46">
    <cfRule type="expression" priority="3" dxfId="1">
      <formula>Q7&lt;&gt;""</formula>
    </cfRule>
  </conditionalFormatting>
  <conditionalFormatting sqref="O7:O46">
    <cfRule type="dataBar" priority="4">
      <dataBar>
        <cfvo type="num" val="0"/>
        <cfvo type="max"/>
        <color rgb="0010B981"/>
      </dataBar>
    </cfRule>
  </conditionalFormatting>
  <dataValidations count="1">
    <dataValidation sqref="D7:M46" showDropDown="0" showInputMessage="0" showErrorMessage="1" allowBlank="1" errorTitle="Nota no válida" error="Escribe una nota entre 0 y 10." type="decimal" operator="between">
      <formula1>0</formula1>
      <formula2>10</formula2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L18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32" customWidth="1" min="2" max="2"/>
    <col width="13" customWidth="1" min="3" max="3"/>
    <col width="14" customWidth="1" min="4" max="4"/>
    <col width="11" customWidth="1" min="5" max="5"/>
    <col width="11" customWidth="1" min="6" max="6"/>
    <col width="11" customWidth="1" min="7" max="7"/>
    <col width="10" customWidth="1" min="8" max="8"/>
    <col width="11" customWidth="1" min="9" max="9"/>
    <col width="11" customWidth="1" min="10" max="10"/>
    <col width="11" customWidth="1" min="11" max="11"/>
    <col width="11" customWidth="1" min="12" max="12"/>
  </cols>
  <sheetData>
    <row r="2" ht="34" customHeight="1">
      <c r="B2" s="1" t="inlineStr">
        <is>
          <t>Tareas del curso y su entrega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</row>
    <row r="3">
      <c r="B3" s="3" t="inlineStr">
        <is>
          <t>Escribe aquí cada tarea con su fecha límite; el recuento de entregas y la nota media se calculan solos.</t>
        </is>
      </c>
    </row>
    <row r="6" ht="32" customHeight="1">
      <c r="B6" s="11" t="inlineStr">
        <is>
          <t>Tarea</t>
        </is>
      </c>
      <c r="C6" s="11" t="inlineStr">
        <is>
          <t>Fecha límite</t>
        </is>
      </c>
      <c r="D6" s="11" t="inlineStr">
        <is>
          <t>Tipo</t>
        </is>
      </c>
      <c r="E6" s="11" t="inlineStr">
        <is>
          <t>Entregadas</t>
        </is>
      </c>
      <c r="F6" s="11" t="inlineStr">
        <is>
          <t>Con retraso</t>
        </is>
      </c>
      <c r="G6" s="11" t="inlineStr">
        <is>
          <t>No entregadas</t>
        </is>
      </c>
      <c r="H6" s="11" t="inlineStr">
        <is>
          <t>Por marcar</t>
        </is>
      </c>
      <c r="I6" s="11" t="inlineStr">
        <is>
          <t>% entrega</t>
        </is>
      </c>
      <c r="J6" s="11" t="inlineStr">
        <is>
          <t>% a tiempo</t>
        </is>
      </c>
      <c r="K6" s="11" t="inlineStr">
        <is>
          <t>Nota media</t>
        </is>
      </c>
      <c r="L6" s="11" t="inlineStr">
        <is>
          <t>Estado</t>
        </is>
      </c>
    </row>
    <row r="7">
      <c r="B7" s="30" t="inlineStr">
        <is>
          <t>Ficha de fracciones</t>
        </is>
      </c>
      <c r="C7" s="10" t="n">
        <v>46059</v>
      </c>
      <c r="D7" s="31" t="inlineStr">
        <is>
          <t>Ejercicios</t>
        </is>
      </c>
      <c r="E7" s="14">
        <f>IF(B7="","",COUNTIF(Entregas!D$7:D$46,"Entregada"))</f>
        <v/>
      </c>
      <c r="F7" s="14">
        <f>IF(B7="","",COUNTIF(Entregas!D$7:D$46,"Con retraso"))</f>
        <v/>
      </c>
      <c r="G7" s="14">
        <f>IF(B7="","",COUNTIF(Entregas!D$7:D$46,"No entregada"))</f>
        <v/>
      </c>
      <c r="H7" s="14">
        <f>IF(B7="","",IF(C7="",0,IF(C7&lt;Panel!$C$10,MAX(0,COUNTA(Entregas!$B$7:$B$46)-E7-F7-G7),0)))</f>
        <v/>
      </c>
      <c r="I7" s="15">
        <f>IF(B7="","",IF(E7+F7+G7+H7=0,"",(E7+F7)/(E7+F7+G7+H7)))</f>
        <v/>
      </c>
      <c r="J7" s="15">
        <f>IF(B7="","",IF(E7+F7+G7+H7=0,"",E7/(E7+F7+G7+H7)))</f>
        <v/>
      </c>
      <c r="K7" s="25">
        <f>IF(B7="","",IFERROR(AVERAGE(Notas!D$7:D$46),""))</f>
        <v/>
      </c>
      <c r="L7" s="26">
        <f>IF(B7="","",IF(C7="","Sin fecha",IF(C7&lt;Panel!$C$10,"Cerrada","Abierta")))</f>
        <v/>
      </c>
    </row>
    <row r="8">
      <c r="B8" s="30" t="inlineStr">
        <is>
          <t>Redacción: mi barrio</t>
        </is>
      </c>
      <c r="C8" s="10" t="n">
        <v>46066</v>
      </c>
      <c r="D8" s="31" t="inlineStr">
        <is>
          <t>Redacción</t>
        </is>
      </c>
      <c r="E8" s="14">
        <f>IF(B8="","",COUNTIF(Entregas!E$7:E$46,"Entregada"))</f>
        <v/>
      </c>
      <c r="F8" s="14">
        <f>IF(B8="","",COUNTIF(Entregas!E$7:E$46,"Con retraso"))</f>
        <v/>
      </c>
      <c r="G8" s="14">
        <f>IF(B8="","",COUNTIF(Entregas!E$7:E$46,"No entregada"))</f>
        <v/>
      </c>
      <c r="H8" s="14">
        <f>IF(B8="","",IF(C8="",0,IF(C8&lt;Panel!$C$10,MAX(0,COUNTA(Entregas!$B$7:$B$46)-E8-F8-G8),0)))</f>
        <v/>
      </c>
      <c r="I8" s="15">
        <f>IF(B8="","",IF(E8+F8+G8+H8=0,"",(E8+F8)/(E8+F8+G8+H8)))</f>
        <v/>
      </c>
      <c r="J8" s="15">
        <f>IF(B8="","",IF(E8+F8+G8+H8=0,"",E8/(E8+F8+G8+H8)))</f>
        <v/>
      </c>
      <c r="K8" s="25">
        <f>IF(B8="","",IFERROR(AVERAGE(Notas!E$7:E$46),""))</f>
        <v/>
      </c>
      <c r="L8" s="26">
        <f>IF(B8="","",IF(C8="","Sin fecha",IF(C8&lt;Panel!$C$10,"Cerrada","Abierta")))</f>
        <v/>
      </c>
    </row>
    <row r="9">
      <c r="B9" s="30" t="inlineStr">
        <is>
          <t>Lectura capítulos 1-3</t>
        </is>
      </c>
      <c r="C9" s="10" t="n">
        <v>46073</v>
      </c>
      <c r="D9" s="31" t="inlineStr">
        <is>
          <t>Lectura</t>
        </is>
      </c>
      <c r="E9" s="14">
        <f>IF(B9="","",COUNTIF(Entregas!F$7:F$46,"Entregada"))</f>
        <v/>
      </c>
      <c r="F9" s="14">
        <f>IF(B9="","",COUNTIF(Entregas!F$7:F$46,"Con retraso"))</f>
        <v/>
      </c>
      <c r="G9" s="14">
        <f>IF(B9="","",COUNTIF(Entregas!F$7:F$46,"No entregada"))</f>
        <v/>
      </c>
      <c r="H9" s="14">
        <f>IF(B9="","",IF(C9="",0,IF(C9&lt;Panel!$C$10,MAX(0,COUNTA(Entregas!$B$7:$B$46)-E9-F9-G9),0)))</f>
        <v/>
      </c>
      <c r="I9" s="15">
        <f>IF(B9="","",IF(E9+F9+G9+H9=0,"",(E9+F9)/(E9+F9+G9+H9)))</f>
        <v/>
      </c>
      <c r="J9" s="15">
        <f>IF(B9="","",IF(E9+F9+G9+H9=0,"",E9/(E9+F9+G9+H9)))</f>
        <v/>
      </c>
      <c r="K9" s="25">
        <f>IF(B9="","",IFERROR(AVERAGE(Notas!F$7:F$46),""))</f>
        <v/>
      </c>
      <c r="L9" s="26">
        <f>IF(B9="","",IF(C9="","Sin fecha",IF(C9&lt;Panel!$C$10,"Cerrada","Abierta")))</f>
        <v/>
      </c>
    </row>
    <row r="10">
      <c r="B10" s="30" t="inlineStr">
        <is>
          <t>Cuaderno de problemas</t>
        </is>
      </c>
      <c r="C10" s="10" t="n">
        <v>46080</v>
      </c>
      <c r="D10" s="31" t="inlineStr">
        <is>
          <t>Cuaderno</t>
        </is>
      </c>
      <c r="E10" s="14">
        <f>IF(B10="","",COUNTIF(Entregas!G$7:G$46,"Entregada"))</f>
        <v/>
      </c>
      <c r="F10" s="14">
        <f>IF(B10="","",COUNTIF(Entregas!G$7:G$46,"Con retraso"))</f>
        <v/>
      </c>
      <c r="G10" s="14">
        <f>IF(B10="","",COUNTIF(Entregas!G$7:G$46,"No entregada"))</f>
        <v/>
      </c>
      <c r="H10" s="14">
        <f>IF(B10="","",IF(C10="",0,IF(C10&lt;Panel!$C$10,MAX(0,COUNTA(Entregas!$B$7:$B$46)-E10-F10-G10),0)))</f>
        <v/>
      </c>
      <c r="I10" s="15">
        <f>IF(B10="","",IF(E10+F10+G10+H10=0,"",(E10+F10)/(E10+F10+G10+H10)))</f>
        <v/>
      </c>
      <c r="J10" s="15">
        <f>IF(B10="","",IF(E10+F10+G10+H10=0,"",E10/(E10+F10+G10+H10)))</f>
        <v/>
      </c>
      <c r="K10" s="25">
        <f>IF(B10="","",IFERROR(AVERAGE(Notas!G$7:G$46),""))</f>
        <v/>
      </c>
      <c r="L10" s="26">
        <f>IF(B10="","",IF(C10="","Sin fecha",IF(C10&lt;Panel!$C$10,"Cerrada","Abierta")))</f>
        <v/>
      </c>
    </row>
    <row r="11">
      <c r="B11" s="30" t="inlineStr">
        <is>
          <t>Proyecto: el ciclo del agua</t>
        </is>
      </c>
      <c r="C11" s="10" t="n">
        <v>46087</v>
      </c>
      <c r="D11" s="31" t="inlineStr">
        <is>
          <t>Proyecto</t>
        </is>
      </c>
      <c r="E11" s="14">
        <f>IF(B11="","",COUNTIF(Entregas!H$7:H$46,"Entregada"))</f>
        <v/>
      </c>
      <c r="F11" s="14">
        <f>IF(B11="","",COUNTIF(Entregas!H$7:H$46,"Con retraso"))</f>
        <v/>
      </c>
      <c r="G11" s="14">
        <f>IF(B11="","",COUNTIF(Entregas!H$7:H$46,"No entregada"))</f>
        <v/>
      </c>
      <c r="H11" s="14">
        <f>IF(B11="","",IF(C11="",0,IF(C11&lt;Panel!$C$10,MAX(0,COUNTA(Entregas!$B$7:$B$46)-E11-F11-G11),0)))</f>
        <v/>
      </c>
      <c r="I11" s="15">
        <f>IF(B11="","",IF(E11+F11+G11+H11=0,"",(E11+F11)/(E11+F11+G11+H11)))</f>
        <v/>
      </c>
      <c r="J11" s="15">
        <f>IF(B11="","",IF(E11+F11+G11+H11=0,"",E11/(E11+F11+G11+H11)))</f>
        <v/>
      </c>
      <c r="K11" s="25">
        <f>IF(B11="","",IFERROR(AVERAGE(Notas!H$7:H$46),""))</f>
        <v/>
      </c>
      <c r="L11" s="26">
        <f>IF(B11="","",IF(C11="","Sin fecha",IF(C11&lt;Panel!$C$10,"Cerrada","Abierta")))</f>
        <v/>
      </c>
    </row>
    <row r="12">
      <c r="B12" s="30" t="inlineStr">
        <is>
          <t>Ficha de geometría</t>
        </is>
      </c>
      <c r="C12" s="10" t="n">
        <v>46094</v>
      </c>
      <c r="D12" s="31" t="inlineStr">
        <is>
          <t>Ejercicios</t>
        </is>
      </c>
      <c r="E12" s="14">
        <f>IF(B12="","",COUNTIF(Entregas!I$7:I$46,"Entregada"))</f>
        <v/>
      </c>
      <c r="F12" s="14">
        <f>IF(B12="","",COUNTIF(Entregas!I$7:I$46,"Con retraso"))</f>
        <v/>
      </c>
      <c r="G12" s="14">
        <f>IF(B12="","",COUNTIF(Entregas!I$7:I$46,"No entregada"))</f>
        <v/>
      </c>
      <c r="H12" s="14">
        <f>IF(B12="","",IF(C12="",0,IF(C12&lt;Panel!$C$10,MAX(0,COUNTA(Entregas!$B$7:$B$46)-E12-F12-G12),0)))</f>
        <v/>
      </c>
      <c r="I12" s="15">
        <f>IF(B12="","",IF(E12+F12+G12+H12=0,"",(E12+F12)/(E12+F12+G12+H12)))</f>
        <v/>
      </c>
      <c r="J12" s="15">
        <f>IF(B12="","",IF(E12+F12+G12+H12=0,"",E12/(E12+F12+G12+H12)))</f>
        <v/>
      </c>
      <c r="K12" s="25">
        <f>IF(B12="","",IFERROR(AVERAGE(Notas!I$7:I$46),""))</f>
        <v/>
      </c>
      <c r="L12" s="26">
        <f>IF(B12="","",IF(C12="","Sin fecha",IF(C12&lt;Panel!$C$10,"Cerrada","Abierta")))</f>
        <v/>
      </c>
    </row>
    <row r="13">
      <c r="B13" s="30" t="inlineStr">
        <is>
          <t>Redacción: carta formal</t>
        </is>
      </c>
      <c r="C13" s="10" t="n">
        <v>46099</v>
      </c>
      <c r="D13" s="31" t="inlineStr">
        <is>
          <t>Redacción</t>
        </is>
      </c>
      <c r="E13" s="14">
        <f>IF(B13="","",COUNTIF(Entregas!J$7:J$46,"Entregada"))</f>
        <v/>
      </c>
      <c r="F13" s="14">
        <f>IF(B13="","",COUNTIF(Entregas!J$7:J$46,"Con retraso"))</f>
        <v/>
      </c>
      <c r="G13" s="14">
        <f>IF(B13="","",COUNTIF(Entregas!J$7:J$46,"No entregada"))</f>
        <v/>
      </c>
      <c r="H13" s="14">
        <f>IF(B13="","",IF(C13="",0,IF(C13&lt;Panel!$C$10,MAX(0,COUNTA(Entregas!$B$7:$B$46)-E13-F13-G13),0)))</f>
        <v/>
      </c>
      <c r="I13" s="15">
        <f>IF(B13="","",IF(E13+F13+G13+H13=0,"",(E13+F13)/(E13+F13+G13+H13)))</f>
        <v/>
      </c>
      <c r="J13" s="15">
        <f>IF(B13="","",IF(E13+F13+G13+H13=0,"",E13/(E13+F13+G13+H13)))</f>
        <v/>
      </c>
      <c r="K13" s="25">
        <f>IF(B13="","",IFERROR(AVERAGE(Notas!J$7:J$46),""))</f>
        <v/>
      </c>
      <c r="L13" s="26">
        <f>IF(B13="","",IF(C13="","Sin fecha",IF(C13&lt;Panel!$C$10,"Cerrada","Abierta")))</f>
        <v/>
      </c>
    </row>
    <row r="14">
      <c r="B14" s="30" t="inlineStr">
        <is>
          <t>Práctica de laboratorio</t>
        </is>
      </c>
      <c r="C14" s="10" t="n">
        <v>46108</v>
      </c>
      <c r="D14" s="31" t="inlineStr">
        <is>
          <t>Práctica</t>
        </is>
      </c>
      <c r="E14" s="14">
        <f>IF(B14="","",COUNTIF(Entregas!K$7:K$46,"Entregada"))</f>
        <v/>
      </c>
      <c r="F14" s="14">
        <f>IF(B14="","",COUNTIF(Entregas!K$7:K$46,"Con retraso"))</f>
        <v/>
      </c>
      <c r="G14" s="14">
        <f>IF(B14="","",COUNTIF(Entregas!K$7:K$46,"No entregada"))</f>
        <v/>
      </c>
      <c r="H14" s="14">
        <f>IF(B14="","",IF(C14="",0,IF(C14&lt;Panel!$C$10,MAX(0,COUNTA(Entregas!$B$7:$B$46)-E14-F14-G14),0)))</f>
        <v/>
      </c>
      <c r="I14" s="15">
        <f>IF(B14="","",IF(E14+F14+G14+H14=0,"",(E14+F14)/(E14+F14+G14+H14)))</f>
        <v/>
      </c>
      <c r="J14" s="15">
        <f>IF(B14="","",IF(E14+F14+G14+H14=0,"",E14/(E14+F14+G14+H14)))</f>
        <v/>
      </c>
      <c r="K14" s="25">
        <f>IF(B14="","",IFERROR(AVERAGE(Notas!K$7:K$46),""))</f>
        <v/>
      </c>
      <c r="L14" s="26">
        <f>IF(B14="","",IF(C14="","Sin fecha",IF(C14&lt;Panel!$C$10,"Cerrada","Abierta")))</f>
        <v/>
      </c>
    </row>
    <row r="15">
      <c r="B15" s="30" t="n"/>
      <c r="C15" s="10" t="n"/>
      <c r="D15" s="31" t="n"/>
      <c r="E15" s="14">
        <f>IF(B15="","",COUNTIF(Entregas!L$7:L$46,"Entregada"))</f>
        <v/>
      </c>
      <c r="F15" s="14">
        <f>IF(B15="","",COUNTIF(Entregas!L$7:L$46,"Con retraso"))</f>
        <v/>
      </c>
      <c r="G15" s="14">
        <f>IF(B15="","",COUNTIF(Entregas!L$7:L$46,"No entregada"))</f>
        <v/>
      </c>
      <c r="H15" s="14">
        <f>IF(B15="","",IF(C15="",0,IF(C15&lt;Panel!$C$10,MAX(0,COUNTA(Entregas!$B$7:$B$46)-E15-F15-G15),0)))</f>
        <v/>
      </c>
      <c r="I15" s="15">
        <f>IF(B15="","",IF(E15+F15+G15+H15=0,"",(E15+F15)/(E15+F15+G15+H15)))</f>
        <v/>
      </c>
      <c r="J15" s="15">
        <f>IF(B15="","",IF(E15+F15+G15+H15=0,"",E15/(E15+F15+G15+H15)))</f>
        <v/>
      </c>
      <c r="K15" s="25">
        <f>IF(B15="","",IFERROR(AVERAGE(Notas!L$7:L$46),""))</f>
        <v/>
      </c>
      <c r="L15" s="26">
        <f>IF(B15="","",IF(C15="","Sin fecha",IF(C15&lt;Panel!$C$10,"Cerrada","Abierta")))</f>
        <v/>
      </c>
    </row>
    <row r="16">
      <c r="B16" s="30" t="n"/>
      <c r="C16" s="10" t="n"/>
      <c r="D16" s="31" t="n"/>
      <c r="E16" s="14">
        <f>IF(B16="","",COUNTIF(Entregas!M$7:M$46,"Entregada"))</f>
        <v/>
      </c>
      <c r="F16" s="14">
        <f>IF(B16="","",COUNTIF(Entregas!M$7:M$46,"Con retraso"))</f>
        <v/>
      </c>
      <c r="G16" s="14">
        <f>IF(B16="","",COUNTIF(Entregas!M$7:M$46,"No entregada"))</f>
        <v/>
      </c>
      <c r="H16" s="14">
        <f>IF(B16="","",IF(C16="",0,IF(C16&lt;Panel!$C$10,MAX(0,COUNTA(Entregas!$B$7:$B$46)-E16-F16-G16),0)))</f>
        <v/>
      </c>
      <c r="I16" s="15">
        <f>IF(B16="","",IF(E16+F16+G16+H16=0,"",(E16+F16)/(E16+F16+G16+H16)))</f>
        <v/>
      </c>
      <c r="J16" s="15">
        <f>IF(B16="","",IF(E16+F16+G16+H16=0,"",E16/(E16+F16+G16+H16)))</f>
        <v/>
      </c>
      <c r="K16" s="25">
        <f>IF(B16="","",IFERROR(AVERAGE(Notas!M$7:M$46),""))</f>
        <v/>
      </c>
      <c r="L16" s="26">
        <f>IF(B16="","",IF(C16="","Sin fecha",IF(C16&lt;Panel!$C$10,"Cerrada","Abierta")))</f>
        <v/>
      </c>
    </row>
    <row r="18">
      <c r="B18" s="19" t="inlineStr">
        <is>
          <t>Hasta 10 tareas. Cada tarea ocupa una columna de las hojas «Entregas» y «Notas» (misma posición que aquí). % entrega en rojo: menos del 70 % de la clase.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2:L2"/>
    <mergeCell ref="B3:L3"/>
  </mergeCells>
  <conditionalFormatting sqref="L7:L16">
    <cfRule type="cellIs" priority="1" operator="equal" dxfId="2">
      <formula>"Cerrada"</formula>
    </cfRule>
    <cfRule type="cellIs" priority="2" operator="equal" dxfId="1">
      <formula>"Abierta"</formula>
    </cfRule>
  </conditionalFormatting>
  <conditionalFormatting sqref="I7:I16">
    <cfRule type="expression" priority="3" dxfId="0">
      <formula>AND(ISNUMBER(I7),I7&lt;0.7)</formula>
    </cfRule>
  </conditionalFormatting>
  <conditionalFormatting sqref="J7:J16">
    <cfRule type="dataBar" priority="4">
      <dataBar>
        <cfvo type="num" val="0"/>
        <cfvo type="max"/>
        <color rgb="0010B981"/>
      </dataBar>
    </cfRule>
  </conditionalFormatting>
  <dataValidations count="1">
    <dataValidation sqref="D7:D16" showDropDown="0" showInputMessage="0" showErrorMessage="0" allowBlank="1" type="list">
      <formula1>"Ejercicios,Redacción,Lectura,Cuaderno,Proyecto,Práctica,Examen"</formula1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Cómo usar el control de entrega de tareas</t>
        </is>
      </c>
    </row>
    <row r="3">
      <c r="B3" s="3" t="inlineStr">
        <is>
          <t>Plantilla gratuita de Plantillas de Cálculo · plantillasdecalculo.com</t>
        </is>
      </c>
    </row>
    <row r="5">
      <c r="B5" s="8" t="inlineStr">
        <is>
          <t>CÓMO USARLA</t>
        </is>
      </c>
    </row>
    <row r="6" ht="30" customHeight="1">
      <c r="B6" s="37" t="inlineStr">
        <is>
          <t>1.  En la hoja «Tareas» escribe cada tarea (hasta 10) con su nombre, fecha límite y tipo. Sustituye las de ejemplo.</t>
        </is>
      </c>
    </row>
    <row r="7" ht="30" customHeight="1">
      <c r="B7" s="37" t="inlineStr">
        <is>
          <t>2.  En «Entregas» escribe la lista de alumnos y su grupo (hasta 40). Cada tarea ocupa una columna, en el mismo orden que en «Tareas».</t>
        </is>
      </c>
    </row>
    <row r="8" ht="30" customHeight="1">
      <c r="B8" s="37" t="inlineStr">
        <is>
          <t>3.  Marca para cada alumno y tarea el estado con el desplegable: Entregada, Con retraso o No entregada. Si lo dejas vacío y la fecha ya ha pasado, cuenta como «Por marcar».</t>
        </is>
      </c>
    </row>
    <row r="9" ht="30" customHeight="1">
      <c r="B9" s="37" t="inlineStr">
        <is>
          <t>4.  En «Notas» anota la nota (0-10) de cada tarea entregada. La media, la máxima y la mínima de cada alumno se calculan solas.</t>
        </is>
      </c>
    </row>
    <row r="10" ht="30" customHeight="1">
      <c r="B10" s="37" t="inlineStr">
        <is>
          <t>5.  En «Panel» revisa los ajustes: fecha de referencia (bórrala para usar la de hoy), nº de entregas pendientes que activa la alerta y nota de aprobado.</t>
        </is>
      </c>
    </row>
    <row r="11" ht="30" customHeight="1">
      <c r="B11" s="37" t="inlineStr">
        <is>
          <t>6.  Consulta el Panel: 7 indicadores, el reparto de entregas, el % de entrega y la nota media de cada tarea y la lista de alumnos con más pendientes.</t>
        </is>
      </c>
    </row>
    <row r="12" ht="30" customHeight="1">
      <c r="B12" s="37" t="inlineStr">
        <is>
          <t>7.  En «Entregas» la columna «Alerta» muestra en rojo a los alumnos con pendientes, en ámbar a los que debes vigilar y en verde a los que van al día.</t>
        </is>
      </c>
    </row>
    <row r="13" ht="30" customHeight="1">
      <c r="B13" s="37" t="inlineStr">
        <is>
          <t>8.  Para un nuevo trimestre, borra los estados y las notas (solo las celdas crema), cambia las tareas y las fechas y empieza de nuevo.</t>
        </is>
      </c>
    </row>
    <row r="15">
      <c r="B15" s="8" t="inlineStr">
        <is>
          <t>CONSEJOS</t>
        </is>
      </c>
    </row>
    <row r="16" ht="30" customHeight="1">
      <c r="B16" s="37" t="inlineStr">
        <is>
          <t>•  Las hojas están protegidas sin contraseña: solo se pueden editar las celdas crema. Para cambiar fórmulas, usa Revisar &gt; Desproteger hoja.</t>
        </is>
      </c>
    </row>
    <row r="17" ht="18" customHeight="1">
      <c r="B17" s="37" t="inlineStr">
        <is>
          <t>•  Los nombres de alumnos se escriben solo en «Entregas»; «Notas» los copia automáticamente.</t>
        </is>
      </c>
    </row>
    <row r="18" ht="30" customHeight="1">
      <c r="B18" s="37" t="inlineStr">
        <is>
          <t>•  El % de entrega cuenta las tareas entregadas y con retraso entre las vencidas (entregadas, no entregadas y por marcar); el % a tiempo solo las entregadas en plazo.</t>
        </is>
      </c>
    </row>
    <row r="19" ht="30" customHeight="1">
      <c r="B19" s="37" t="inlineStr">
        <is>
          <t>•  La alerta, la nota de aprobado y las fechas son parámetros editables de tu centro o tu aula, no criterios oficiales.</t>
        </is>
      </c>
    </row>
    <row r="21">
      <c r="B21" s="19" t="inlineStr">
        <is>
          <t>Las celdas con fondo crema y texto azul son para rellenar; las verdes se calculan solas.</t>
        </is>
      </c>
    </row>
    <row r="23" ht="44" customHeight="1">
      <c r="B23" s="38" t="inlineStr">
        <is>
          <t>Aviso: esta plantilla sirve para registrar y organizar las entregas de tu clase y no sustituye al sistema de evaluación oficial del centro. Los nombres y las notas del ejemplo son ficticios; si usas datos reales de alumnado, guárdalos con las medidas de confidencialidad que exija tu centro (RGPD).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2026-10-03T09:45:53Z</dcterms:created>
  <dcterms:modified xmlns:dcterms="http://purl.org/dc/terms/" xmlns:xsi="http://www.w3.org/2001/XMLSchema-instance" xsi:type="dcterms:W3CDTF">2026-10-03T09:45:54Z</dcterms:modified>
</cp:coreProperties>
</file>