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Garantías" sheetId="2" state="visible" r:id="rId2"/>
    <sheet xmlns:r="http://schemas.openxmlformats.org/officeDocument/2006/relationships" name="Averí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0.##"/>
    <numFmt numFmtId="166" formatCode="yyyy-mm-dd"/>
    <numFmt numFmtId="167" formatCode="#,##0.00 &quot;€&quot;"/>
    <numFmt numFmtId="168" formatCode="0.0%"/>
    <numFmt numFmtId="169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168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7" fontId="8" fillId="5" borderId="1" applyAlignment="1" pivotButton="0" quotePrefix="0" xfId="0">
      <alignment vertical="center"/>
    </xf>
    <xf numFmtId="0" fontId="12" fillId="0" borderId="1" applyAlignment="1" pivotButton="0" quotePrefix="0" xfId="0">
      <alignment vertical="center"/>
    </xf>
    <xf numFmtId="168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169" fontId="8" fillId="5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167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" fontId="7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Dinero invertido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'Panel'!$D$13:$D$20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Aparatos por estado de garantía</a:t>
            </a:r>
          </a:p>
        </rich>
      </tx>
    </title>
    <plotArea>
      <pieChart>
        <varyColors val="1"/>
        <ser>
          <idx val="0"/>
          <order val="0"/>
          <tx>
            <strRef>
              <f>'Panel'!C24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'Panel'!$B$25:$B$27</f>
            </numRef>
          </cat>
          <val>
            <numRef>
              <f>'Panel'!$C$25:$C$27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10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26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15" customWidth="1" min="4" max="4"/>
    <col width="15" customWidth="1" min="5" max="5"/>
    <col width="15" customWidth="1" min="6" max="6"/>
    <col width="14" customWidth="1" min="7" max="7"/>
    <col width="14" customWidth="1" min="8" max="8"/>
    <col width="14" customWidth="1" min="9" max="9"/>
  </cols>
  <sheetData>
    <row r="2" ht="34" customHeight="1">
      <c r="B2" s="1" t="inlineStr">
        <is>
          <t>Panel de garantías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 aparatos, vencimientos y valor cubierto. Se actualiza solo desde la hoja Garantías.</t>
        </is>
      </c>
    </row>
    <row r="5" ht="24" customHeight="1">
      <c r="B5" s="4" t="inlineStr">
        <is>
          <t>APARATOS REGISTRADOS</t>
        </is>
      </c>
      <c r="D5" s="4" t="inlineStr">
        <is>
          <t>TOTAL INVERTIDO</t>
        </is>
      </c>
      <c r="F5" s="4" t="inlineStr">
        <is>
          <t>EN GARANTÍA</t>
        </is>
      </c>
      <c r="H5" s="4" t="inlineStr">
        <is>
          <t>VENCEN PRONTO</t>
        </is>
      </c>
    </row>
    <row r="6" ht="34" customHeight="1">
      <c r="B6" s="5">
        <f>COUNTA('Garantías'!$B$7:$B$46)</f>
        <v/>
      </c>
      <c r="D6" s="6">
        <f>SUM('Garantías'!$E$7:$E$46)</f>
        <v/>
      </c>
      <c r="F6" s="5">
        <f>COUNTIF('Garantías'!$I$7:$I$46,"En garantía")+COUNTIF('Garantías'!$I$7:$I$46,"Vence pronto")</f>
        <v/>
      </c>
      <c r="H6" s="5">
        <f>COUNTIF('Garantías'!$I$7:$I$46,"Vence pronto")</f>
        <v/>
      </c>
    </row>
    <row r="8" ht="24" customHeight="1">
      <c r="B8" s="4" t="inlineStr">
        <is>
          <t>GARANTÍAS VENCIDAS</t>
        </is>
      </c>
      <c r="D8" s="4" t="inlineStr">
        <is>
          <t>VALOR AÚN CUBIERTO</t>
        </is>
      </c>
      <c r="F8" s="4" t="inlineStr">
        <is>
          <t>% DEL VALOR CUBIERTO</t>
        </is>
      </c>
      <c r="H8" s="4" t="inlineStr">
        <is>
          <t>COSTE DE AVERÍAS CUBIERTO</t>
        </is>
      </c>
    </row>
    <row r="9" ht="34" customHeight="1">
      <c r="B9" s="5">
        <f>COUNTIF('Garantías'!$I$7:$I$46,"Vencida")</f>
        <v/>
      </c>
      <c r="D9" s="6">
        <f>SUM('Garantías'!$J$7:$J$46)</f>
        <v/>
      </c>
      <c r="F9" s="7">
        <f>IF(D6=0,0,D9/D6)</f>
        <v/>
      </c>
      <c r="H9" s="6">
        <f>SUMIF('Averías'!$F$7:$F$36,"Sí",'Averías'!$G$7:$G$36)</f>
        <v/>
      </c>
    </row>
    <row r="11">
      <c r="B11" s="8" t="inlineStr">
        <is>
          <t>POR CATEGORÍA</t>
        </is>
      </c>
    </row>
    <row r="12" ht="30" customHeight="1">
      <c r="B12" s="9" t="inlineStr">
        <is>
          <t>Categoría</t>
        </is>
      </c>
      <c r="C12" s="9" t="inlineStr">
        <is>
          <t>Aparatos</t>
        </is>
      </c>
      <c r="D12" s="9" t="inlineStr">
        <is>
          <t>Invertido</t>
        </is>
      </c>
      <c r="E12" s="9" t="inlineStr">
        <is>
          <t>En garantía</t>
        </is>
      </c>
      <c r="F12" s="9" t="inlineStr">
        <is>
          <t>Vencidas</t>
        </is>
      </c>
    </row>
    <row r="13">
      <c r="B13" s="10">
        <f>Listas!A2</f>
        <v/>
      </c>
      <c r="C13" s="11">
        <f>COUNTIF('Garantías'!$K$7:$K$46,B13)</f>
        <v/>
      </c>
      <c r="D13" s="12">
        <f>SUMIF('Garantías'!$K$7:$K$46,B13,'Garantías'!$E$7:$E$46)</f>
        <v/>
      </c>
      <c r="E13" s="11">
        <f>COUNTIFS('Garantías'!$K$7:$K$46,B13,'Garantías'!$I$7:$I$46,"En garantía")+COUNTIFS('Garantías'!$K$7:$K$46,B13,'Garantías'!$I$7:$I$46,"Vence pronto")</f>
        <v/>
      </c>
      <c r="F13" s="11">
        <f>COUNTIFS('Garantías'!$K$7:$K$46,B13,'Garantías'!$I$7:$I$46,"Vencida")</f>
        <v/>
      </c>
    </row>
    <row r="14">
      <c r="B14" s="10">
        <f>Listas!A3</f>
        <v/>
      </c>
      <c r="C14" s="11">
        <f>COUNTIF('Garantías'!$K$7:$K$46,B14)</f>
        <v/>
      </c>
      <c r="D14" s="12">
        <f>SUMIF('Garantías'!$K$7:$K$46,B14,'Garantías'!$E$7:$E$46)</f>
        <v/>
      </c>
      <c r="E14" s="11">
        <f>COUNTIFS('Garantías'!$K$7:$K$46,B14,'Garantías'!$I$7:$I$46,"En garantía")+COUNTIFS('Garantías'!$K$7:$K$46,B14,'Garantías'!$I$7:$I$46,"Vence pronto")</f>
        <v/>
      </c>
      <c r="F14" s="11">
        <f>COUNTIFS('Garantías'!$K$7:$K$46,B14,'Garantías'!$I$7:$I$46,"Vencida")</f>
        <v/>
      </c>
    </row>
    <row r="15">
      <c r="B15" s="10">
        <f>Listas!A4</f>
        <v/>
      </c>
      <c r="C15" s="11">
        <f>COUNTIF('Garantías'!$K$7:$K$46,B15)</f>
        <v/>
      </c>
      <c r="D15" s="12">
        <f>SUMIF('Garantías'!$K$7:$K$46,B15,'Garantías'!$E$7:$E$46)</f>
        <v/>
      </c>
      <c r="E15" s="11">
        <f>COUNTIFS('Garantías'!$K$7:$K$46,B15,'Garantías'!$I$7:$I$46,"En garantía")+COUNTIFS('Garantías'!$K$7:$K$46,B15,'Garantías'!$I$7:$I$46,"Vence pronto")</f>
        <v/>
      </c>
      <c r="F15" s="11">
        <f>COUNTIFS('Garantías'!$K$7:$K$46,B15,'Garantías'!$I$7:$I$46,"Vencida")</f>
        <v/>
      </c>
    </row>
    <row r="16">
      <c r="B16" s="10">
        <f>Listas!A5</f>
        <v/>
      </c>
      <c r="C16" s="11">
        <f>COUNTIF('Garantías'!$K$7:$K$46,B16)</f>
        <v/>
      </c>
      <c r="D16" s="12">
        <f>SUMIF('Garantías'!$K$7:$K$46,B16,'Garantías'!$E$7:$E$46)</f>
        <v/>
      </c>
      <c r="E16" s="11">
        <f>COUNTIFS('Garantías'!$K$7:$K$46,B16,'Garantías'!$I$7:$I$46,"En garantía")+COUNTIFS('Garantías'!$K$7:$K$46,B16,'Garantías'!$I$7:$I$46,"Vence pronto")</f>
        <v/>
      </c>
      <c r="F16" s="11">
        <f>COUNTIFS('Garantías'!$K$7:$K$46,B16,'Garantías'!$I$7:$I$46,"Vencida")</f>
        <v/>
      </c>
    </row>
    <row r="17">
      <c r="B17" s="10">
        <f>Listas!A6</f>
        <v/>
      </c>
      <c r="C17" s="11">
        <f>COUNTIF('Garantías'!$K$7:$K$46,B17)</f>
        <v/>
      </c>
      <c r="D17" s="12">
        <f>SUMIF('Garantías'!$K$7:$K$46,B17,'Garantías'!$E$7:$E$46)</f>
        <v/>
      </c>
      <c r="E17" s="11">
        <f>COUNTIFS('Garantías'!$K$7:$K$46,B17,'Garantías'!$I$7:$I$46,"En garantía")+COUNTIFS('Garantías'!$K$7:$K$46,B17,'Garantías'!$I$7:$I$46,"Vence pronto")</f>
        <v/>
      </c>
      <c r="F17" s="11">
        <f>COUNTIFS('Garantías'!$K$7:$K$46,B17,'Garantías'!$I$7:$I$46,"Vencida")</f>
        <v/>
      </c>
    </row>
    <row r="18">
      <c r="B18" s="10">
        <f>Listas!A7</f>
        <v/>
      </c>
      <c r="C18" s="11">
        <f>COUNTIF('Garantías'!$K$7:$K$46,B18)</f>
        <v/>
      </c>
      <c r="D18" s="12">
        <f>SUMIF('Garantías'!$K$7:$K$46,B18,'Garantías'!$E$7:$E$46)</f>
        <v/>
      </c>
      <c r="E18" s="11">
        <f>COUNTIFS('Garantías'!$K$7:$K$46,B18,'Garantías'!$I$7:$I$46,"En garantía")+COUNTIFS('Garantías'!$K$7:$K$46,B18,'Garantías'!$I$7:$I$46,"Vence pronto")</f>
        <v/>
      </c>
      <c r="F18" s="11">
        <f>COUNTIFS('Garantías'!$K$7:$K$46,B18,'Garantías'!$I$7:$I$46,"Vencida")</f>
        <v/>
      </c>
    </row>
    <row r="19">
      <c r="B19" s="10">
        <f>Listas!A8</f>
        <v/>
      </c>
      <c r="C19" s="11">
        <f>COUNTIF('Garantías'!$K$7:$K$46,B19)</f>
        <v/>
      </c>
      <c r="D19" s="12">
        <f>SUMIF('Garantías'!$K$7:$K$46,B19,'Garantías'!$E$7:$E$46)</f>
        <v/>
      </c>
      <c r="E19" s="11">
        <f>COUNTIFS('Garantías'!$K$7:$K$46,B19,'Garantías'!$I$7:$I$46,"En garantía")+COUNTIFS('Garantías'!$K$7:$K$46,B19,'Garantías'!$I$7:$I$46,"Vence pronto")</f>
        <v/>
      </c>
      <c r="F19" s="11">
        <f>COUNTIFS('Garantías'!$K$7:$K$46,B19,'Garantías'!$I$7:$I$46,"Vencida")</f>
        <v/>
      </c>
    </row>
    <row r="20">
      <c r="B20" s="10">
        <f>Listas!A9</f>
        <v/>
      </c>
      <c r="C20" s="11">
        <f>COUNTIF('Garantías'!$K$7:$K$46,B20)</f>
        <v/>
      </c>
      <c r="D20" s="12">
        <f>SUMIF('Garantías'!$K$7:$K$46,B20,'Garantías'!$E$7:$E$46)</f>
        <v/>
      </c>
      <c r="E20" s="11">
        <f>COUNTIFS('Garantías'!$K$7:$K$46,B20,'Garantías'!$I$7:$I$46,"En garantía")+COUNTIFS('Garantías'!$K$7:$K$46,B20,'Garantías'!$I$7:$I$46,"Vence pronto")</f>
        <v/>
      </c>
      <c r="F20" s="11">
        <f>COUNTIFS('Garantías'!$K$7:$K$46,B20,'Garantías'!$I$7:$I$46,"Vencida")</f>
        <v/>
      </c>
    </row>
    <row r="21">
      <c r="B21" s="13" t="inlineStr">
        <is>
          <t>Total</t>
        </is>
      </c>
      <c r="C21" s="14">
        <f>SUM(C13:C20)</f>
        <v/>
      </c>
      <c r="D21" s="15">
        <f>SUM(D13:D20)</f>
        <v/>
      </c>
      <c r="E21" s="14">
        <f>SUM(E13:E20)</f>
        <v/>
      </c>
      <c r="F21" s="14">
        <f>SUM(F13:F20)</f>
        <v/>
      </c>
    </row>
    <row r="23">
      <c r="B23" s="8" t="inlineStr">
        <is>
          <t>POR ESTADO DE LA GARANTÍA</t>
        </is>
      </c>
    </row>
    <row r="24" ht="26" customHeight="1">
      <c r="B24" s="9" t="inlineStr">
        <is>
          <t>Estado</t>
        </is>
      </c>
      <c r="C24" s="9" t="inlineStr">
        <is>
          <t>Aparatos</t>
        </is>
      </c>
      <c r="D24" s="9" t="inlineStr">
        <is>
          <t>Precio de compra</t>
        </is>
      </c>
      <c r="E24" s="9" t="inlineStr">
        <is>
          <t>% de aparatos</t>
        </is>
      </c>
    </row>
    <row r="25">
      <c r="B25" s="16" t="inlineStr">
        <is>
          <t>En garantía</t>
        </is>
      </c>
      <c r="C25" s="11">
        <f>COUNTIF('Garantías'!$I$7:$I$46,B25)</f>
        <v/>
      </c>
      <c r="D25" s="12">
        <f>SUMIF('Garantías'!$I$7:$I$46,B25,'Garantías'!$E$7:$E$46)</f>
        <v/>
      </c>
      <c r="E25" s="17">
        <f>IF($B$6=0,0,C25/$B$6)</f>
        <v/>
      </c>
    </row>
    <row r="26">
      <c r="B26" s="16" t="inlineStr">
        <is>
          <t>Vence pronto</t>
        </is>
      </c>
      <c r="C26" s="11">
        <f>COUNTIF('Garantías'!$I$7:$I$46,B26)</f>
        <v/>
      </c>
      <c r="D26" s="12">
        <f>SUMIF('Garantías'!$I$7:$I$46,B26,'Garantías'!$E$7:$E$46)</f>
        <v/>
      </c>
      <c r="E26" s="17">
        <f>IF($B$6=0,0,C26/$B$6)</f>
        <v/>
      </c>
    </row>
    <row r="27">
      <c r="B27" s="16" t="inlineStr">
        <is>
          <t>Vencida</t>
        </is>
      </c>
      <c r="C27" s="11">
        <f>COUNTIF('Garantías'!$I$7:$I$46,B27)</f>
        <v/>
      </c>
      <c r="D27" s="12">
        <f>SUMIF('Garantías'!$I$7:$I$46,B27,'Garantías'!$E$7:$E$46)</f>
        <v/>
      </c>
      <c r="E27" s="17">
        <f>IF($B$6=0,0,C27/$B$6)</f>
        <v/>
      </c>
    </row>
    <row r="30">
      <c r="B30" s="8" t="inlineStr">
        <is>
          <t>LOS 6 VENCIMIENTOS MÁS PRÓXIMOS</t>
        </is>
      </c>
    </row>
    <row r="31" ht="26" customHeight="1">
      <c r="B31" s="9" t="inlineStr">
        <is>
          <t>Aparato</t>
        </is>
      </c>
      <c r="C31" s="9" t="inlineStr">
        <is>
          <t>Tienda</t>
        </is>
      </c>
      <c r="D31" s="9" t="inlineStr">
        <is>
          <t>Fin de garantía</t>
        </is>
      </c>
      <c r="E31" s="9" t="inlineStr">
        <is>
          <t>Días restantes</t>
        </is>
      </c>
      <c r="F31" s="9" t="inlineStr">
        <is>
          <t>Estado</t>
        </is>
      </c>
    </row>
    <row r="32">
      <c r="B32" s="10">
        <f>IFERROR(INDEX('Garantías'!$B$7:$B$46,MATCH(ROWS(B$32:B32),'Garantías'!$M$7:$M$46,0)),"")</f>
        <v/>
      </c>
      <c r="C32" s="18">
        <f>IFERROR(INDEX('Garantías'!$C$7:$C$46,MATCH(ROWS(B$32:B32),'Garantías'!$M$7:$M$46,0)),"")</f>
        <v/>
      </c>
      <c r="D32" s="19">
        <f>IFERROR(INDEX('Garantías'!$G$7:$G$46,MATCH(ROWS(B$32:B32),'Garantías'!$M$7:$M$46,0)),"")</f>
        <v/>
      </c>
      <c r="E32" s="20">
        <f>IFERROR(INDEX('Garantías'!$H$7:$H$46,MATCH(ROWS(B$32:B32),'Garantías'!$M$7:$M$46,0)),"")</f>
        <v/>
      </c>
      <c r="F32" s="18">
        <f>IFERROR(INDEX('Garantías'!$I$7:$I$46,MATCH(ROWS(B$32:B32),'Garantías'!$M$7:$M$46,0)),"")</f>
        <v/>
      </c>
    </row>
    <row r="33">
      <c r="B33" s="10">
        <f>IFERROR(INDEX('Garantías'!$B$7:$B$46,MATCH(ROWS(B$32:B33),'Garantías'!$M$7:$M$46,0)),"")</f>
        <v/>
      </c>
      <c r="C33" s="18">
        <f>IFERROR(INDEX('Garantías'!$C$7:$C$46,MATCH(ROWS(B$32:B33),'Garantías'!$M$7:$M$46,0)),"")</f>
        <v/>
      </c>
      <c r="D33" s="19">
        <f>IFERROR(INDEX('Garantías'!$G$7:$G$46,MATCH(ROWS(B$32:B33),'Garantías'!$M$7:$M$46,0)),"")</f>
        <v/>
      </c>
      <c r="E33" s="20">
        <f>IFERROR(INDEX('Garantías'!$H$7:$H$46,MATCH(ROWS(B$32:B33),'Garantías'!$M$7:$M$46,0)),"")</f>
        <v/>
      </c>
      <c r="F33" s="18">
        <f>IFERROR(INDEX('Garantías'!$I$7:$I$46,MATCH(ROWS(B$32:B33),'Garantías'!$M$7:$M$46,0)),"")</f>
        <v/>
      </c>
    </row>
    <row r="34">
      <c r="B34" s="10">
        <f>IFERROR(INDEX('Garantías'!$B$7:$B$46,MATCH(ROWS(B$32:B34),'Garantías'!$M$7:$M$46,0)),"")</f>
        <v/>
      </c>
      <c r="C34" s="18">
        <f>IFERROR(INDEX('Garantías'!$C$7:$C$46,MATCH(ROWS(B$32:B34),'Garantías'!$M$7:$M$46,0)),"")</f>
        <v/>
      </c>
      <c r="D34" s="19">
        <f>IFERROR(INDEX('Garantías'!$G$7:$G$46,MATCH(ROWS(B$32:B34),'Garantías'!$M$7:$M$46,0)),"")</f>
        <v/>
      </c>
      <c r="E34" s="20">
        <f>IFERROR(INDEX('Garantías'!$H$7:$H$46,MATCH(ROWS(B$32:B34),'Garantías'!$M$7:$M$46,0)),"")</f>
        <v/>
      </c>
      <c r="F34" s="18">
        <f>IFERROR(INDEX('Garantías'!$I$7:$I$46,MATCH(ROWS(B$32:B34),'Garantías'!$M$7:$M$46,0)),"")</f>
        <v/>
      </c>
    </row>
    <row r="35">
      <c r="B35" s="10">
        <f>IFERROR(INDEX('Garantías'!$B$7:$B$46,MATCH(ROWS(B$32:B35),'Garantías'!$M$7:$M$46,0)),"")</f>
        <v/>
      </c>
      <c r="C35" s="18">
        <f>IFERROR(INDEX('Garantías'!$C$7:$C$46,MATCH(ROWS(B$32:B35),'Garantías'!$M$7:$M$46,0)),"")</f>
        <v/>
      </c>
      <c r="D35" s="19">
        <f>IFERROR(INDEX('Garantías'!$G$7:$G$46,MATCH(ROWS(B$32:B35),'Garantías'!$M$7:$M$46,0)),"")</f>
        <v/>
      </c>
      <c r="E35" s="20">
        <f>IFERROR(INDEX('Garantías'!$H$7:$H$46,MATCH(ROWS(B$32:B35),'Garantías'!$M$7:$M$46,0)),"")</f>
        <v/>
      </c>
      <c r="F35" s="18">
        <f>IFERROR(INDEX('Garantías'!$I$7:$I$46,MATCH(ROWS(B$32:B35),'Garantías'!$M$7:$M$46,0)),"")</f>
        <v/>
      </c>
    </row>
    <row r="36">
      <c r="B36" s="10">
        <f>IFERROR(INDEX('Garantías'!$B$7:$B$46,MATCH(ROWS(B$32:B36),'Garantías'!$M$7:$M$46,0)),"")</f>
        <v/>
      </c>
      <c r="C36" s="18">
        <f>IFERROR(INDEX('Garantías'!$C$7:$C$46,MATCH(ROWS(B$32:B36),'Garantías'!$M$7:$M$46,0)),"")</f>
        <v/>
      </c>
      <c r="D36" s="19">
        <f>IFERROR(INDEX('Garantías'!$G$7:$G$46,MATCH(ROWS(B$32:B36),'Garantías'!$M$7:$M$46,0)),"")</f>
        <v/>
      </c>
      <c r="E36" s="20">
        <f>IFERROR(INDEX('Garantías'!$H$7:$H$46,MATCH(ROWS(B$32:B36),'Garantías'!$M$7:$M$46,0)),"")</f>
        <v/>
      </c>
      <c r="F36" s="18">
        <f>IFERROR(INDEX('Garantías'!$I$7:$I$46,MATCH(ROWS(B$32:B36),'Garantías'!$M$7:$M$46,0)),"")</f>
        <v/>
      </c>
    </row>
    <row r="37">
      <c r="B37" s="10">
        <f>IFERROR(INDEX('Garantías'!$B$7:$B$46,MATCH(ROWS(B$32:B37),'Garantías'!$M$7:$M$46,0)),"")</f>
        <v/>
      </c>
      <c r="C37" s="18">
        <f>IFERROR(INDEX('Garantías'!$C$7:$C$46,MATCH(ROWS(B$32:B37),'Garantías'!$M$7:$M$46,0)),"")</f>
        <v/>
      </c>
      <c r="D37" s="19">
        <f>IFERROR(INDEX('Garantías'!$G$7:$G$46,MATCH(ROWS(B$32:B37),'Garantías'!$M$7:$M$46,0)),"")</f>
        <v/>
      </c>
      <c r="E37" s="20">
        <f>IFERROR(INDEX('Garantías'!$H$7:$H$46,MATCH(ROWS(B$32:B37),'Garantías'!$M$7:$M$46,0)),"")</f>
        <v/>
      </c>
      <c r="F37" s="18">
        <f>IFERROR(INDEX('Garantías'!$I$7:$I$46,MATCH(ROWS(B$32:B37),'Garantías'!$M$7:$M$46,0)),"")</f>
        <v/>
      </c>
    </row>
    <row r="39">
      <c r="B39" s="13" t="inlineStr">
        <is>
          <t>Antigüedad media de tus aparatos (años):</t>
        </is>
      </c>
      <c r="E39" s="21">
        <f>IF($B$6=0,0,SUMPRODUCT(('Garantías'!$D$7:$D$46&lt;&gt;"")*('Garantías'!$D$4-'Garantías'!$D$7:$D$46))/$B$6/365.25)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9">
    <mergeCell ref="B3:I3"/>
    <mergeCell ref="F6:G6"/>
    <mergeCell ref="H9:I9"/>
    <mergeCell ref="D6:E6"/>
    <mergeCell ref="H6:I6"/>
    <mergeCell ref="B2:I2"/>
    <mergeCell ref="F5:G5"/>
    <mergeCell ref="B8:C8"/>
    <mergeCell ref="F8:G8"/>
    <mergeCell ref="B9:C9"/>
    <mergeCell ref="D9:E9"/>
    <mergeCell ref="F9:G9"/>
    <mergeCell ref="D8:E8"/>
    <mergeCell ref="B6:C6"/>
    <mergeCell ref="B5:C5"/>
    <mergeCell ref="D5:E5"/>
    <mergeCell ref="H5:I5"/>
    <mergeCell ref="H8:I8"/>
    <mergeCell ref="B39:D39"/>
  </mergeCells>
  <conditionalFormatting sqref="D13:D20">
    <cfRule type="dataBar" priority="1">
      <dataBar>
        <cfvo type="num" val="0"/>
        <cfvo type="max"/>
        <color rgb="0010B981"/>
      </dataBar>
    </cfRule>
  </conditionalFormatting>
  <conditionalFormatting sqref="B25:B27">
    <cfRule type="cellIs" priority="2" operator="equal" dxfId="0">
      <formula>"Vencida"</formula>
    </cfRule>
    <cfRule type="cellIs" priority="3" operator="equal" dxfId="1">
      <formula>"Vence pronto"</formula>
    </cfRule>
    <cfRule type="cellIs" priority="4" operator="equal" dxfId="2">
      <formula>"En garantía"</formula>
    </cfRule>
  </conditionalFormatting>
  <conditionalFormatting sqref="F32:F37">
    <cfRule type="cellIs" priority="5" operator="equal" dxfId="1">
      <formula>"Vence pronto"</formula>
    </cfRule>
    <cfRule type="cellIs" priority="6" operator="equal" dxfId="2">
      <formula>"En garantía"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14" customWidth="1" min="4" max="4"/>
    <col width="12" customWidth="1" min="5" max="5"/>
    <col width="11" customWidth="1" min="6" max="6"/>
    <col width="13" customWidth="1" min="7" max="7"/>
    <col width="11" customWidth="1" min="8" max="8"/>
    <col width="14" customWidth="1" min="9" max="9"/>
    <col width="14" customWidth="1" min="10" max="10"/>
    <col width="25" customWidth="1" min="11" max="11"/>
    <col width="18" customWidth="1" min="12" max="12"/>
    <col width="11" customWidth="1" min="13" max="13"/>
  </cols>
  <sheetData>
    <row r="2" ht="34" customHeight="1">
      <c r="B2" s="1" t="inlineStr">
        <is>
          <t>Control de garantías de electrodomésticos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Anota cada compra: la plantilla calcula cuándo termina la garantía, cuántos días quedan y avisa antes de que venza.</t>
        </is>
      </c>
    </row>
    <row r="4">
      <c r="B4" s="22" t="inlineStr">
        <is>
          <t>Fecha de hoy (puedes fijarla a mano):</t>
        </is>
      </c>
      <c r="D4" s="23">
        <f>TODAY()</f>
        <v/>
      </c>
      <c r="E4" s="22" t="inlineStr">
        <is>
          <t>Avisar con (días):</t>
        </is>
      </c>
      <c r="F4" s="24" t="n">
        <v>60</v>
      </c>
      <c r="G4" s="22" t="inlineStr">
        <is>
          <t>Años por defecto:</t>
        </is>
      </c>
      <c r="I4" s="25" t="n">
        <v>3</v>
      </c>
      <c r="J4" s="26" t="inlineStr">
        <is>
          <t>si dejas "Años" en blanco (editable)</t>
        </is>
      </c>
    </row>
    <row r="6" ht="34" customHeight="1">
      <c r="B6" s="9" t="inlineStr">
        <is>
          <t>Aparato</t>
        </is>
      </c>
      <c r="C6" s="9" t="inlineStr">
        <is>
          <t>Tienda</t>
        </is>
      </c>
      <c r="D6" s="9" t="inlineStr">
        <is>
          <t>Fecha de compra</t>
        </is>
      </c>
      <c r="E6" s="9" t="inlineStr">
        <is>
          <t>Precio</t>
        </is>
      </c>
      <c r="F6" s="9" t="inlineStr">
        <is>
          <t>Años de garantía</t>
        </is>
      </c>
      <c r="G6" s="9" t="inlineStr">
        <is>
          <t>Fin de garantía</t>
        </is>
      </c>
      <c r="H6" s="9" t="inlineStr">
        <is>
          <t>Días restantes</t>
        </is>
      </c>
      <c r="I6" s="9" t="inlineStr">
        <is>
          <t>Estado</t>
        </is>
      </c>
      <c r="J6" s="9" t="inlineStr">
        <is>
          <t>Valor cubierto</t>
        </is>
      </c>
      <c r="K6" s="9" t="inlineStr">
        <is>
          <t>Categoría</t>
        </is>
      </c>
      <c r="L6" s="9" t="inlineStr">
        <is>
          <t>Nº ticket / factura</t>
        </is>
      </c>
      <c r="M6" s="9" t="inlineStr">
        <is>
          <t>Aux. orden</t>
        </is>
      </c>
    </row>
    <row r="7">
      <c r="B7" s="27" t="inlineStr">
        <is>
          <t>Lavadora Bosch 8 kg</t>
        </is>
      </c>
      <c r="C7" s="27" t="inlineStr">
        <is>
          <t>MediaMarkt</t>
        </is>
      </c>
      <c r="D7" s="23" t="n">
        <v>44635</v>
      </c>
      <c r="E7" s="28" t="n">
        <v>549</v>
      </c>
      <c r="F7" s="25" t="n">
        <v>3</v>
      </c>
      <c r="G7" s="19">
        <f>IF(OR(B7="",D7=""),"",EDATE(D7,ROUND(12*IF(F7="",$I$4,F7),0)))</f>
        <v/>
      </c>
      <c r="H7" s="20">
        <f>IF(G7="","",G7-$D$4)</f>
        <v/>
      </c>
      <c r="I7" s="18">
        <f>IF(H7="","",IF(H7&lt;0,"Vencida",IF(H7&lt;=$F$4,"Vence pronto","En garantía")))</f>
        <v/>
      </c>
      <c r="J7" s="12">
        <f>IF(H7="","",IF(H7&gt;=0,E7,0))</f>
        <v/>
      </c>
      <c r="K7" s="27" t="inlineStr">
        <is>
          <t>Grandes electrodomésticos</t>
        </is>
      </c>
      <c r="L7" s="29" t="inlineStr">
        <is>
          <t>T-2203-0412</t>
        </is>
      </c>
      <c r="M7" s="30">
        <f>IF(H7="","",IF(H7&lt;0,"",COUNTIF($H$7:$H$46,"&lt;"&amp;H7)-COUNTIF($H$7:$H$46,"&lt;0")+COUNTIF($H$7:H7,H7)))</f>
        <v/>
      </c>
    </row>
    <row r="8">
      <c r="B8" s="27" t="inlineStr">
        <is>
          <t>Frigorífico combi Samsung</t>
        </is>
      </c>
      <c r="C8" s="27" t="inlineStr">
        <is>
          <t>El Corte Inglés</t>
        </is>
      </c>
      <c r="D8" s="23" t="n">
        <v>45616</v>
      </c>
      <c r="E8" s="28" t="n">
        <v>729</v>
      </c>
      <c r="F8" s="25" t="n">
        <v>3</v>
      </c>
      <c r="G8" s="19">
        <f>IF(OR(B8="",D8=""),"",EDATE(D8,ROUND(12*IF(F8="",$I$4,F8),0)))</f>
        <v/>
      </c>
      <c r="H8" s="20">
        <f>IF(G8="","",G8-$D$4)</f>
        <v/>
      </c>
      <c r="I8" s="18">
        <f>IF(H8="","",IF(H8&lt;0,"Vencida",IF(H8&lt;=$F$4,"Vence pronto","En garantía")))</f>
        <v/>
      </c>
      <c r="J8" s="12">
        <f>IF(H8="","",IF(H8&gt;=0,E8,0))</f>
        <v/>
      </c>
      <c r="K8" s="27" t="inlineStr">
        <is>
          <t>Grandes electrodomésticos</t>
        </is>
      </c>
      <c r="L8" s="29" t="inlineStr">
        <is>
          <t>F-24-118830</t>
        </is>
      </c>
      <c r="M8" s="30">
        <f>IF(H8="","",IF(H8&lt;0,"",COUNTIF($H$7:$H$46,"&lt;"&amp;H8)-COUNTIF($H$7:$H$46,"&lt;0")+COUNTIF($H$7:H8,H8)))</f>
        <v/>
      </c>
    </row>
    <row r="9">
      <c r="B9" s="27" t="inlineStr">
        <is>
          <t>Lavavajillas Balay</t>
        </is>
      </c>
      <c r="C9" s="27" t="inlineStr">
        <is>
          <t>Worten</t>
        </is>
      </c>
      <c r="D9" s="23" t="n">
        <v>45224</v>
      </c>
      <c r="E9" s="28" t="n">
        <v>459</v>
      </c>
      <c r="F9" s="25" t="n">
        <v>3</v>
      </c>
      <c r="G9" s="19">
        <f>IF(OR(B9="",D9=""),"",EDATE(D9,ROUND(12*IF(F9="",$I$4,F9),0)))</f>
        <v/>
      </c>
      <c r="H9" s="20">
        <f>IF(G9="","",G9-$D$4)</f>
        <v/>
      </c>
      <c r="I9" s="18">
        <f>IF(H9="","",IF(H9&lt;0,"Vencida",IF(H9&lt;=$F$4,"Vence pronto","En garantía")))</f>
        <v/>
      </c>
      <c r="J9" s="12">
        <f>IF(H9="","",IF(H9&gt;=0,E9,0))</f>
        <v/>
      </c>
      <c r="K9" s="27" t="inlineStr">
        <is>
          <t>Grandes electrodomésticos</t>
        </is>
      </c>
      <c r="L9" s="29" t="inlineStr">
        <is>
          <t>W-231025-77</t>
        </is>
      </c>
      <c r="M9" s="30">
        <f>IF(H9="","",IF(H9&lt;0,"",COUNTIF($H$7:$H$46,"&lt;"&amp;H9)-COUNTIF($H$7:$H$46,"&lt;0")+COUNTIF($H$7:H9,H9)))</f>
        <v/>
      </c>
    </row>
    <row r="10">
      <c r="B10" s="27" t="inlineStr">
        <is>
          <t>Horno multifunción Teka</t>
        </is>
      </c>
      <c r="C10" s="27" t="inlineStr">
        <is>
          <t>Leroy Merlin</t>
        </is>
      </c>
      <c r="D10" s="23" t="n">
        <v>45698</v>
      </c>
      <c r="E10" s="28" t="n">
        <v>389</v>
      </c>
      <c r="F10" s="25" t="n">
        <v>3</v>
      </c>
      <c r="G10" s="19">
        <f>IF(OR(B10="",D10=""),"",EDATE(D10,ROUND(12*IF(F10="",$I$4,F10),0)))</f>
        <v/>
      </c>
      <c r="H10" s="20">
        <f>IF(G10="","",G10-$D$4)</f>
        <v/>
      </c>
      <c r="I10" s="18">
        <f>IF(H10="","",IF(H10&lt;0,"Vencida",IF(H10&lt;=$F$4,"Vence pronto","En garantía")))</f>
        <v/>
      </c>
      <c r="J10" s="12">
        <f>IF(H10="","",IF(H10&gt;=0,E10,0))</f>
        <v/>
      </c>
      <c r="K10" s="27" t="inlineStr">
        <is>
          <t>Cocina</t>
        </is>
      </c>
      <c r="L10" s="29" t="inlineStr">
        <is>
          <t>LM-250210-5</t>
        </is>
      </c>
      <c r="M10" s="30">
        <f>IF(H10="","",IF(H10&lt;0,"",COUNTIF($H$7:$H$46,"&lt;"&amp;H10)-COUNTIF($H$7:$H$46,"&lt;0")+COUNTIF($H$7:H10,H10)))</f>
        <v/>
      </c>
    </row>
    <row r="11">
      <c r="B11" s="27" t="inlineStr">
        <is>
          <t>Robot aspirador Roborock</t>
        </is>
      </c>
      <c r="C11" s="27" t="inlineStr">
        <is>
          <t>Amazon</t>
        </is>
      </c>
      <c r="D11" s="23" t="n">
        <v>45265</v>
      </c>
      <c r="E11" s="28" t="n">
        <v>329</v>
      </c>
      <c r="F11" s="25" t="n">
        <v>3</v>
      </c>
      <c r="G11" s="19">
        <f>IF(OR(B11="",D11=""),"",EDATE(D11,ROUND(12*IF(F11="",$I$4,F11),0)))</f>
        <v/>
      </c>
      <c r="H11" s="20">
        <f>IF(G11="","",G11-$D$4)</f>
        <v/>
      </c>
      <c r="I11" s="18">
        <f>IF(H11="","",IF(H11&lt;0,"Vencida",IF(H11&lt;=$F$4,"Vence pronto","En garantía")))</f>
        <v/>
      </c>
      <c r="J11" s="12">
        <f>IF(H11="","",IF(H11&gt;=0,E11,0))</f>
        <v/>
      </c>
      <c r="K11" s="27" t="inlineStr">
        <is>
          <t>Pequeños electrodomésticos</t>
        </is>
      </c>
      <c r="L11" s="29" t="inlineStr">
        <is>
          <t>AMZ-9921-3340</t>
        </is>
      </c>
      <c r="M11" s="30">
        <f>IF(H11="","",IF(H11&lt;0,"",COUNTIF($H$7:$H$46,"&lt;"&amp;H11)-COUNTIF($H$7:$H$46,"&lt;0")+COUNTIF($H$7:H11,H11)))</f>
        <v/>
      </c>
    </row>
    <row r="12">
      <c r="B12" s="27" t="inlineStr">
        <is>
          <t>Cafetera de cápsulas</t>
        </is>
      </c>
      <c r="C12" s="27" t="inlineStr">
        <is>
          <t>Carrefour</t>
        </is>
      </c>
      <c r="D12" s="23" t="n">
        <v>45430</v>
      </c>
      <c r="E12" s="28" t="n">
        <v>119</v>
      </c>
      <c r="F12" s="25" t="n">
        <v>2</v>
      </c>
      <c r="G12" s="19">
        <f>IF(OR(B12="",D12=""),"",EDATE(D12,ROUND(12*IF(F12="",$I$4,F12),0)))</f>
        <v/>
      </c>
      <c r="H12" s="20">
        <f>IF(G12="","",G12-$D$4)</f>
        <v/>
      </c>
      <c r="I12" s="18">
        <f>IF(H12="","",IF(H12&lt;0,"Vencida",IF(H12&lt;=$F$4,"Vence pronto","En garantía")))</f>
        <v/>
      </c>
      <c r="J12" s="12">
        <f>IF(H12="","",IF(H12&gt;=0,E12,0))</f>
        <v/>
      </c>
      <c r="K12" s="27" t="inlineStr">
        <is>
          <t>Pequeños electrodomésticos</t>
        </is>
      </c>
      <c r="L12" s="29" t="inlineStr">
        <is>
          <t>C-240518-091</t>
        </is>
      </c>
      <c r="M12" s="30">
        <f>IF(H12="","",IF(H12&lt;0,"",COUNTIF($H$7:$H$46,"&lt;"&amp;H12)-COUNTIF($H$7:$H$46,"&lt;0")+COUNTIF($H$7:H12,H12)))</f>
        <v/>
      </c>
    </row>
    <row r="13">
      <c r="B13" s="27" t="inlineStr">
        <is>
          <t>Aire acondicionado split</t>
        </is>
      </c>
      <c r="C13" s="27" t="inlineStr">
        <is>
          <t>Leroy Merlin</t>
        </is>
      </c>
      <c r="D13" s="23" t="n">
        <v>44377</v>
      </c>
      <c r="E13" s="28" t="n">
        <v>899</v>
      </c>
      <c r="F13" s="25" t="n">
        <v>5</v>
      </c>
      <c r="G13" s="19">
        <f>IF(OR(B13="",D13=""),"",EDATE(D13,ROUND(12*IF(F13="",$I$4,F13),0)))</f>
        <v/>
      </c>
      <c r="H13" s="20">
        <f>IF(G13="","",G13-$D$4)</f>
        <v/>
      </c>
      <c r="I13" s="18">
        <f>IF(H13="","",IF(H13&lt;0,"Vencida",IF(H13&lt;=$F$4,"Vence pronto","En garantía")))</f>
        <v/>
      </c>
      <c r="J13" s="12">
        <f>IF(H13="","",IF(H13&gt;=0,E13,0))</f>
        <v/>
      </c>
      <c r="K13" s="27" t="inlineStr">
        <is>
          <t>Climatización</t>
        </is>
      </c>
      <c r="L13" s="29" t="inlineStr">
        <is>
          <t>LM-210630-12</t>
        </is>
      </c>
      <c r="M13" s="30">
        <f>IF(H13="","",IF(H13&lt;0,"",COUNTIF($H$7:$H$46,"&lt;"&amp;H13)-COUNTIF($H$7:$H$46,"&lt;0")+COUNTIF($H$7:H13,H13)))</f>
        <v/>
      </c>
    </row>
    <row r="14">
      <c r="B14" s="27" t="inlineStr">
        <is>
          <t>Televisor LED 55"</t>
        </is>
      </c>
      <c r="C14" s="27" t="inlineStr">
        <is>
          <t>MediaMarkt</t>
        </is>
      </c>
      <c r="D14" s="23" t="n">
        <v>45883</v>
      </c>
      <c r="E14" s="28" t="n">
        <v>649</v>
      </c>
      <c r="F14" s="25" t="n">
        <v>3</v>
      </c>
      <c r="G14" s="19">
        <f>IF(OR(B14="",D14=""),"",EDATE(D14,ROUND(12*IF(F14="",$I$4,F14),0)))</f>
        <v/>
      </c>
      <c r="H14" s="20">
        <f>IF(G14="","",G14-$D$4)</f>
        <v/>
      </c>
      <c r="I14" s="18">
        <f>IF(H14="","",IF(H14&lt;0,"Vencida",IF(H14&lt;=$F$4,"Vence pronto","En garantía")))</f>
        <v/>
      </c>
      <c r="J14" s="12">
        <f>IF(H14="","",IF(H14&gt;=0,E14,0))</f>
        <v/>
      </c>
      <c r="K14" s="27" t="inlineStr">
        <is>
          <t>Imagen y sonido</t>
        </is>
      </c>
      <c r="L14" s="29" t="inlineStr">
        <is>
          <t>T-2508-2210</t>
        </is>
      </c>
      <c r="M14" s="30">
        <f>IF(H14="","",IF(H14&lt;0,"",COUNTIF($H$7:$H$46,"&lt;"&amp;H14)-COUNTIF($H$7:$H$46,"&lt;0")+COUNTIF($H$7:H14,H14)))</f>
        <v/>
      </c>
    </row>
    <row r="15">
      <c r="B15" s="27" t="inlineStr">
        <is>
          <t>Microondas con grill</t>
        </is>
      </c>
      <c r="C15" s="27" t="inlineStr">
        <is>
          <t>Alcampo</t>
        </is>
      </c>
      <c r="D15" s="23" t="n">
        <v>44896</v>
      </c>
      <c r="E15" s="28" t="n">
        <v>99</v>
      </c>
      <c r="F15" s="25" t="n">
        <v>3</v>
      </c>
      <c r="G15" s="19">
        <f>IF(OR(B15="",D15=""),"",EDATE(D15,ROUND(12*IF(F15="",$I$4,F15),0)))</f>
        <v/>
      </c>
      <c r="H15" s="20">
        <f>IF(G15="","",G15-$D$4)</f>
        <v/>
      </c>
      <c r="I15" s="18">
        <f>IF(H15="","",IF(H15&lt;0,"Vencida",IF(H15&lt;=$F$4,"Vence pronto","En garantía")))</f>
        <v/>
      </c>
      <c r="J15" s="12">
        <f>IF(H15="","",IF(H15&gt;=0,E15,0))</f>
        <v/>
      </c>
      <c r="K15" s="27" t="inlineStr">
        <is>
          <t>Cocina</t>
        </is>
      </c>
      <c r="L15" s="29" t="inlineStr">
        <is>
          <t>A-221201-554</t>
        </is>
      </c>
      <c r="M15" s="30">
        <f>IF(H15="","",IF(H15&lt;0,"",COUNTIF($H$7:$H$46,"&lt;"&amp;H15)-COUNTIF($H$7:$H$46,"&lt;0")+COUNTIF($H$7:H15,H15)))</f>
        <v/>
      </c>
    </row>
    <row r="16">
      <c r="B16" s="27" t="inlineStr">
        <is>
          <t>Freidora de aire 5 L</t>
        </is>
      </c>
      <c r="C16" s="27" t="inlineStr">
        <is>
          <t>Amazon</t>
        </is>
      </c>
      <c r="D16" s="23" t="n">
        <v>46015</v>
      </c>
      <c r="E16" s="28" t="n">
        <v>129</v>
      </c>
      <c r="F16" s="25" t="n">
        <v>3</v>
      </c>
      <c r="G16" s="19">
        <f>IF(OR(B16="",D16=""),"",EDATE(D16,ROUND(12*IF(F16="",$I$4,F16),0)))</f>
        <v/>
      </c>
      <c r="H16" s="20">
        <f>IF(G16="","",G16-$D$4)</f>
        <v/>
      </c>
      <c r="I16" s="18">
        <f>IF(H16="","",IF(H16&lt;0,"Vencida",IF(H16&lt;=$F$4,"Vence pronto","En garantía")))</f>
        <v/>
      </c>
      <c r="J16" s="12">
        <f>IF(H16="","",IF(H16&gt;=0,E16,0))</f>
        <v/>
      </c>
      <c r="K16" s="27" t="inlineStr">
        <is>
          <t>Pequeños electrodomésticos</t>
        </is>
      </c>
      <c r="L16" s="29" t="inlineStr">
        <is>
          <t>AMZ-1224-8871</t>
        </is>
      </c>
      <c r="M16" s="30">
        <f>IF(H16="","",IF(H16&lt;0,"",COUNTIF($H$7:$H$46,"&lt;"&amp;H16)-COUNTIF($H$7:$H$46,"&lt;0")+COUNTIF($H$7:H16,H16)))</f>
        <v/>
      </c>
    </row>
    <row r="17">
      <c r="B17" s="27" t="inlineStr">
        <is>
          <t>Secadora bomba de calor</t>
        </is>
      </c>
      <c r="C17" s="27" t="inlineStr">
        <is>
          <t>El Corte Inglés</t>
        </is>
      </c>
      <c r="D17" s="23" t="n">
        <v>45233</v>
      </c>
      <c r="E17" s="28" t="n">
        <v>679</v>
      </c>
      <c r="F17" s="25" t="n">
        <v>3</v>
      </c>
      <c r="G17" s="19">
        <f>IF(OR(B17="",D17=""),"",EDATE(D17,ROUND(12*IF(F17="",$I$4,F17),0)))</f>
        <v/>
      </c>
      <c r="H17" s="20">
        <f>IF(G17="","",G17-$D$4)</f>
        <v/>
      </c>
      <c r="I17" s="18">
        <f>IF(H17="","",IF(H17&lt;0,"Vencida",IF(H17&lt;=$F$4,"Vence pronto","En garantía")))</f>
        <v/>
      </c>
      <c r="J17" s="12">
        <f>IF(H17="","",IF(H17&gt;=0,E17,0))</f>
        <v/>
      </c>
      <c r="K17" s="27" t="inlineStr">
        <is>
          <t>Grandes electrodomésticos</t>
        </is>
      </c>
      <c r="L17" s="29" t="inlineStr">
        <is>
          <t>F-231103-402</t>
        </is>
      </c>
      <c r="M17" s="30">
        <f>IF(H17="","",IF(H17&lt;0,"",COUNTIF($H$7:$H$46,"&lt;"&amp;H17)-COUNTIF($H$7:$H$46,"&lt;0")+COUNTIF($H$7:H17,H17)))</f>
        <v/>
      </c>
    </row>
    <row r="18">
      <c r="B18" s="27" t="inlineStr">
        <is>
          <t>Portátil 15"</t>
        </is>
      </c>
      <c r="C18" s="27" t="inlineStr">
        <is>
          <t>PcComponentes</t>
        </is>
      </c>
      <c r="D18" s="23" t="n">
        <v>45545</v>
      </c>
      <c r="E18" s="28" t="n">
        <v>799</v>
      </c>
      <c r="F18" s="25" t="n">
        <v>3</v>
      </c>
      <c r="G18" s="19">
        <f>IF(OR(B18="",D18=""),"",EDATE(D18,ROUND(12*IF(F18="",$I$4,F18),0)))</f>
        <v/>
      </c>
      <c r="H18" s="20">
        <f>IF(G18="","",G18-$D$4)</f>
        <v/>
      </c>
      <c r="I18" s="18">
        <f>IF(H18="","",IF(H18&lt;0,"Vencida",IF(H18&lt;=$F$4,"Vence pronto","En garantía")))</f>
        <v/>
      </c>
      <c r="J18" s="12">
        <f>IF(H18="","",IF(H18&gt;=0,E18,0))</f>
        <v/>
      </c>
      <c r="K18" s="27" t="inlineStr">
        <is>
          <t>Informática</t>
        </is>
      </c>
      <c r="L18" s="29" t="inlineStr">
        <is>
          <t>PC-240910-66</t>
        </is>
      </c>
      <c r="M18" s="30">
        <f>IF(H18="","",IF(H18&lt;0,"",COUNTIF($H$7:$H$46,"&lt;"&amp;H18)-COUNTIF($H$7:$H$46,"&lt;0")+COUNTIF($H$7:H18,H18)))</f>
        <v/>
      </c>
    </row>
    <row r="19">
      <c r="B19" s="27" t="inlineStr">
        <is>
          <t>Batidora de mano</t>
        </is>
      </c>
      <c r="C19" s="27" t="inlineStr">
        <is>
          <t>Carrefour</t>
        </is>
      </c>
      <c r="D19" s="23" t="n">
        <v>46037</v>
      </c>
      <c r="E19" s="28" t="n">
        <v>79</v>
      </c>
      <c r="F19" s="25" t="n">
        <v>3</v>
      </c>
      <c r="G19" s="19">
        <f>IF(OR(B19="",D19=""),"",EDATE(D19,ROUND(12*IF(F19="",$I$4,F19),0)))</f>
        <v/>
      </c>
      <c r="H19" s="20">
        <f>IF(G19="","",G19-$D$4)</f>
        <v/>
      </c>
      <c r="I19" s="18">
        <f>IF(H19="","",IF(H19&lt;0,"Vencida",IF(H19&lt;=$F$4,"Vence pronto","En garantía")))</f>
        <v/>
      </c>
      <c r="J19" s="12">
        <f>IF(H19="","",IF(H19&gt;=0,E19,0))</f>
        <v/>
      </c>
      <c r="K19" s="27" t="inlineStr">
        <is>
          <t>Pequeños electrodomésticos</t>
        </is>
      </c>
      <c r="L19" s="29" t="inlineStr">
        <is>
          <t>C-260115-310</t>
        </is>
      </c>
      <c r="M19" s="30">
        <f>IF(H19="","",IF(H19&lt;0,"",COUNTIF($H$7:$H$46,"&lt;"&amp;H19)-COUNTIF($H$7:$H$46,"&lt;0")+COUNTIF($H$7:H19,H19)))</f>
        <v/>
      </c>
    </row>
    <row r="20">
      <c r="B20" s="27" t="n"/>
      <c r="C20" s="27" t="n"/>
      <c r="D20" s="23" t="n"/>
      <c r="E20" s="28" t="n"/>
      <c r="F20" s="25" t="n"/>
      <c r="G20" s="19">
        <f>IF(OR(B20="",D20=""),"",EDATE(D20,ROUND(12*IF(F20="",$I$4,F20),0)))</f>
        <v/>
      </c>
      <c r="H20" s="20">
        <f>IF(G20="","",G20-$D$4)</f>
        <v/>
      </c>
      <c r="I20" s="18">
        <f>IF(H20="","",IF(H20&lt;0,"Vencida",IF(H20&lt;=$F$4,"Vence pronto","En garantía")))</f>
        <v/>
      </c>
      <c r="J20" s="12">
        <f>IF(H20="","",IF(H20&gt;=0,E20,0))</f>
        <v/>
      </c>
      <c r="K20" s="27" t="n"/>
      <c r="L20" s="29" t="n"/>
      <c r="M20" s="30">
        <f>IF(H20="","",IF(H20&lt;0,"",COUNTIF($H$7:$H$46,"&lt;"&amp;H20)-COUNTIF($H$7:$H$46,"&lt;0")+COUNTIF($H$7:H20,H20)))</f>
        <v/>
      </c>
    </row>
    <row r="21">
      <c r="B21" s="27" t="n"/>
      <c r="C21" s="27" t="n"/>
      <c r="D21" s="23" t="n"/>
      <c r="E21" s="28" t="n"/>
      <c r="F21" s="25" t="n"/>
      <c r="G21" s="19">
        <f>IF(OR(B21="",D21=""),"",EDATE(D21,ROUND(12*IF(F21="",$I$4,F21),0)))</f>
        <v/>
      </c>
      <c r="H21" s="20">
        <f>IF(G21="","",G21-$D$4)</f>
        <v/>
      </c>
      <c r="I21" s="18">
        <f>IF(H21="","",IF(H21&lt;0,"Vencida",IF(H21&lt;=$F$4,"Vence pronto","En garantía")))</f>
        <v/>
      </c>
      <c r="J21" s="12">
        <f>IF(H21="","",IF(H21&gt;=0,E21,0))</f>
        <v/>
      </c>
      <c r="K21" s="27" t="n"/>
      <c r="L21" s="29" t="n"/>
      <c r="M21" s="30">
        <f>IF(H21="","",IF(H21&lt;0,"",COUNTIF($H$7:$H$46,"&lt;"&amp;H21)-COUNTIF($H$7:$H$46,"&lt;0")+COUNTIF($H$7:H21,H21)))</f>
        <v/>
      </c>
    </row>
    <row r="22">
      <c r="B22" s="27" t="n"/>
      <c r="C22" s="27" t="n"/>
      <c r="D22" s="23" t="n"/>
      <c r="E22" s="28" t="n"/>
      <c r="F22" s="25" t="n"/>
      <c r="G22" s="19">
        <f>IF(OR(B22="",D22=""),"",EDATE(D22,ROUND(12*IF(F22="",$I$4,F22),0)))</f>
        <v/>
      </c>
      <c r="H22" s="20">
        <f>IF(G22="","",G22-$D$4)</f>
        <v/>
      </c>
      <c r="I22" s="18">
        <f>IF(H22="","",IF(H22&lt;0,"Vencida",IF(H22&lt;=$F$4,"Vence pronto","En garantía")))</f>
        <v/>
      </c>
      <c r="J22" s="12">
        <f>IF(H22="","",IF(H22&gt;=0,E22,0))</f>
        <v/>
      </c>
      <c r="K22" s="27" t="n"/>
      <c r="L22" s="29" t="n"/>
      <c r="M22" s="30">
        <f>IF(H22="","",IF(H22&lt;0,"",COUNTIF($H$7:$H$46,"&lt;"&amp;H22)-COUNTIF($H$7:$H$46,"&lt;0")+COUNTIF($H$7:H22,H22)))</f>
        <v/>
      </c>
    </row>
    <row r="23">
      <c r="B23" s="27" t="n"/>
      <c r="C23" s="27" t="n"/>
      <c r="D23" s="23" t="n"/>
      <c r="E23" s="28" t="n"/>
      <c r="F23" s="25" t="n"/>
      <c r="G23" s="19">
        <f>IF(OR(B23="",D23=""),"",EDATE(D23,ROUND(12*IF(F23="",$I$4,F23),0)))</f>
        <v/>
      </c>
      <c r="H23" s="20">
        <f>IF(G23="","",G23-$D$4)</f>
        <v/>
      </c>
      <c r="I23" s="18">
        <f>IF(H23="","",IF(H23&lt;0,"Vencida",IF(H23&lt;=$F$4,"Vence pronto","En garantía")))</f>
        <v/>
      </c>
      <c r="J23" s="12">
        <f>IF(H23="","",IF(H23&gt;=0,E23,0))</f>
        <v/>
      </c>
      <c r="K23" s="27" t="n"/>
      <c r="L23" s="29" t="n"/>
      <c r="M23" s="30">
        <f>IF(H23="","",IF(H23&lt;0,"",COUNTIF($H$7:$H$46,"&lt;"&amp;H23)-COUNTIF($H$7:$H$46,"&lt;0")+COUNTIF($H$7:H23,H23)))</f>
        <v/>
      </c>
    </row>
    <row r="24">
      <c r="B24" s="27" t="n"/>
      <c r="C24" s="27" t="n"/>
      <c r="D24" s="23" t="n"/>
      <c r="E24" s="28" t="n"/>
      <c r="F24" s="25" t="n"/>
      <c r="G24" s="19">
        <f>IF(OR(B24="",D24=""),"",EDATE(D24,ROUND(12*IF(F24="",$I$4,F24),0)))</f>
        <v/>
      </c>
      <c r="H24" s="20">
        <f>IF(G24="","",G24-$D$4)</f>
        <v/>
      </c>
      <c r="I24" s="18">
        <f>IF(H24="","",IF(H24&lt;0,"Vencida",IF(H24&lt;=$F$4,"Vence pronto","En garantía")))</f>
        <v/>
      </c>
      <c r="J24" s="12">
        <f>IF(H24="","",IF(H24&gt;=0,E24,0))</f>
        <v/>
      </c>
      <c r="K24" s="27" t="n"/>
      <c r="L24" s="29" t="n"/>
      <c r="M24" s="30">
        <f>IF(H24="","",IF(H24&lt;0,"",COUNTIF($H$7:$H$46,"&lt;"&amp;H24)-COUNTIF($H$7:$H$46,"&lt;0")+COUNTIF($H$7:H24,H24)))</f>
        <v/>
      </c>
    </row>
    <row r="25">
      <c r="B25" s="27" t="n"/>
      <c r="C25" s="27" t="n"/>
      <c r="D25" s="23" t="n"/>
      <c r="E25" s="28" t="n"/>
      <c r="F25" s="25" t="n"/>
      <c r="G25" s="19">
        <f>IF(OR(B25="",D25=""),"",EDATE(D25,ROUND(12*IF(F25="",$I$4,F25),0)))</f>
        <v/>
      </c>
      <c r="H25" s="20">
        <f>IF(G25="","",G25-$D$4)</f>
        <v/>
      </c>
      <c r="I25" s="18">
        <f>IF(H25="","",IF(H25&lt;0,"Vencida",IF(H25&lt;=$F$4,"Vence pronto","En garantía")))</f>
        <v/>
      </c>
      <c r="J25" s="12">
        <f>IF(H25="","",IF(H25&gt;=0,E25,0))</f>
        <v/>
      </c>
      <c r="K25" s="27" t="n"/>
      <c r="L25" s="29" t="n"/>
      <c r="M25" s="30">
        <f>IF(H25="","",IF(H25&lt;0,"",COUNTIF($H$7:$H$46,"&lt;"&amp;H25)-COUNTIF($H$7:$H$46,"&lt;0")+COUNTIF($H$7:H25,H25)))</f>
        <v/>
      </c>
    </row>
    <row r="26">
      <c r="B26" s="27" t="n"/>
      <c r="C26" s="27" t="n"/>
      <c r="D26" s="23" t="n"/>
      <c r="E26" s="28" t="n"/>
      <c r="F26" s="25" t="n"/>
      <c r="G26" s="19">
        <f>IF(OR(B26="",D26=""),"",EDATE(D26,ROUND(12*IF(F26="",$I$4,F26),0)))</f>
        <v/>
      </c>
      <c r="H26" s="20">
        <f>IF(G26="","",G26-$D$4)</f>
        <v/>
      </c>
      <c r="I26" s="18">
        <f>IF(H26="","",IF(H26&lt;0,"Vencida",IF(H26&lt;=$F$4,"Vence pronto","En garantía")))</f>
        <v/>
      </c>
      <c r="J26" s="12">
        <f>IF(H26="","",IF(H26&gt;=0,E26,0))</f>
        <v/>
      </c>
      <c r="K26" s="27" t="n"/>
      <c r="L26" s="29" t="n"/>
      <c r="M26" s="30">
        <f>IF(H26="","",IF(H26&lt;0,"",COUNTIF($H$7:$H$46,"&lt;"&amp;H26)-COUNTIF($H$7:$H$46,"&lt;0")+COUNTIF($H$7:H26,H26)))</f>
        <v/>
      </c>
    </row>
    <row r="27">
      <c r="B27" s="27" t="n"/>
      <c r="C27" s="27" t="n"/>
      <c r="D27" s="23" t="n"/>
      <c r="E27" s="28" t="n"/>
      <c r="F27" s="25" t="n"/>
      <c r="G27" s="19">
        <f>IF(OR(B27="",D27=""),"",EDATE(D27,ROUND(12*IF(F27="",$I$4,F27),0)))</f>
        <v/>
      </c>
      <c r="H27" s="20">
        <f>IF(G27="","",G27-$D$4)</f>
        <v/>
      </c>
      <c r="I27" s="18">
        <f>IF(H27="","",IF(H27&lt;0,"Vencida",IF(H27&lt;=$F$4,"Vence pronto","En garantía")))</f>
        <v/>
      </c>
      <c r="J27" s="12">
        <f>IF(H27="","",IF(H27&gt;=0,E27,0))</f>
        <v/>
      </c>
      <c r="K27" s="27" t="n"/>
      <c r="L27" s="29" t="n"/>
      <c r="M27" s="30">
        <f>IF(H27="","",IF(H27&lt;0,"",COUNTIF($H$7:$H$46,"&lt;"&amp;H27)-COUNTIF($H$7:$H$46,"&lt;0")+COUNTIF($H$7:H27,H27)))</f>
        <v/>
      </c>
    </row>
    <row r="28">
      <c r="B28" s="27" t="n"/>
      <c r="C28" s="27" t="n"/>
      <c r="D28" s="23" t="n"/>
      <c r="E28" s="28" t="n"/>
      <c r="F28" s="25" t="n"/>
      <c r="G28" s="19">
        <f>IF(OR(B28="",D28=""),"",EDATE(D28,ROUND(12*IF(F28="",$I$4,F28),0)))</f>
        <v/>
      </c>
      <c r="H28" s="20">
        <f>IF(G28="","",G28-$D$4)</f>
        <v/>
      </c>
      <c r="I28" s="18">
        <f>IF(H28="","",IF(H28&lt;0,"Vencida",IF(H28&lt;=$F$4,"Vence pronto","En garantía")))</f>
        <v/>
      </c>
      <c r="J28" s="12">
        <f>IF(H28="","",IF(H28&gt;=0,E28,0))</f>
        <v/>
      </c>
      <c r="K28" s="27" t="n"/>
      <c r="L28" s="29" t="n"/>
      <c r="M28" s="30">
        <f>IF(H28="","",IF(H28&lt;0,"",COUNTIF($H$7:$H$46,"&lt;"&amp;H28)-COUNTIF($H$7:$H$46,"&lt;0")+COUNTIF($H$7:H28,H28)))</f>
        <v/>
      </c>
    </row>
    <row r="29">
      <c r="B29" s="27" t="n"/>
      <c r="C29" s="27" t="n"/>
      <c r="D29" s="23" t="n"/>
      <c r="E29" s="28" t="n"/>
      <c r="F29" s="25" t="n"/>
      <c r="G29" s="19">
        <f>IF(OR(B29="",D29=""),"",EDATE(D29,ROUND(12*IF(F29="",$I$4,F29),0)))</f>
        <v/>
      </c>
      <c r="H29" s="20">
        <f>IF(G29="","",G29-$D$4)</f>
        <v/>
      </c>
      <c r="I29" s="18">
        <f>IF(H29="","",IF(H29&lt;0,"Vencida",IF(H29&lt;=$F$4,"Vence pronto","En garantía")))</f>
        <v/>
      </c>
      <c r="J29" s="12">
        <f>IF(H29="","",IF(H29&gt;=0,E29,0))</f>
        <v/>
      </c>
      <c r="K29" s="27" t="n"/>
      <c r="L29" s="29" t="n"/>
      <c r="M29" s="30">
        <f>IF(H29="","",IF(H29&lt;0,"",COUNTIF($H$7:$H$46,"&lt;"&amp;H29)-COUNTIF($H$7:$H$46,"&lt;0")+COUNTIF($H$7:H29,H29)))</f>
        <v/>
      </c>
    </row>
    <row r="30">
      <c r="B30" s="27" t="n"/>
      <c r="C30" s="27" t="n"/>
      <c r="D30" s="23" t="n"/>
      <c r="E30" s="28" t="n"/>
      <c r="F30" s="25" t="n"/>
      <c r="G30" s="19">
        <f>IF(OR(B30="",D30=""),"",EDATE(D30,ROUND(12*IF(F30="",$I$4,F30),0)))</f>
        <v/>
      </c>
      <c r="H30" s="20">
        <f>IF(G30="","",G30-$D$4)</f>
        <v/>
      </c>
      <c r="I30" s="18">
        <f>IF(H30="","",IF(H30&lt;0,"Vencida",IF(H30&lt;=$F$4,"Vence pronto","En garantía")))</f>
        <v/>
      </c>
      <c r="J30" s="12">
        <f>IF(H30="","",IF(H30&gt;=0,E30,0))</f>
        <v/>
      </c>
      <c r="K30" s="27" t="n"/>
      <c r="L30" s="29" t="n"/>
      <c r="M30" s="30">
        <f>IF(H30="","",IF(H30&lt;0,"",COUNTIF($H$7:$H$46,"&lt;"&amp;H30)-COUNTIF($H$7:$H$46,"&lt;0")+COUNTIF($H$7:H30,H30)))</f>
        <v/>
      </c>
    </row>
    <row r="31">
      <c r="B31" s="27" t="n"/>
      <c r="C31" s="27" t="n"/>
      <c r="D31" s="23" t="n"/>
      <c r="E31" s="28" t="n"/>
      <c r="F31" s="25" t="n"/>
      <c r="G31" s="19">
        <f>IF(OR(B31="",D31=""),"",EDATE(D31,ROUND(12*IF(F31="",$I$4,F31),0)))</f>
        <v/>
      </c>
      <c r="H31" s="20">
        <f>IF(G31="","",G31-$D$4)</f>
        <v/>
      </c>
      <c r="I31" s="18">
        <f>IF(H31="","",IF(H31&lt;0,"Vencida",IF(H31&lt;=$F$4,"Vence pronto","En garantía")))</f>
        <v/>
      </c>
      <c r="J31" s="12">
        <f>IF(H31="","",IF(H31&gt;=0,E31,0))</f>
        <v/>
      </c>
      <c r="K31" s="27" t="n"/>
      <c r="L31" s="29" t="n"/>
      <c r="M31" s="30">
        <f>IF(H31="","",IF(H31&lt;0,"",COUNTIF($H$7:$H$46,"&lt;"&amp;H31)-COUNTIF($H$7:$H$46,"&lt;0")+COUNTIF($H$7:H31,H31)))</f>
        <v/>
      </c>
    </row>
    <row r="32">
      <c r="B32" s="27" t="n"/>
      <c r="C32" s="27" t="n"/>
      <c r="D32" s="23" t="n"/>
      <c r="E32" s="28" t="n"/>
      <c r="F32" s="25" t="n"/>
      <c r="G32" s="19">
        <f>IF(OR(B32="",D32=""),"",EDATE(D32,ROUND(12*IF(F32="",$I$4,F32),0)))</f>
        <v/>
      </c>
      <c r="H32" s="20">
        <f>IF(G32="","",G32-$D$4)</f>
        <v/>
      </c>
      <c r="I32" s="18">
        <f>IF(H32="","",IF(H32&lt;0,"Vencida",IF(H32&lt;=$F$4,"Vence pronto","En garantía")))</f>
        <v/>
      </c>
      <c r="J32" s="12">
        <f>IF(H32="","",IF(H32&gt;=0,E32,0))</f>
        <v/>
      </c>
      <c r="K32" s="27" t="n"/>
      <c r="L32" s="29" t="n"/>
      <c r="M32" s="30">
        <f>IF(H32="","",IF(H32&lt;0,"",COUNTIF($H$7:$H$46,"&lt;"&amp;H32)-COUNTIF($H$7:$H$46,"&lt;0")+COUNTIF($H$7:H32,H32)))</f>
        <v/>
      </c>
    </row>
    <row r="33">
      <c r="B33" s="27" t="n"/>
      <c r="C33" s="27" t="n"/>
      <c r="D33" s="23" t="n"/>
      <c r="E33" s="28" t="n"/>
      <c r="F33" s="25" t="n"/>
      <c r="G33" s="19">
        <f>IF(OR(B33="",D33=""),"",EDATE(D33,ROUND(12*IF(F33="",$I$4,F33),0)))</f>
        <v/>
      </c>
      <c r="H33" s="20">
        <f>IF(G33="","",G33-$D$4)</f>
        <v/>
      </c>
      <c r="I33" s="18">
        <f>IF(H33="","",IF(H33&lt;0,"Vencida",IF(H33&lt;=$F$4,"Vence pronto","En garantía")))</f>
        <v/>
      </c>
      <c r="J33" s="12">
        <f>IF(H33="","",IF(H33&gt;=0,E33,0))</f>
        <v/>
      </c>
      <c r="K33" s="27" t="n"/>
      <c r="L33" s="29" t="n"/>
      <c r="M33" s="30">
        <f>IF(H33="","",IF(H33&lt;0,"",COUNTIF($H$7:$H$46,"&lt;"&amp;H33)-COUNTIF($H$7:$H$46,"&lt;0")+COUNTIF($H$7:H33,H33)))</f>
        <v/>
      </c>
    </row>
    <row r="34">
      <c r="B34" s="27" t="n"/>
      <c r="C34" s="27" t="n"/>
      <c r="D34" s="23" t="n"/>
      <c r="E34" s="28" t="n"/>
      <c r="F34" s="25" t="n"/>
      <c r="G34" s="19">
        <f>IF(OR(B34="",D34=""),"",EDATE(D34,ROUND(12*IF(F34="",$I$4,F34),0)))</f>
        <v/>
      </c>
      <c r="H34" s="20">
        <f>IF(G34="","",G34-$D$4)</f>
        <v/>
      </c>
      <c r="I34" s="18">
        <f>IF(H34="","",IF(H34&lt;0,"Vencida",IF(H34&lt;=$F$4,"Vence pronto","En garantía")))</f>
        <v/>
      </c>
      <c r="J34" s="12">
        <f>IF(H34="","",IF(H34&gt;=0,E34,0))</f>
        <v/>
      </c>
      <c r="K34" s="27" t="n"/>
      <c r="L34" s="29" t="n"/>
      <c r="M34" s="30">
        <f>IF(H34="","",IF(H34&lt;0,"",COUNTIF($H$7:$H$46,"&lt;"&amp;H34)-COUNTIF($H$7:$H$46,"&lt;0")+COUNTIF($H$7:H34,H34)))</f>
        <v/>
      </c>
    </row>
    <row r="35">
      <c r="B35" s="27" t="n"/>
      <c r="C35" s="27" t="n"/>
      <c r="D35" s="23" t="n"/>
      <c r="E35" s="28" t="n"/>
      <c r="F35" s="25" t="n"/>
      <c r="G35" s="19">
        <f>IF(OR(B35="",D35=""),"",EDATE(D35,ROUND(12*IF(F35="",$I$4,F35),0)))</f>
        <v/>
      </c>
      <c r="H35" s="20">
        <f>IF(G35="","",G35-$D$4)</f>
        <v/>
      </c>
      <c r="I35" s="18">
        <f>IF(H35="","",IF(H35&lt;0,"Vencida",IF(H35&lt;=$F$4,"Vence pronto","En garantía")))</f>
        <v/>
      </c>
      <c r="J35" s="12">
        <f>IF(H35="","",IF(H35&gt;=0,E35,0))</f>
        <v/>
      </c>
      <c r="K35" s="27" t="n"/>
      <c r="L35" s="29" t="n"/>
      <c r="M35" s="30">
        <f>IF(H35="","",IF(H35&lt;0,"",COUNTIF($H$7:$H$46,"&lt;"&amp;H35)-COUNTIF($H$7:$H$46,"&lt;0")+COUNTIF($H$7:H35,H35)))</f>
        <v/>
      </c>
    </row>
    <row r="36">
      <c r="B36" s="27" t="n"/>
      <c r="C36" s="27" t="n"/>
      <c r="D36" s="23" t="n"/>
      <c r="E36" s="28" t="n"/>
      <c r="F36" s="25" t="n"/>
      <c r="G36" s="19">
        <f>IF(OR(B36="",D36=""),"",EDATE(D36,ROUND(12*IF(F36="",$I$4,F36),0)))</f>
        <v/>
      </c>
      <c r="H36" s="20">
        <f>IF(G36="","",G36-$D$4)</f>
        <v/>
      </c>
      <c r="I36" s="18">
        <f>IF(H36="","",IF(H36&lt;0,"Vencida",IF(H36&lt;=$F$4,"Vence pronto","En garantía")))</f>
        <v/>
      </c>
      <c r="J36" s="12">
        <f>IF(H36="","",IF(H36&gt;=0,E36,0))</f>
        <v/>
      </c>
      <c r="K36" s="27" t="n"/>
      <c r="L36" s="29" t="n"/>
      <c r="M36" s="30">
        <f>IF(H36="","",IF(H36&lt;0,"",COUNTIF($H$7:$H$46,"&lt;"&amp;H36)-COUNTIF($H$7:$H$46,"&lt;0")+COUNTIF($H$7:H36,H36)))</f>
        <v/>
      </c>
    </row>
    <row r="37">
      <c r="B37" s="27" t="n"/>
      <c r="C37" s="27" t="n"/>
      <c r="D37" s="23" t="n"/>
      <c r="E37" s="28" t="n"/>
      <c r="F37" s="25" t="n"/>
      <c r="G37" s="19">
        <f>IF(OR(B37="",D37=""),"",EDATE(D37,ROUND(12*IF(F37="",$I$4,F37),0)))</f>
        <v/>
      </c>
      <c r="H37" s="20">
        <f>IF(G37="","",G37-$D$4)</f>
        <v/>
      </c>
      <c r="I37" s="18">
        <f>IF(H37="","",IF(H37&lt;0,"Vencida",IF(H37&lt;=$F$4,"Vence pronto","En garantía")))</f>
        <v/>
      </c>
      <c r="J37" s="12">
        <f>IF(H37="","",IF(H37&gt;=0,E37,0))</f>
        <v/>
      </c>
      <c r="K37" s="27" t="n"/>
      <c r="L37" s="29" t="n"/>
      <c r="M37" s="30">
        <f>IF(H37="","",IF(H37&lt;0,"",COUNTIF($H$7:$H$46,"&lt;"&amp;H37)-COUNTIF($H$7:$H$46,"&lt;0")+COUNTIF($H$7:H37,H37)))</f>
        <v/>
      </c>
    </row>
    <row r="38">
      <c r="B38" s="27" t="n"/>
      <c r="C38" s="27" t="n"/>
      <c r="D38" s="23" t="n"/>
      <c r="E38" s="28" t="n"/>
      <c r="F38" s="25" t="n"/>
      <c r="G38" s="19">
        <f>IF(OR(B38="",D38=""),"",EDATE(D38,ROUND(12*IF(F38="",$I$4,F38),0)))</f>
        <v/>
      </c>
      <c r="H38" s="20">
        <f>IF(G38="","",G38-$D$4)</f>
        <v/>
      </c>
      <c r="I38" s="18">
        <f>IF(H38="","",IF(H38&lt;0,"Vencida",IF(H38&lt;=$F$4,"Vence pronto","En garantía")))</f>
        <v/>
      </c>
      <c r="J38" s="12">
        <f>IF(H38="","",IF(H38&gt;=0,E38,0))</f>
        <v/>
      </c>
      <c r="K38" s="27" t="n"/>
      <c r="L38" s="29" t="n"/>
      <c r="M38" s="30">
        <f>IF(H38="","",IF(H38&lt;0,"",COUNTIF($H$7:$H$46,"&lt;"&amp;H38)-COUNTIF($H$7:$H$46,"&lt;0")+COUNTIF($H$7:H38,H38)))</f>
        <v/>
      </c>
    </row>
    <row r="39">
      <c r="B39" s="27" t="n"/>
      <c r="C39" s="27" t="n"/>
      <c r="D39" s="23" t="n"/>
      <c r="E39" s="28" t="n"/>
      <c r="F39" s="25" t="n"/>
      <c r="G39" s="19">
        <f>IF(OR(B39="",D39=""),"",EDATE(D39,ROUND(12*IF(F39="",$I$4,F39),0)))</f>
        <v/>
      </c>
      <c r="H39" s="20">
        <f>IF(G39="","",G39-$D$4)</f>
        <v/>
      </c>
      <c r="I39" s="18">
        <f>IF(H39="","",IF(H39&lt;0,"Vencida",IF(H39&lt;=$F$4,"Vence pronto","En garantía")))</f>
        <v/>
      </c>
      <c r="J39" s="12">
        <f>IF(H39="","",IF(H39&gt;=0,E39,0))</f>
        <v/>
      </c>
      <c r="K39" s="27" t="n"/>
      <c r="L39" s="29" t="n"/>
      <c r="M39" s="30">
        <f>IF(H39="","",IF(H39&lt;0,"",COUNTIF($H$7:$H$46,"&lt;"&amp;H39)-COUNTIF($H$7:$H$46,"&lt;0")+COUNTIF($H$7:H39,H39)))</f>
        <v/>
      </c>
    </row>
    <row r="40">
      <c r="B40" s="27" t="n"/>
      <c r="C40" s="27" t="n"/>
      <c r="D40" s="23" t="n"/>
      <c r="E40" s="28" t="n"/>
      <c r="F40" s="25" t="n"/>
      <c r="G40" s="19">
        <f>IF(OR(B40="",D40=""),"",EDATE(D40,ROUND(12*IF(F40="",$I$4,F40),0)))</f>
        <v/>
      </c>
      <c r="H40" s="20">
        <f>IF(G40="","",G40-$D$4)</f>
        <v/>
      </c>
      <c r="I40" s="18">
        <f>IF(H40="","",IF(H40&lt;0,"Vencida",IF(H40&lt;=$F$4,"Vence pronto","En garantía")))</f>
        <v/>
      </c>
      <c r="J40" s="12">
        <f>IF(H40="","",IF(H40&gt;=0,E40,0))</f>
        <v/>
      </c>
      <c r="K40" s="27" t="n"/>
      <c r="L40" s="29" t="n"/>
      <c r="M40" s="30">
        <f>IF(H40="","",IF(H40&lt;0,"",COUNTIF($H$7:$H$46,"&lt;"&amp;H40)-COUNTIF($H$7:$H$46,"&lt;0")+COUNTIF($H$7:H40,H40)))</f>
        <v/>
      </c>
    </row>
    <row r="41">
      <c r="B41" s="27" t="n"/>
      <c r="C41" s="27" t="n"/>
      <c r="D41" s="23" t="n"/>
      <c r="E41" s="28" t="n"/>
      <c r="F41" s="25" t="n"/>
      <c r="G41" s="19">
        <f>IF(OR(B41="",D41=""),"",EDATE(D41,ROUND(12*IF(F41="",$I$4,F41),0)))</f>
        <v/>
      </c>
      <c r="H41" s="20">
        <f>IF(G41="","",G41-$D$4)</f>
        <v/>
      </c>
      <c r="I41" s="18">
        <f>IF(H41="","",IF(H41&lt;0,"Vencida",IF(H41&lt;=$F$4,"Vence pronto","En garantía")))</f>
        <v/>
      </c>
      <c r="J41" s="12">
        <f>IF(H41="","",IF(H41&gt;=0,E41,0))</f>
        <v/>
      </c>
      <c r="K41" s="27" t="n"/>
      <c r="L41" s="29" t="n"/>
      <c r="M41" s="30">
        <f>IF(H41="","",IF(H41&lt;0,"",COUNTIF($H$7:$H$46,"&lt;"&amp;H41)-COUNTIF($H$7:$H$46,"&lt;0")+COUNTIF($H$7:H41,H41)))</f>
        <v/>
      </c>
    </row>
    <row r="42">
      <c r="B42" s="27" t="n"/>
      <c r="C42" s="27" t="n"/>
      <c r="D42" s="23" t="n"/>
      <c r="E42" s="28" t="n"/>
      <c r="F42" s="25" t="n"/>
      <c r="G42" s="19">
        <f>IF(OR(B42="",D42=""),"",EDATE(D42,ROUND(12*IF(F42="",$I$4,F42),0)))</f>
        <v/>
      </c>
      <c r="H42" s="20">
        <f>IF(G42="","",G42-$D$4)</f>
        <v/>
      </c>
      <c r="I42" s="18">
        <f>IF(H42="","",IF(H42&lt;0,"Vencida",IF(H42&lt;=$F$4,"Vence pronto","En garantía")))</f>
        <v/>
      </c>
      <c r="J42" s="12">
        <f>IF(H42="","",IF(H42&gt;=0,E42,0))</f>
        <v/>
      </c>
      <c r="K42" s="27" t="n"/>
      <c r="L42" s="29" t="n"/>
      <c r="M42" s="30">
        <f>IF(H42="","",IF(H42&lt;0,"",COUNTIF($H$7:$H$46,"&lt;"&amp;H42)-COUNTIF($H$7:$H$46,"&lt;0")+COUNTIF($H$7:H42,H42)))</f>
        <v/>
      </c>
    </row>
    <row r="43">
      <c r="B43" s="27" t="n"/>
      <c r="C43" s="27" t="n"/>
      <c r="D43" s="23" t="n"/>
      <c r="E43" s="28" t="n"/>
      <c r="F43" s="25" t="n"/>
      <c r="G43" s="19">
        <f>IF(OR(B43="",D43=""),"",EDATE(D43,ROUND(12*IF(F43="",$I$4,F43),0)))</f>
        <v/>
      </c>
      <c r="H43" s="20">
        <f>IF(G43="","",G43-$D$4)</f>
        <v/>
      </c>
      <c r="I43" s="18">
        <f>IF(H43="","",IF(H43&lt;0,"Vencida",IF(H43&lt;=$F$4,"Vence pronto","En garantía")))</f>
        <v/>
      </c>
      <c r="J43" s="12">
        <f>IF(H43="","",IF(H43&gt;=0,E43,0))</f>
        <v/>
      </c>
      <c r="K43" s="27" t="n"/>
      <c r="L43" s="29" t="n"/>
      <c r="M43" s="30">
        <f>IF(H43="","",IF(H43&lt;0,"",COUNTIF($H$7:$H$46,"&lt;"&amp;H43)-COUNTIF($H$7:$H$46,"&lt;0")+COUNTIF($H$7:H43,H43)))</f>
        <v/>
      </c>
    </row>
    <row r="44">
      <c r="B44" s="27" t="n"/>
      <c r="C44" s="27" t="n"/>
      <c r="D44" s="23" t="n"/>
      <c r="E44" s="28" t="n"/>
      <c r="F44" s="25" t="n"/>
      <c r="G44" s="19">
        <f>IF(OR(B44="",D44=""),"",EDATE(D44,ROUND(12*IF(F44="",$I$4,F44),0)))</f>
        <v/>
      </c>
      <c r="H44" s="20">
        <f>IF(G44="","",G44-$D$4)</f>
        <v/>
      </c>
      <c r="I44" s="18">
        <f>IF(H44="","",IF(H44&lt;0,"Vencida",IF(H44&lt;=$F$4,"Vence pronto","En garantía")))</f>
        <v/>
      </c>
      <c r="J44" s="12">
        <f>IF(H44="","",IF(H44&gt;=0,E44,0))</f>
        <v/>
      </c>
      <c r="K44" s="27" t="n"/>
      <c r="L44" s="29" t="n"/>
      <c r="M44" s="30">
        <f>IF(H44="","",IF(H44&lt;0,"",COUNTIF($H$7:$H$46,"&lt;"&amp;H44)-COUNTIF($H$7:$H$46,"&lt;0")+COUNTIF($H$7:H44,H44)))</f>
        <v/>
      </c>
    </row>
    <row r="45">
      <c r="B45" s="27" t="n"/>
      <c r="C45" s="27" t="n"/>
      <c r="D45" s="23" t="n"/>
      <c r="E45" s="28" t="n"/>
      <c r="F45" s="25" t="n"/>
      <c r="G45" s="19">
        <f>IF(OR(B45="",D45=""),"",EDATE(D45,ROUND(12*IF(F45="",$I$4,F45),0)))</f>
        <v/>
      </c>
      <c r="H45" s="20">
        <f>IF(G45="","",G45-$D$4)</f>
        <v/>
      </c>
      <c r="I45" s="18">
        <f>IF(H45="","",IF(H45&lt;0,"Vencida",IF(H45&lt;=$F$4,"Vence pronto","En garantía")))</f>
        <v/>
      </c>
      <c r="J45" s="12">
        <f>IF(H45="","",IF(H45&gt;=0,E45,0))</f>
        <v/>
      </c>
      <c r="K45" s="27" t="n"/>
      <c r="L45" s="29" t="n"/>
      <c r="M45" s="30">
        <f>IF(H45="","",IF(H45&lt;0,"",COUNTIF($H$7:$H$46,"&lt;"&amp;H45)-COUNTIF($H$7:$H$46,"&lt;0")+COUNTIF($H$7:H45,H45)))</f>
        <v/>
      </c>
    </row>
    <row r="46">
      <c r="B46" s="27" t="n"/>
      <c r="C46" s="27" t="n"/>
      <c r="D46" s="23" t="n"/>
      <c r="E46" s="28" t="n"/>
      <c r="F46" s="25" t="n"/>
      <c r="G46" s="19">
        <f>IF(OR(B46="",D46=""),"",EDATE(D46,ROUND(12*IF(F46="",$I$4,F46),0)))</f>
        <v/>
      </c>
      <c r="H46" s="20">
        <f>IF(G46="","",G46-$D$4)</f>
        <v/>
      </c>
      <c r="I46" s="18">
        <f>IF(H46="","",IF(H46&lt;0,"Vencida",IF(H46&lt;=$F$4,"Vence pronto","En garantía")))</f>
        <v/>
      </c>
      <c r="J46" s="12">
        <f>IF(H46="","",IF(H46&gt;=0,E46,0))</f>
        <v/>
      </c>
      <c r="K46" s="27" t="n"/>
      <c r="L46" s="29" t="n"/>
      <c r="M46" s="30">
        <f>IF(H46="","",IF(H46&lt;0,"",COUNTIF($H$7:$H$46,"&lt;"&amp;H46)-COUNTIF($H$7:$H$46,"&lt;0")+COUNTIF($H$7:H46,H46)))</f>
        <v/>
      </c>
    </row>
    <row r="48">
      <c r="B48" s="26" t="inlineStr">
        <is>
          <t>La columna M (Aux. orden) numera los aparatos por fecha de vencimiento para el ranking del Panel: no la modifiques.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M3"/>
    <mergeCell ref="G4:H4"/>
    <mergeCell ref="B2:M2"/>
    <mergeCell ref="B4:C4"/>
  </mergeCells>
  <conditionalFormatting sqref="I7:I46">
    <cfRule type="cellIs" priority="1" operator="equal" dxfId="0">
      <formula>"Vencida"</formula>
    </cfRule>
    <cfRule type="cellIs" priority="2" operator="equal" dxfId="1">
      <formula>"Vence pronto"</formula>
    </cfRule>
    <cfRule type="cellIs" priority="3" operator="equal" dxfId="2">
      <formula>"En garantía"</formula>
    </cfRule>
  </conditionalFormatting>
  <conditionalFormatting sqref="H7:H46">
    <cfRule type="expression" priority="4" dxfId="0">
      <formula>AND($H7&lt;&gt;"",$H7&lt;0)</formula>
    </cfRule>
    <cfRule type="expression" priority="5" dxfId="1">
      <formula>AND($H7&lt;&gt;"",$H7&gt;=0,$H7&lt;=$F$4)</formula>
    </cfRule>
  </conditionalFormatting>
  <conditionalFormatting sqref="E7:E46">
    <cfRule type="dataBar" priority="6">
      <dataBar>
        <cfvo type="num" val="0"/>
        <cfvo type="max"/>
        <color rgb="0010B981"/>
      </dataBar>
    </cfRule>
  </conditionalFormatting>
  <dataValidations count="1">
    <dataValidation sqref="K7:K46" showDropDown="0" showInputMessage="0" showErrorMessage="0" allowBlank="1" type="list">
      <formula1>=Listas!$A$2:$A$9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I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28" customWidth="1" min="3" max="3"/>
    <col width="32" customWidth="1" min="4" max="4"/>
    <col width="14" customWidth="1" min="5" max="5"/>
    <col width="15" customWidth="1" min="6" max="6"/>
    <col width="13" customWidth="1" min="7" max="7"/>
    <col width="15" customWidth="1" min="8" max="8"/>
    <col width="14" customWidth="1" min="9" max="9"/>
  </cols>
  <sheetData>
    <row r="2" ht="34" customHeight="1">
      <c r="B2" s="1" t="inlineStr">
        <is>
          <t>Registro de averías y reclamaciones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Apunta cada avería: la plantilla comprueba si el aparato seguía en garantía y cuánto cuesta lo cubierto.</t>
        </is>
      </c>
    </row>
    <row r="4">
      <c r="B4" s="22" t="inlineStr">
        <is>
          <t>Averías cubiertas:</t>
        </is>
      </c>
      <c r="D4" s="14">
        <f>COUNTIF(F7:F36,"Sí")</f>
        <v/>
      </c>
      <c r="E4" s="22" t="inlineStr">
        <is>
          <t>Coste cubierto:</t>
        </is>
      </c>
      <c r="F4" s="15">
        <f>SUMIF(F7:F36,"Sí",G7:G36)</f>
        <v/>
      </c>
    </row>
    <row r="6" ht="34" customHeight="1">
      <c r="B6" s="9" t="inlineStr">
        <is>
          <t>Fecha de la avería</t>
        </is>
      </c>
      <c r="C6" s="9" t="inlineStr">
        <is>
          <t>Aparato</t>
        </is>
      </c>
      <c r="D6" s="9" t="inlineStr">
        <is>
          <t>Descripción de la avería</t>
        </is>
      </c>
      <c r="E6" s="9" t="inlineStr">
        <is>
          <t>Fin de garantía</t>
        </is>
      </c>
      <c r="F6" s="9" t="inlineStr">
        <is>
          <t>¿Cubierta?</t>
        </is>
      </c>
      <c r="G6" s="9" t="inlineStr">
        <is>
          <t>Coste de reparación</t>
        </is>
      </c>
      <c r="H6" s="9" t="inlineStr">
        <is>
          <t>Trámite</t>
        </is>
      </c>
      <c r="I6" s="9" t="inlineStr">
        <is>
          <t>Días hasta el fin</t>
        </is>
      </c>
    </row>
    <row r="7">
      <c r="B7" s="23" t="n">
        <v>45334</v>
      </c>
      <c r="C7" s="27" t="inlineStr">
        <is>
          <t>Lavadora Bosch 8 kg</t>
        </is>
      </c>
      <c r="D7" s="27" t="inlineStr">
        <is>
          <t>Fallo en la bomba de desagüe</t>
        </is>
      </c>
      <c r="E7" s="19">
        <f>IF(C7="","",IFERROR(INDEX('Garantías'!$G$7:$G$46,MATCH(C7,'Garantías'!$B$7:$B$46,0)),""))</f>
        <v/>
      </c>
      <c r="F7" s="18">
        <f>IF(OR(B7="",E7=""),"",IF(B7&lt;=E7,"Sí","No"))</f>
        <v/>
      </c>
      <c r="G7" s="28" t="n">
        <v>135</v>
      </c>
      <c r="H7" s="29" t="inlineStr">
        <is>
          <t>Resuelta</t>
        </is>
      </c>
      <c r="I7" s="20">
        <f>IF(OR(B7="",E7=""),"",E7-B7)</f>
        <v/>
      </c>
    </row>
    <row r="8">
      <c r="B8" s="23" t="n">
        <v>45903</v>
      </c>
      <c r="C8" s="27" t="inlineStr">
        <is>
          <t>Cafetera de cápsulas</t>
        </is>
      </c>
      <c r="D8" s="27" t="inlineStr">
        <is>
          <t>Pierde presión de agua</t>
        </is>
      </c>
      <c r="E8" s="19">
        <f>IF(C8="","",IFERROR(INDEX('Garantías'!$G$7:$G$46,MATCH(C8,'Garantías'!$B$7:$B$46,0)),""))</f>
        <v/>
      </c>
      <c r="F8" s="18">
        <f>IF(OR(B8="",E8=""),"",IF(B8&lt;=E8,"Sí","No"))</f>
        <v/>
      </c>
      <c r="G8" s="28" t="n">
        <v>60</v>
      </c>
      <c r="H8" s="29" t="inlineStr">
        <is>
          <t>Reclamada</t>
        </is>
      </c>
      <c r="I8" s="20">
        <f>IF(OR(B8="",E8=""),"",E8-B8)</f>
        <v/>
      </c>
    </row>
    <row r="9">
      <c r="B9" s="23" t="n">
        <v>46073</v>
      </c>
      <c r="C9" s="27" t="inlineStr">
        <is>
          <t>Microondas con grill</t>
        </is>
      </c>
      <c r="D9" s="27" t="inlineStr">
        <is>
          <t>No calienta</t>
        </is>
      </c>
      <c r="E9" s="19">
        <f>IF(C9="","",IFERROR(INDEX('Garantías'!$G$7:$G$46,MATCH(C9,'Garantías'!$B$7:$B$46,0)),""))</f>
        <v/>
      </c>
      <c r="F9" s="18">
        <f>IF(OR(B9="",E9=""),"",IF(B9&lt;=E9,"Sí","No"))</f>
        <v/>
      </c>
      <c r="G9" s="28" t="n">
        <v>85</v>
      </c>
      <c r="H9" s="29" t="inlineStr">
        <is>
          <t>No procede</t>
        </is>
      </c>
      <c r="I9" s="20">
        <f>IF(OR(B9="",E9=""),"",E9-B9)</f>
        <v/>
      </c>
    </row>
    <row r="10">
      <c r="B10" s="23" t="n">
        <v>45487</v>
      </c>
      <c r="C10" s="27" t="inlineStr">
        <is>
          <t>Aire acondicionado split</t>
        </is>
      </c>
      <c r="D10" s="27" t="inlineStr">
        <is>
          <t>Fuga en la unidad exterior</t>
        </is>
      </c>
      <c r="E10" s="19">
        <f>IF(C10="","",IFERROR(INDEX('Garantías'!$G$7:$G$46,MATCH(C10,'Garantías'!$B$7:$B$46,0)),""))</f>
        <v/>
      </c>
      <c r="F10" s="18">
        <f>IF(OR(B10="",E10=""),"",IF(B10&lt;=E10,"Sí","No"))</f>
        <v/>
      </c>
      <c r="G10" s="28" t="n">
        <v>210</v>
      </c>
      <c r="H10" s="29" t="inlineStr">
        <is>
          <t>Resuelta</t>
        </is>
      </c>
      <c r="I10" s="20">
        <f>IF(OR(B10="",E10=""),"",E10-B10)</f>
        <v/>
      </c>
    </row>
    <row r="11">
      <c r="B11" s="23" t="n">
        <v>46089</v>
      </c>
      <c r="C11" s="27" t="inlineStr">
        <is>
          <t>Televisor LED 55"</t>
        </is>
      </c>
      <c r="D11" s="27" t="inlineStr">
        <is>
          <t>Líneas verticales en la pantalla</t>
        </is>
      </c>
      <c r="E11" s="19">
        <f>IF(C11="","",IFERROR(INDEX('Garantías'!$G$7:$G$46,MATCH(C11,'Garantías'!$B$7:$B$46,0)),""))</f>
        <v/>
      </c>
      <c r="F11" s="18">
        <f>IF(OR(B11="",E11=""),"",IF(B11&lt;=E11,"Sí","No"))</f>
        <v/>
      </c>
      <c r="G11" s="28" t="n">
        <v>180</v>
      </c>
      <c r="H11" s="29" t="inlineStr">
        <is>
          <t>Reclamada</t>
        </is>
      </c>
      <c r="I11" s="20">
        <f>IF(OR(B11="",E11=""),"",E11-B11)</f>
        <v/>
      </c>
    </row>
    <row r="12">
      <c r="B12" s="23" t="n">
        <v>46191</v>
      </c>
      <c r="C12" s="27" t="inlineStr">
        <is>
          <t>Lavavajillas Balay</t>
        </is>
      </c>
      <c r="D12" s="27" t="inlineStr">
        <is>
          <t>No desagua al final del ciclo</t>
        </is>
      </c>
      <c r="E12" s="19">
        <f>IF(C12="","",IFERROR(INDEX('Garantías'!$G$7:$G$46,MATCH(C12,'Garantías'!$B$7:$B$46,0)),""))</f>
        <v/>
      </c>
      <c r="F12" s="18">
        <f>IF(OR(B12="",E12=""),"",IF(B12&lt;=E12,"Sí","No"))</f>
        <v/>
      </c>
      <c r="G12" s="28" t="n">
        <v>95</v>
      </c>
      <c r="H12" s="29" t="inlineStr">
        <is>
          <t>Pendiente</t>
        </is>
      </c>
      <c r="I12" s="20">
        <f>IF(OR(B12="",E12=""),"",E12-B12)</f>
        <v/>
      </c>
    </row>
    <row r="13">
      <c r="B13" s="23" t="n"/>
      <c r="C13" s="27" t="n"/>
      <c r="D13" s="27" t="n"/>
      <c r="E13" s="19">
        <f>IF(C13="","",IFERROR(INDEX('Garantías'!$G$7:$G$46,MATCH(C13,'Garantías'!$B$7:$B$46,0)),""))</f>
        <v/>
      </c>
      <c r="F13" s="18">
        <f>IF(OR(B13="",E13=""),"",IF(B13&lt;=E13,"Sí","No"))</f>
        <v/>
      </c>
      <c r="G13" s="28" t="n"/>
      <c r="H13" s="29" t="n"/>
      <c r="I13" s="20">
        <f>IF(OR(B13="",E13=""),"",E13-B13)</f>
        <v/>
      </c>
    </row>
    <row r="14">
      <c r="B14" s="23" t="n"/>
      <c r="C14" s="27" t="n"/>
      <c r="D14" s="27" t="n"/>
      <c r="E14" s="19">
        <f>IF(C14="","",IFERROR(INDEX('Garantías'!$G$7:$G$46,MATCH(C14,'Garantías'!$B$7:$B$46,0)),""))</f>
        <v/>
      </c>
      <c r="F14" s="18">
        <f>IF(OR(B14="",E14=""),"",IF(B14&lt;=E14,"Sí","No"))</f>
        <v/>
      </c>
      <c r="G14" s="28" t="n"/>
      <c r="H14" s="29" t="n"/>
      <c r="I14" s="20">
        <f>IF(OR(B14="",E14=""),"",E14-B14)</f>
        <v/>
      </c>
    </row>
    <row r="15">
      <c r="B15" s="23" t="n"/>
      <c r="C15" s="27" t="n"/>
      <c r="D15" s="27" t="n"/>
      <c r="E15" s="19">
        <f>IF(C15="","",IFERROR(INDEX('Garantías'!$G$7:$G$46,MATCH(C15,'Garantías'!$B$7:$B$46,0)),""))</f>
        <v/>
      </c>
      <c r="F15" s="18">
        <f>IF(OR(B15="",E15=""),"",IF(B15&lt;=E15,"Sí","No"))</f>
        <v/>
      </c>
      <c r="G15" s="28" t="n"/>
      <c r="H15" s="29" t="n"/>
      <c r="I15" s="20">
        <f>IF(OR(B15="",E15=""),"",E15-B15)</f>
        <v/>
      </c>
    </row>
    <row r="16">
      <c r="B16" s="23" t="n"/>
      <c r="C16" s="27" t="n"/>
      <c r="D16" s="27" t="n"/>
      <c r="E16" s="19">
        <f>IF(C16="","",IFERROR(INDEX('Garantías'!$G$7:$G$46,MATCH(C16,'Garantías'!$B$7:$B$46,0)),""))</f>
        <v/>
      </c>
      <c r="F16" s="18">
        <f>IF(OR(B16="",E16=""),"",IF(B16&lt;=E16,"Sí","No"))</f>
        <v/>
      </c>
      <c r="G16" s="28" t="n"/>
      <c r="H16" s="29" t="n"/>
      <c r="I16" s="20">
        <f>IF(OR(B16="",E16=""),"",E16-B16)</f>
        <v/>
      </c>
    </row>
    <row r="17">
      <c r="B17" s="23" t="n"/>
      <c r="C17" s="27" t="n"/>
      <c r="D17" s="27" t="n"/>
      <c r="E17" s="19">
        <f>IF(C17="","",IFERROR(INDEX('Garantías'!$G$7:$G$46,MATCH(C17,'Garantías'!$B$7:$B$46,0)),""))</f>
        <v/>
      </c>
      <c r="F17" s="18">
        <f>IF(OR(B17="",E17=""),"",IF(B17&lt;=E17,"Sí","No"))</f>
        <v/>
      </c>
      <c r="G17" s="28" t="n"/>
      <c r="H17" s="29" t="n"/>
      <c r="I17" s="20">
        <f>IF(OR(B17="",E17=""),"",E17-B17)</f>
        <v/>
      </c>
    </row>
    <row r="18">
      <c r="B18" s="23" t="n"/>
      <c r="C18" s="27" t="n"/>
      <c r="D18" s="27" t="n"/>
      <c r="E18" s="19">
        <f>IF(C18="","",IFERROR(INDEX('Garantías'!$G$7:$G$46,MATCH(C18,'Garantías'!$B$7:$B$46,0)),""))</f>
        <v/>
      </c>
      <c r="F18" s="18">
        <f>IF(OR(B18="",E18=""),"",IF(B18&lt;=E18,"Sí","No"))</f>
        <v/>
      </c>
      <c r="G18" s="28" t="n"/>
      <c r="H18" s="29" t="n"/>
      <c r="I18" s="20">
        <f>IF(OR(B18="",E18=""),"",E18-B18)</f>
        <v/>
      </c>
    </row>
    <row r="19">
      <c r="B19" s="23" t="n"/>
      <c r="C19" s="27" t="n"/>
      <c r="D19" s="27" t="n"/>
      <c r="E19" s="19">
        <f>IF(C19="","",IFERROR(INDEX('Garantías'!$G$7:$G$46,MATCH(C19,'Garantías'!$B$7:$B$46,0)),""))</f>
        <v/>
      </c>
      <c r="F19" s="18">
        <f>IF(OR(B19="",E19=""),"",IF(B19&lt;=E19,"Sí","No"))</f>
        <v/>
      </c>
      <c r="G19" s="28" t="n"/>
      <c r="H19" s="29" t="n"/>
      <c r="I19" s="20">
        <f>IF(OR(B19="",E19=""),"",E19-B19)</f>
        <v/>
      </c>
    </row>
    <row r="20">
      <c r="B20" s="23" t="n"/>
      <c r="C20" s="27" t="n"/>
      <c r="D20" s="27" t="n"/>
      <c r="E20" s="19">
        <f>IF(C20="","",IFERROR(INDEX('Garantías'!$G$7:$G$46,MATCH(C20,'Garantías'!$B$7:$B$46,0)),""))</f>
        <v/>
      </c>
      <c r="F20" s="18">
        <f>IF(OR(B20="",E20=""),"",IF(B20&lt;=E20,"Sí","No"))</f>
        <v/>
      </c>
      <c r="G20" s="28" t="n"/>
      <c r="H20" s="29" t="n"/>
      <c r="I20" s="20">
        <f>IF(OR(B20="",E20=""),"",E20-B20)</f>
        <v/>
      </c>
    </row>
    <row r="21">
      <c r="B21" s="23" t="n"/>
      <c r="C21" s="27" t="n"/>
      <c r="D21" s="27" t="n"/>
      <c r="E21" s="19">
        <f>IF(C21="","",IFERROR(INDEX('Garantías'!$G$7:$G$46,MATCH(C21,'Garantías'!$B$7:$B$46,0)),""))</f>
        <v/>
      </c>
      <c r="F21" s="18">
        <f>IF(OR(B21="",E21=""),"",IF(B21&lt;=E21,"Sí","No"))</f>
        <v/>
      </c>
      <c r="G21" s="28" t="n"/>
      <c r="H21" s="29" t="n"/>
      <c r="I21" s="20">
        <f>IF(OR(B21="",E21=""),"",E21-B21)</f>
        <v/>
      </c>
    </row>
    <row r="22">
      <c r="B22" s="23" t="n"/>
      <c r="C22" s="27" t="n"/>
      <c r="D22" s="27" t="n"/>
      <c r="E22" s="19">
        <f>IF(C22="","",IFERROR(INDEX('Garantías'!$G$7:$G$46,MATCH(C22,'Garantías'!$B$7:$B$46,0)),""))</f>
        <v/>
      </c>
      <c r="F22" s="18">
        <f>IF(OR(B22="",E22=""),"",IF(B22&lt;=E22,"Sí","No"))</f>
        <v/>
      </c>
      <c r="G22" s="28" t="n"/>
      <c r="H22" s="29" t="n"/>
      <c r="I22" s="20">
        <f>IF(OR(B22="",E22=""),"",E22-B22)</f>
        <v/>
      </c>
    </row>
    <row r="23">
      <c r="B23" s="23" t="n"/>
      <c r="C23" s="27" t="n"/>
      <c r="D23" s="27" t="n"/>
      <c r="E23" s="19">
        <f>IF(C23="","",IFERROR(INDEX('Garantías'!$G$7:$G$46,MATCH(C23,'Garantías'!$B$7:$B$46,0)),""))</f>
        <v/>
      </c>
      <c r="F23" s="18">
        <f>IF(OR(B23="",E23=""),"",IF(B23&lt;=E23,"Sí","No"))</f>
        <v/>
      </c>
      <c r="G23" s="28" t="n"/>
      <c r="H23" s="29" t="n"/>
      <c r="I23" s="20">
        <f>IF(OR(B23="",E23=""),"",E23-B23)</f>
        <v/>
      </c>
    </row>
    <row r="24">
      <c r="B24" s="23" t="n"/>
      <c r="C24" s="27" t="n"/>
      <c r="D24" s="27" t="n"/>
      <c r="E24" s="19">
        <f>IF(C24="","",IFERROR(INDEX('Garantías'!$G$7:$G$46,MATCH(C24,'Garantías'!$B$7:$B$46,0)),""))</f>
        <v/>
      </c>
      <c r="F24" s="18">
        <f>IF(OR(B24="",E24=""),"",IF(B24&lt;=E24,"Sí","No"))</f>
        <v/>
      </c>
      <c r="G24" s="28" t="n"/>
      <c r="H24" s="29" t="n"/>
      <c r="I24" s="20">
        <f>IF(OR(B24="",E24=""),"",E24-B24)</f>
        <v/>
      </c>
    </row>
    <row r="25">
      <c r="B25" s="23" t="n"/>
      <c r="C25" s="27" t="n"/>
      <c r="D25" s="27" t="n"/>
      <c r="E25" s="19">
        <f>IF(C25="","",IFERROR(INDEX('Garantías'!$G$7:$G$46,MATCH(C25,'Garantías'!$B$7:$B$46,0)),""))</f>
        <v/>
      </c>
      <c r="F25" s="18">
        <f>IF(OR(B25="",E25=""),"",IF(B25&lt;=E25,"Sí","No"))</f>
        <v/>
      </c>
      <c r="G25" s="28" t="n"/>
      <c r="H25" s="29" t="n"/>
      <c r="I25" s="20">
        <f>IF(OR(B25="",E25=""),"",E25-B25)</f>
        <v/>
      </c>
    </row>
    <row r="26">
      <c r="B26" s="23" t="n"/>
      <c r="C26" s="27" t="n"/>
      <c r="D26" s="27" t="n"/>
      <c r="E26" s="19">
        <f>IF(C26="","",IFERROR(INDEX('Garantías'!$G$7:$G$46,MATCH(C26,'Garantías'!$B$7:$B$46,0)),""))</f>
        <v/>
      </c>
      <c r="F26" s="18">
        <f>IF(OR(B26="",E26=""),"",IF(B26&lt;=E26,"Sí","No"))</f>
        <v/>
      </c>
      <c r="G26" s="28" t="n"/>
      <c r="H26" s="29" t="n"/>
      <c r="I26" s="20">
        <f>IF(OR(B26="",E26=""),"",E26-B26)</f>
        <v/>
      </c>
    </row>
    <row r="27">
      <c r="B27" s="23" t="n"/>
      <c r="C27" s="27" t="n"/>
      <c r="D27" s="27" t="n"/>
      <c r="E27" s="19">
        <f>IF(C27="","",IFERROR(INDEX('Garantías'!$G$7:$G$46,MATCH(C27,'Garantías'!$B$7:$B$46,0)),""))</f>
        <v/>
      </c>
      <c r="F27" s="18">
        <f>IF(OR(B27="",E27=""),"",IF(B27&lt;=E27,"Sí","No"))</f>
        <v/>
      </c>
      <c r="G27" s="28" t="n"/>
      <c r="H27" s="29" t="n"/>
      <c r="I27" s="20">
        <f>IF(OR(B27="",E27=""),"",E27-B27)</f>
        <v/>
      </c>
    </row>
    <row r="28">
      <c r="B28" s="23" t="n"/>
      <c r="C28" s="27" t="n"/>
      <c r="D28" s="27" t="n"/>
      <c r="E28" s="19">
        <f>IF(C28="","",IFERROR(INDEX('Garantías'!$G$7:$G$46,MATCH(C28,'Garantías'!$B$7:$B$46,0)),""))</f>
        <v/>
      </c>
      <c r="F28" s="18">
        <f>IF(OR(B28="",E28=""),"",IF(B28&lt;=E28,"Sí","No"))</f>
        <v/>
      </c>
      <c r="G28" s="28" t="n"/>
      <c r="H28" s="29" t="n"/>
      <c r="I28" s="20">
        <f>IF(OR(B28="",E28=""),"",E28-B28)</f>
        <v/>
      </c>
    </row>
    <row r="29">
      <c r="B29" s="23" t="n"/>
      <c r="C29" s="27" t="n"/>
      <c r="D29" s="27" t="n"/>
      <c r="E29" s="19">
        <f>IF(C29="","",IFERROR(INDEX('Garantías'!$G$7:$G$46,MATCH(C29,'Garantías'!$B$7:$B$46,0)),""))</f>
        <v/>
      </c>
      <c r="F29" s="18">
        <f>IF(OR(B29="",E29=""),"",IF(B29&lt;=E29,"Sí","No"))</f>
        <v/>
      </c>
      <c r="G29" s="28" t="n"/>
      <c r="H29" s="29" t="n"/>
      <c r="I29" s="20">
        <f>IF(OR(B29="",E29=""),"",E29-B29)</f>
        <v/>
      </c>
    </row>
    <row r="30">
      <c r="B30" s="23" t="n"/>
      <c r="C30" s="27" t="n"/>
      <c r="D30" s="27" t="n"/>
      <c r="E30" s="19">
        <f>IF(C30="","",IFERROR(INDEX('Garantías'!$G$7:$G$46,MATCH(C30,'Garantías'!$B$7:$B$46,0)),""))</f>
        <v/>
      </c>
      <c r="F30" s="18">
        <f>IF(OR(B30="",E30=""),"",IF(B30&lt;=E30,"Sí","No"))</f>
        <v/>
      </c>
      <c r="G30" s="28" t="n"/>
      <c r="H30" s="29" t="n"/>
      <c r="I30" s="20">
        <f>IF(OR(B30="",E30=""),"",E30-B30)</f>
        <v/>
      </c>
    </row>
    <row r="31">
      <c r="B31" s="23" t="n"/>
      <c r="C31" s="27" t="n"/>
      <c r="D31" s="27" t="n"/>
      <c r="E31" s="19">
        <f>IF(C31="","",IFERROR(INDEX('Garantías'!$G$7:$G$46,MATCH(C31,'Garantías'!$B$7:$B$46,0)),""))</f>
        <v/>
      </c>
      <c r="F31" s="18">
        <f>IF(OR(B31="",E31=""),"",IF(B31&lt;=E31,"Sí","No"))</f>
        <v/>
      </c>
      <c r="G31" s="28" t="n"/>
      <c r="H31" s="29" t="n"/>
      <c r="I31" s="20">
        <f>IF(OR(B31="",E31=""),"",E31-B31)</f>
        <v/>
      </c>
    </row>
    <row r="32">
      <c r="B32" s="23" t="n"/>
      <c r="C32" s="27" t="n"/>
      <c r="D32" s="27" t="n"/>
      <c r="E32" s="19">
        <f>IF(C32="","",IFERROR(INDEX('Garantías'!$G$7:$G$46,MATCH(C32,'Garantías'!$B$7:$B$46,0)),""))</f>
        <v/>
      </c>
      <c r="F32" s="18">
        <f>IF(OR(B32="",E32=""),"",IF(B32&lt;=E32,"Sí","No"))</f>
        <v/>
      </c>
      <c r="G32" s="28" t="n"/>
      <c r="H32" s="29" t="n"/>
      <c r="I32" s="20">
        <f>IF(OR(B32="",E32=""),"",E32-B32)</f>
        <v/>
      </c>
    </row>
    <row r="33">
      <c r="B33" s="23" t="n"/>
      <c r="C33" s="27" t="n"/>
      <c r="D33" s="27" t="n"/>
      <c r="E33" s="19">
        <f>IF(C33="","",IFERROR(INDEX('Garantías'!$G$7:$G$46,MATCH(C33,'Garantías'!$B$7:$B$46,0)),""))</f>
        <v/>
      </c>
      <c r="F33" s="18">
        <f>IF(OR(B33="",E33=""),"",IF(B33&lt;=E33,"Sí","No"))</f>
        <v/>
      </c>
      <c r="G33" s="28" t="n"/>
      <c r="H33" s="29" t="n"/>
      <c r="I33" s="20">
        <f>IF(OR(B33="",E33=""),"",E33-B33)</f>
        <v/>
      </c>
    </row>
    <row r="34">
      <c r="B34" s="23" t="n"/>
      <c r="C34" s="27" t="n"/>
      <c r="D34" s="27" t="n"/>
      <c r="E34" s="19">
        <f>IF(C34="","",IFERROR(INDEX('Garantías'!$G$7:$G$46,MATCH(C34,'Garantías'!$B$7:$B$46,0)),""))</f>
        <v/>
      </c>
      <c r="F34" s="18">
        <f>IF(OR(B34="",E34=""),"",IF(B34&lt;=E34,"Sí","No"))</f>
        <v/>
      </c>
      <c r="G34" s="28" t="n"/>
      <c r="H34" s="29" t="n"/>
      <c r="I34" s="20">
        <f>IF(OR(B34="",E34=""),"",E34-B34)</f>
        <v/>
      </c>
    </row>
    <row r="35">
      <c r="B35" s="23" t="n"/>
      <c r="C35" s="27" t="n"/>
      <c r="D35" s="27" t="n"/>
      <c r="E35" s="19">
        <f>IF(C35="","",IFERROR(INDEX('Garantías'!$G$7:$G$46,MATCH(C35,'Garantías'!$B$7:$B$46,0)),""))</f>
        <v/>
      </c>
      <c r="F35" s="18">
        <f>IF(OR(B35="",E35=""),"",IF(B35&lt;=E35,"Sí","No"))</f>
        <v/>
      </c>
      <c r="G35" s="28" t="n"/>
      <c r="H35" s="29" t="n"/>
      <c r="I35" s="20">
        <f>IF(OR(B35="",E35=""),"",E35-B35)</f>
        <v/>
      </c>
    </row>
    <row r="36">
      <c r="B36" s="23" t="n"/>
      <c r="C36" s="27" t="n"/>
      <c r="D36" s="27" t="n"/>
      <c r="E36" s="19">
        <f>IF(C36="","",IFERROR(INDEX('Garantías'!$G$7:$G$46,MATCH(C36,'Garantías'!$B$7:$B$46,0)),""))</f>
        <v/>
      </c>
      <c r="F36" s="18">
        <f>IF(OR(B36="",E36=""),"",IF(B36&lt;=E36,"Sí","No"))</f>
        <v/>
      </c>
      <c r="G36" s="28" t="n"/>
      <c r="H36" s="29" t="n"/>
      <c r="I36" s="20">
        <f>IF(OR(B36="",E36=""),"",E36-B36)</f>
        <v/>
      </c>
    </row>
    <row r="38">
      <c r="B38" s="26" t="inlineStr">
        <is>
          <t>"Sí" significa que la avería ocurrió dentro del plazo de garantía registrado. Confirma siempre las condiciones con el vendedor o el fabricante.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4:C4"/>
    <mergeCell ref="B3:I3"/>
    <mergeCell ref="B2:I2"/>
  </mergeCells>
  <conditionalFormatting sqref="F7:F36">
    <cfRule type="cellIs" priority="1" operator="equal" dxfId="2">
      <formula>"Sí"</formula>
    </cfRule>
    <cfRule type="cellIs" priority="2" operator="equal" dxfId="0">
      <formula>"No"</formula>
    </cfRule>
  </conditionalFormatting>
  <conditionalFormatting sqref="G7:G36">
    <cfRule type="dataBar" priority="3">
      <dataBar>
        <cfvo type="num" val="0"/>
        <cfvo type="max"/>
        <color rgb="00F59E0B"/>
      </dataBar>
    </cfRule>
  </conditionalFormatting>
  <dataValidations count="2">
    <dataValidation sqref="C7:C36" showDropDown="0" showInputMessage="0" showErrorMessage="0" allowBlank="1" type="list">
      <formula1>='Garantías'!$B$7:$B$46</formula1>
    </dataValidation>
    <dataValidation sqref="H7:H36" showDropDown="0" showInputMessage="0" showErrorMessage="0" allowBlank="1" type="list">
      <formula1>=Listas!$B$2:$B$5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control de garantías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1" t="inlineStr">
        <is>
          <t>1.  Abre la hoja Garantías. D4 usa =TODAY() (puedes escribir una fecha fija para hacer pruebas); en F4 indica con cuántos días de antelación quieres el aviso "Vence pronto" y en I4 los años de garantía por defecto.</t>
        </is>
      </c>
    </row>
    <row r="7" ht="30" customHeight="1">
      <c r="B7" s="31" t="inlineStr">
        <is>
          <t>2.  Borra los 13 aparatos de ejemplo (celdas crema: columnas B a F, K y L) y escribe los tuyos: aparato, tienda, fecha de compra, precio, años de garantía, categoría y nº de ticket o factura.</t>
        </is>
      </c>
    </row>
    <row r="8" ht="30" customHeight="1">
      <c r="B8" s="31" t="inlineStr">
        <is>
          <t>3.  La categoría (columna K) se elige con desplegable. Si dejas "Años de garantía" vacío, se aplica el valor por defecto de I4; si tu aparato tiene garantía ampliada o comercial, escribe el total de años.</t>
        </is>
      </c>
    </row>
    <row r="9" ht="30" customHeight="1">
      <c r="B9" s="31" t="inlineStr">
        <is>
          <t>4.  Las columnas verdes se calculan solas: fecha de fin de garantía (EDATE), días restantes, estado (En garantía, Vence pronto, Vencida) y valor cubierto. Tienes filas preparadas hasta la 46 (40 aparatos).</t>
        </is>
      </c>
    </row>
    <row r="10" ht="30" customHeight="1">
      <c r="B10" s="31" t="inlineStr">
        <is>
          <t>5.  Cuando un aparato falle, apúntalo en la hoja Averías: elige el aparato en el desplegable, escribe la fecha y el coste. La plantilla comprueba si la avería ocurrió dentro de la garantía.</t>
        </is>
      </c>
    </row>
    <row r="11" ht="30" customHeight="1">
      <c r="B11" s="31" t="inlineStr">
        <is>
          <t>6.  Actualiza el trámite (Pendiente, Reclamada, Resuelta, No procede) para saber en qué punto está cada reclamación.</t>
        </is>
      </c>
    </row>
    <row r="12" ht="30" customHeight="1">
      <c r="B12" s="31" t="inlineStr">
        <is>
          <t>7.  Consulta el Panel para ver los KPIs, el desglose por categoría y por estado, los gráficos y los 6 vencimientos más próximos.</t>
        </is>
      </c>
    </row>
    <row r="13" ht="30" customHeight="1">
      <c r="B13" s="31" t="inlineStr">
        <is>
          <t>8.  Guarda una foto o PDF del ticket y anota su número en la columna "Nº ticket / factura" para localizarlo rápido si necesitas reclamar.</t>
        </is>
      </c>
    </row>
    <row r="15">
      <c r="B15" s="8" t="inlineStr">
        <is>
          <t>CONSEJOS</t>
        </is>
      </c>
    </row>
    <row r="16" ht="30" customHeight="1">
      <c r="B16" s="31" t="inlineStr">
        <is>
          <t>•  El plazo de garantía por defecto (I4) es un parámetro editable: la duración y condiciones legales dependen de tu país y del tipo de producto, y las garantías comerciales o ampliadas pueden ser distintas. Revisa siempre tu factura y la normativa vigente.</t>
        </is>
      </c>
    </row>
    <row r="17" ht="30" customHeight="1">
      <c r="B17" s="31" t="inlineStr">
        <is>
          <t>•  Para añadir categorías, muestra la hoja oculta Listas (clic derecho sobre las pestañas &gt; Mostrar) y cambia los nombres; el Panel los recoge solos.</t>
        </is>
      </c>
    </row>
    <row r="18" ht="30" customHeight="1">
      <c r="B18" s="31" t="inlineStr">
        <is>
          <t>•  Si necesitas más de 40 aparatos, copia la última fila de Garantías hacia abajo y amplía los rangos que llegan hasta la fila 46 (también en Averías y Panel).</t>
        </is>
      </c>
    </row>
    <row r="19" ht="30" customHeight="1">
      <c r="B19" s="31" t="inlineStr">
        <is>
          <t>•  Las hojas están protegidas sin contraseña (Revisar &gt; Desproteger hoja) para evitar borrar fórmulas por accidente.</t>
        </is>
      </c>
    </row>
    <row r="21">
      <c r="B21" s="26" t="inlineStr">
        <is>
          <t>Las celdas con fondo crema y texto azul son para rellenar; las verdes se calculan solas.</t>
        </is>
      </c>
    </row>
    <row r="23" ht="44" customHeight="1">
      <c r="B23" s="32" t="inlineStr">
        <is>
          <t>Aviso: las cifras y productos de ejemplo son ficticios y los plazos de garantía son orientativos. Esta plantilla organiza tus datos; no ofrece asesoramiento legal. Consulta tu factura, las condiciones del fabricante y la normativa de consumo aplicable.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Trámite</t>
        </is>
      </c>
    </row>
    <row r="2">
      <c r="A2" t="inlineStr">
        <is>
          <t>Grandes electrodomésticos</t>
        </is>
      </c>
      <c r="B2" t="inlineStr">
        <is>
          <t>Pendiente</t>
        </is>
      </c>
    </row>
    <row r="3">
      <c r="A3" t="inlineStr">
        <is>
          <t>Cocina</t>
        </is>
      </c>
      <c r="B3" t="inlineStr">
        <is>
          <t>Reclamada</t>
        </is>
      </c>
    </row>
    <row r="4">
      <c r="A4" t="inlineStr">
        <is>
          <t>Pequeños electrodomésticos</t>
        </is>
      </c>
      <c r="B4" t="inlineStr">
        <is>
          <t>Resuelta</t>
        </is>
      </c>
    </row>
    <row r="5">
      <c r="A5" t="inlineStr">
        <is>
          <t>Climatización</t>
        </is>
      </c>
      <c r="B5" t="inlineStr">
        <is>
          <t>No procede</t>
        </is>
      </c>
    </row>
    <row r="6">
      <c r="A6" t="inlineStr">
        <is>
          <t>Imagen y sonido</t>
        </is>
      </c>
    </row>
    <row r="7">
      <c r="A7" t="inlineStr">
        <is>
          <t>Informática</t>
        </is>
      </c>
    </row>
    <row r="8">
      <c r="A8" t="inlineStr">
        <is>
          <t>Cuidado personal</t>
        </is>
      </c>
    </row>
    <row r="9">
      <c r="A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2026-10-02T12:59:28Z</dcterms:created>
  <dcterms:modified xmlns:dcterms="http://purl.org/dc/terms/" xmlns:xsi="http://www.w3.org/2001/XMLSchema-instance" xsi:type="dcterms:W3CDTF">2026-10-02T12:59:28Z</dcterms:modified>
</cp:coreProperties>
</file>