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roveedores" sheetId="2" state="visible" r:id="rId2"/>
    <sheet xmlns:r="http://schemas.openxmlformats.org/officeDocument/2006/relationships" name="Calendario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yyyy-mm-dd"/>
    <numFmt numFmtId="166" formatCode="#,##0.00 &quot;€&quot;"/>
    <numFmt numFmtId="167" formatCode="0.0%"/>
    <numFmt numFmtId="168" formatCode="0.00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b val="1"/>
      <color rgb="00047857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66" fontId="12" fillId="6" borderId="0" applyAlignment="1" pivotButton="0" quotePrefix="0" xfId="0">
      <alignment horizontal="center" vertical="center"/>
    </xf>
    <xf numFmtId="1" fontId="12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166" fontId="8" fillId="0" borderId="1" applyAlignment="1" pivotButton="0" quotePrefix="0" xfId="0">
      <alignment vertical="center"/>
    </xf>
    <xf numFmtId="167" fontId="8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166" fontId="10" fillId="5" borderId="1" applyAlignment="1" pivotButton="0" quotePrefix="0" xfId="0">
      <alignment vertical="center"/>
    </xf>
    <xf numFmtId="167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66" fontId="7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1" fontId="9" fillId="0" borderId="1" applyAlignment="1" pivotButton="0" quotePrefix="0" xfId="0">
      <alignment horizontal="center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8" fontId="9" fillId="0" borderId="1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9CA3AF"/>
      </font>
      <fill>
        <patternFill patternType="solid">
          <fgColor rgb="00F3F4F6"/>
          <bgColor rgb="00F3F4F6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Pagado y pendiente por servicio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'Panel'!$B$13:$B$22</f>
            </numRef>
          </cat>
          <val>
            <numRef>
              <f>'Panel'!$D$13:$D$22</f>
            </numRef>
          </val>
        </ser>
        <ser>
          <idx val="1"/>
          <order val="1"/>
          <tx>
            <strRef>
              <f>'Panel'!E12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'Panel'!$B$13:$B$22</f>
            </numRef>
          </cat>
          <val>
            <numRef>
              <f>'Panel'!$E$13:$E$22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Pagos pendientes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'Calendario'!D8</f>
            </strRef>
          </tx>
          <spPr>
            <a:ln xmlns:a="http://schemas.openxmlformats.org/drawingml/2006/main">
              <a:prstDash val="solid"/>
            </a:ln>
          </spPr>
          <cat>
            <numRef>
              <f>'Calendario'!$B$9:$B$20</f>
            </numRef>
          </cat>
          <val>
            <numRef>
              <f>'Calendario'!$D$9:$D$20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26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44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6" customWidth="1" min="8" max="8"/>
    <col width="3" customWidth="1" min="9" max="9"/>
  </cols>
  <sheetData>
    <row r="2" ht="34" customHeight="1">
      <c r="B2" s="1" t="inlineStr">
        <is>
          <t>Panel del evento: proveedores y pagos</t>
        </is>
      </c>
      <c r="C2" s="2" t="n"/>
      <c r="D2" s="2" t="n"/>
      <c r="E2" s="2" t="n"/>
      <c r="F2" s="2" t="n"/>
      <c r="G2" s="2" t="n"/>
    </row>
    <row r="3">
      <c r="B3" s="3" t="inlineStr">
        <is>
          <t>Resumen automático desde la hoja Proveedores. No hace falta escribir nada aquí.</t>
        </is>
      </c>
    </row>
    <row r="5" ht="30" customHeight="1">
      <c r="B5" s="4" t="inlineStr">
        <is>
          <t>PRESUPUESTO TOTAL DEL EVENTO</t>
        </is>
      </c>
      <c r="D5" s="4" t="inlineStr">
        <is>
          <t>COMPROMETIDO (CONTRATADO)</t>
        </is>
      </c>
      <c r="F5" s="4" t="inlineStr">
        <is>
          <t>PAGADO HASTA AHORA</t>
        </is>
      </c>
    </row>
    <row r="6" ht="38" customHeight="1">
      <c r="B6" s="5">
        <f>Proveedores!I5</f>
        <v/>
      </c>
      <c r="D6" s="5">
        <f>C23</f>
        <v/>
      </c>
      <c r="F6" s="5">
        <f>D23</f>
        <v/>
      </c>
    </row>
    <row r="8" ht="30" customHeight="1">
      <c r="B8" s="4" t="inlineStr">
        <is>
          <t>PENDIENTE DE PAGO</t>
        </is>
      </c>
      <c r="D8" s="4" t="inlineStr">
        <is>
          <t>MARGEN DISPONIBLE</t>
        </is>
      </c>
      <c r="F8" s="4" t="inlineStr">
        <is>
          <t>PAGOS VENCIDOS O DE ESTA SEMANA</t>
        </is>
      </c>
    </row>
    <row r="9" ht="38" customHeight="1">
      <c r="B9" s="5">
        <f>E23</f>
        <v/>
      </c>
      <c r="D9" s="5">
        <f>B6-D6</f>
        <v/>
      </c>
      <c r="F9" s="6">
        <f>COUNTIF(Proveedores!$M$8:$M$47,"Vencido")+COUNTIF(Proveedores!$M$8:$M$47,"Pagar esta semana")</f>
        <v/>
      </c>
    </row>
    <row r="11">
      <c r="B11" s="7" t="inlineStr">
        <is>
          <t>RESUMEN POR SERVICIO (CONTRATADOS)</t>
        </is>
      </c>
    </row>
    <row r="12" ht="28" customHeight="1">
      <c r="B12" s="8" t="inlineStr">
        <is>
          <t>Servicio</t>
        </is>
      </c>
      <c r="C12" s="8" t="inlineStr">
        <is>
          <t>Presupuesto</t>
        </is>
      </c>
      <c r="D12" s="8" t="inlineStr">
        <is>
          <t>Pagado</t>
        </is>
      </c>
      <c r="E12" s="8" t="inlineStr">
        <is>
          <t>Pendiente</t>
        </is>
      </c>
      <c r="F12" s="8" t="inlineStr">
        <is>
          <t>% pagado</t>
        </is>
      </c>
      <c r="G12" s="8" t="inlineStr">
        <is>
          <t>Nº proveedores</t>
        </is>
      </c>
    </row>
    <row r="13">
      <c r="B13" s="9">
        <f>Listas!A2</f>
        <v/>
      </c>
      <c r="C13" s="10">
        <f>SUMIFS(Proveedores!$D$8:$D$47,Proveedores!$C$8:$C$47,$B13,Proveedores!$I$8:$I$47,"Contratado")+SUMIFS(Proveedores!$D$8:$D$47,Proveedores!$C$8:$C$47,$B13,Proveedores!$I$8:$I$47,"Pagado")</f>
        <v/>
      </c>
      <c r="D13" s="10">
        <f>SUMIFS(Proveedores!$E$8:$E$47,Proveedores!$C$8:$C$47,$B13,Proveedores!$I$8:$I$47,"Contratado")+SUMIFS(Proveedores!$E$8:$E$47,Proveedores!$C$8:$C$47,$B13,Proveedores!$I$8:$I$47,"Pagado")</f>
        <v/>
      </c>
      <c r="E13" s="10">
        <f>SUMIFS(Proveedores!$J$8:$J$47,Proveedores!$C$8:$C$47,$B13)</f>
        <v/>
      </c>
      <c r="F13" s="11">
        <f>IF(C13&gt;0,D13/C13,0)</f>
        <v/>
      </c>
      <c r="G13" s="12">
        <f>COUNTIFS(Proveedores!$C$8:$C$47,$B13,Proveedores!$I$8:$I$47,"Contratado")+COUNTIFS(Proveedores!$C$8:$C$47,$B13,Proveedores!$I$8:$I$47,"Pagado")</f>
        <v/>
      </c>
    </row>
    <row r="14">
      <c r="B14" s="9">
        <f>Listas!A3</f>
        <v/>
      </c>
      <c r="C14" s="10">
        <f>SUMIFS(Proveedores!$D$8:$D$47,Proveedores!$C$8:$C$47,$B14,Proveedores!$I$8:$I$47,"Contratado")+SUMIFS(Proveedores!$D$8:$D$47,Proveedores!$C$8:$C$47,$B14,Proveedores!$I$8:$I$47,"Pagado")</f>
        <v/>
      </c>
      <c r="D14" s="10">
        <f>SUMIFS(Proveedores!$E$8:$E$47,Proveedores!$C$8:$C$47,$B14,Proveedores!$I$8:$I$47,"Contratado")+SUMIFS(Proveedores!$E$8:$E$47,Proveedores!$C$8:$C$47,$B14,Proveedores!$I$8:$I$47,"Pagado")</f>
        <v/>
      </c>
      <c r="E14" s="10">
        <f>SUMIFS(Proveedores!$J$8:$J$47,Proveedores!$C$8:$C$47,$B14)</f>
        <v/>
      </c>
      <c r="F14" s="11">
        <f>IF(C14&gt;0,D14/C14,0)</f>
        <v/>
      </c>
      <c r="G14" s="12">
        <f>COUNTIFS(Proveedores!$C$8:$C$47,$B14,Proveedores!$I$8:$I$47,"Contratado")+COUNTIFS(Proveedores!$C$8:$C$47,$B14,Proveedores!$I$8:$I$47,"Pagado")</f>
        <v/>
      </c>
    </row>
    <row r="15">
      <c r="B15" s="9">
        <f>Listas!A4</f>
        <v/>
      </c>
      <c r="C15" s="10">
        <f>SUMIFS(Proveedores!$D$8:$D$47,Proveedores!$C$8:$C$47,$B15,Proveedores!$I$8:$I$47,"Contratado")+SUMIFS(Proveedores!$D$8:$D$47,Proveedores!$C$8:$C$47,$B15,Proveedores!$I$8:$I$47,"Pagado")</f>
        <v/>
      </c>
      <c r="D15" s="10">
        <f>SUMIFS(Proveedores!$E$8:$E$47,Proveedores!$C$8:$C$47,$B15,Proveedores!$I$8:$I$47,"Contratado")+SUMIFS(Proveedores!$E$8:$E$47,Proveedores!$C$8:$C$47,$B15,Proveedores!$I$8:$I$47,"Pagado")</f>
        <v/>
      </c>
      <c r="E15" s="10">
        <f>SUMIFS(Proveedores!$J$8:$J$47,Proveedores!$C$8:$C$47,$B15)</f>
        <v/>
      </c>
      <c r="F15" s="11">
        <f>IF(C15&gt;0,D15/C15,0)</f>
        <v/>
      </c>
      <c r="G15" s="12">
        <f>COUNTIFS(Proveedores!$C$8:$C$47,$B15,Proveedores!$I$8:$I$47,"Contratado")+COUNTIFS(Proveedores!$C$8:$C$47,$B15,Proveedores!$I$8:$I$47,"Pagado")</f>
        <v/>
      </c>
    </row>
    <row r="16">
      <c r="B16" s="9">
        <f>Listas!A5</f>
        <v/>
      </c>
      <c r="C16" s="10">
        <f>SUMIFS(Proveedores!$D$8:$D$47,Proveedores!$C$8:$C$47,$B16,Proveedores!$I$8:$I$47,"Contratado")+SUMIFS(Proveedores!$D$8:$D$47,Proveedores!$C$8:$C$47,$B16,Proveedores!$I$8:$I$47,"Pagado")</f>
        <v/>
      </c>
      <c r="D16" s="10">
        <f>SUMIFS(Proveedores!$E$8:$E$47,Proveedores!$C$8:$C$47,$B16,Proveedores!$I$8:$I$47,"Contratado")+SUMIFS(Proveedores!$E$8:$E$47,Proveedores!$C$8:$C$47,$B16,Proveedores!$I$8:$I$47,"Pagado")</f>
        <v/>
      </c>
      <c r="E16" s="10">
        <f>SUMIFS(Proveedores!$J$8:$J$47,Proveedores!$C$8:$C$47,$B16)</f>
        <v/>
      </c>
      <c r="F16" s="11">
        <f>IF(C16&gt;0,D16/C16,0)</f>
        <v/>
      </c>
      <c r="G16" s="12">
        <f>COUNTIFS(Proveedores!$C$8:$C$47,$B16,Proveedores!$I$8:$I$47,"Contratado")+COUNTIFS(Proveedores!$C$8:$C$47,$B16,Proveedores!$I$8:$I$47,"Pagado")</f>
        <v/>
      </c>
    </row>
    <row r="17">
      <c r="B17" s="9">
        <f>Listas!A6</f>
        <v/>
      </c>
      <c r="C17" s="10">
        <f>SUMIFS(Proveedores!$D$8:$D$47,Proveedores!$C$8:$C$47,$B17,Proveedores!$I$8:$I$47,"Contratado")+SUMIFS(Proveedores!$D$8:$D$47,Proveedores!$C$8:$C$47,$B17,Proveedores!$I$8:$I$47,"Pagado")</f>
        <v/>
      </c>
      <c r="D17" s="10">
        <f>SUMIFS(Proveedores!$E$8:$E$47,Proveedores!$C$8:$C$47,$B17,Proveedores!$I$8:$I$47,"Contratado")+SUMIFS(Proveedores!$E$8:$E$47,Proveedores!$C$8:$C$47,$B17,Proveedores!$I$8:$I$47,"Pagado")</f>
        <v/>
      </c>
      <c r="E17" s="10">
        <f>SUMIFS(Proveedores!$J$8:$J$47,Proveedores!$C$8:$C$47,$B17)</f>
        <v/>
      </c>
      <c r="F17" s="11">
        <f>IF(C17&gt;0,D17/C17,0)</f>
        <v/>
      </c>
      <c r="G17" s="12">
        <f>COUNTIFS(Proveedores!$C$8:$C$47,$B17,Proveedores!$I$8:$I$47,"Contratado")+COUNTIFS(Proveedores!$C$8:$C$47,$B17,Proveedores!$I$8:$I$47,"Pagado")</f>
        <v/>
      </c>
    </row>
    <row r="18">
      <c r="B18" s="9">
        <f>Listas!A7</f>
        <v/>
      </c>
      <c r="C18" s="10">
        <f>SUMIFS(Proveedores!$D$8:$D$47,Proveedores!$C$8:$C$47,$B18,Proveedores!$I$8:$I$47,"Contratado")+SUMIFS(Proveedores!$D$8:$D$47,Proveedores!$C$8:$C$47,$B18,Proveedores!$I$8:$I$47,"Pagado")</f>
        <v/>
      </c>
      <c r="D18" s="10">
        <f>SUMIFS(Proveedores!$E$8:$E$47,Proveedores!$C$8:$C$47,$B18,Proveedores!$I$8:$I$47,"Contratado")+SUMIFS(Proveedores!$E$8:$E$47,Proveedores!$C$8:$C$47,$B18,Proveedores!$I$8:$I$47,"Pagado")</f>
        <v/>
      </c>
      <c r="E18" s="10">
        <f>SUMIFS(Proveedores!$J$8:$J$47,Proveedores!$C$8:$C$47,$B18)</f>
        <v/>
      </c>
      <c r="F18" s="11">
        <f>IF(C18&gt;0,D18/C18,0)</f>
        <v/>
      </c>
      <c r="G18" s="12">
        <f>COUNTIFS(Proveedores!$C$8:$C$47,$B18,Proveedores!$I$8:$I$47,"Contratado")+COUNTIFS(Proveedores!$C$8:$C$47,$B18,Proveedores!$I$8:$I$47,"Pagado")</f>
        <v/>
      </c>
    </row>
    <row r="19">
      <c r="B19" s="9">
        <f>Listas!A8</f>
        <v/>
      </c>
      <c r="C19" s="10">
        <f>SUMIFS(Proveedores!$D$8:$D$47,Proveedores!$C$8:$C$47,$B19,Proveedores!$I$8:$I$47,"Contratado")+SUMIFS(Proveedores!$D$8:$D$47,Proveedores!$C$8:$C$47,$B19,Proveedores!$I$8:$I$47,"Pagado")</f>
        <v/>
      </c>
      <c r="D19" s="10">
        <f>SUMIFS(Proveedores!$E$8:$E$47,Proveedores!$C$8:$C$47,$B19,Proveedores!$I$8:$I$47,"Contratado")+SUMIFS(Proveedores!$E$8:$E$47,Proveedores!$C$8:$C$47,$B19,Proveedores!$I$8:$I$47,"Pagado")</f>
        <v/>
      </c>
      <c r="E19" s="10">
        <f>SUMIFS(Proveedores!$J$8:$J$47,Proveedores!$C$8:$C$47,$B19)</f>
        <v/>
      </c>
      <c r="F19" s="11">
        <f>IF(C19&gt;0,D19/C19,0)</f>
        <v/>
      </c>
      <c r="G19" s="12">
        <f>COUNTIFS(Proveedores!$C$8:$C$47,$B19,Proveedores!$I$8:$I$47,"Contratado")+COUNTIFS(Proveedores!$C$8:$C$47,$B19,Proveedores!$I$8:$I$47,"Pagado")</f>
        <v/>
      </c>
    </row>
    <row r="20">
      <c r="B20" s="9">
        <f>Listas!A9</f>
        <v/>
      </c>
      <c r="C20" s="10">
        <f>SUMIFS(Proveedores!$D$8:$D$47,Proveedores!$C$8:$C$47,$B20,Proveedores!$I$8:$I$47,"Contratado")+SUMIFS(Proveedores!$D$8:$D$47,Proveedores!$C$8:$C$47,$B20,Proveedores!$I$8:$I$47,"Pagado")</f>
        <v/>
      </c>
      <c r="D20" s="10">
        <f>SUMIFS(Proveedores!$E$8:$E$47,Proveedores!$C$8:$C$47,$B20,Proveedores!$I$8:$I$47,"Contratado")+SUMIFS(Proveedores!$E$8:$E$47,Proveedores!$C$8:$C$47,$B20,Proveedores!$I$8:$I$47,"Pagado")</f>
        <v/>
      </c>
      <c r="E20" s="10">
        <f>SUMIFS(Proveedores!$J$8:$J$47,Proveedores!$C$8:$C$47,$B20)</f>
        <v/>
      </c>
      <c r="F20" s="11">
        <f>IF(C20&gt;0,D20/C20,0)</f>
        <v/>
      </c>
      <c r="G20" s="12">
        <f>COUNTIFS(Proveedores!$C$8:$C$47,$B20,Proveedores!$I$8:$I$47,"Contratado")+COUNTIFS(Proveedores!$C$8:$C$47,$B20,Proveedores!$I$8:$I$47,"Pagado")</f>
        <v/>
      </c>
    </row>
    <row r="21">
      <c r="B21" s="9">
        <f>Listas!A10</f>
        <v/>
      </c>
      <c r="C21" s="10">
        <f>SUMIFS(Proveedores!$D$8:$D$47,Proveedores!$C$8:$C$47,$B21,Proveedores!$I$8:$I$47,"Contratado")+SUMIFS(Proveedores!$D$8:$D$47,Proveedores!$C$8:$C$47,$B21,Proveedores!$I$8:$I$47,"Pagado")</f>
        <v/>
      </c>
      <c r="D21" s="10">
        <f>SUMIFS(Proveedores!$E$8:$E$47,Proveedores!$C$8:$C$47,$B21,Proveedores!$I$8:$I$47,"Contratado")+SUMIFS(Proveedores!$E$8:$E$47,Proveedores!$C$8:$C$47,$B21,Proveedores!$I$8:$I$47,"Pagado")</f>
        <v/>
      </c>
      <c r="E21" s="10">
        <f>SUMIFS(Proveedores!$J$8:$J$47,Proveedores!$C$8:$C$47,$B21)</f>
        <v/>
      </c>
      <c r="F21" s="11">
        <f>IF(C21&gt;0,D21/C21,0)</f>
        <v/>
      </c>
      <c r="G21" s="12">
        <f>COUNTIFS(Proveedores!$C$8:$C$47,$B21,Proveedores!$I$8:$I$47,"Contratado")+COUNTIFS(Proveedores!$C$8:$C$47,$B21,Proveedores!$I$8:$I$47,"Pagado")</f>
        <v/>
      </c>
    </row>
    <row r="22">
      <c r="B22" s="9">
        <f>Listas!A11</f>
        <v/>
      </c>
      <c r="C22" s="10">
        <f>SUMIFS(Proveedores!$D$8:$D$47,Proveedores!$C$8:$C$47,$B22,Proveedores!$I$8:$I$47,"Contratado")+SUMIFS(Proveedores!$D$8:$D$47,Proveedores!$C$8:$C$47,$B22,Proveedores!$I$8:$I$47,"Pagado")</f>
        <v/>
      </c>
      <c r="D22" s="10">
        <f>SUMIFS(Proveedores!$E$8:$E$47,Proveedores!$C$8:$C$47,$B22,Proveedores!$I$8:$I$47,"Contratado")+SUMIFS(Proveedores!$E$8:$E$47,Proveedores!$C$8:$C$47,$B22,Proveedores!$I$8:$I$47,"Pagado")</f>
        <v/>
      </c>
      <c r="E22" s="10">
        <f>SUMIFS(Proveedores!$J$8:$J$47,Proveedores!$C$8:$C$47,$B22)</f>
        <v/>
      </c>
      <c r="F22" s="11">
        <f>IF(C22&gt;0,D22/C22,0)</f>
        <v/>
      </c>
      <c r="G22" s="12">
        <f>COUNTIFS(Proveedores!$C$8:$C$47,$B22,Proveedores!$I$8:$I$47,"Contratado")+COUNTIFS(Proveedores!$C$8:$C$47,$B22,Proveedores!$I$8:$I$47,"Pagado")</f>
        <v/>
      </c>
    </row>
    <row r="23">
      <c r="B23" s="13" t="inlineStr">
        <is>
          <t>TOTAL</t>
        </is>
      </c>
      <c r="C23" s="14">
        <f>SUM(C13:C22)</f>
        <v/>
      </c>
      <c r="D23" s="14">
        <f>SUM(D13:D22)</f>
        <v/>
      </c>
      <c r="E23" s="14">
        <f>SUM(E13:E22)</f>
        <v/>
      </c>
      <c r="F23" s="15">
        <f>IF(C23&gt;0,D23/C23,0)</f>
        <v/>
      </c>
      <c r="G23" s="16">
        <f>SUM(G13:G22)</f>
        <v/>
      </c>
    </row>
    <row r="25">
      <c r="B25" s="7" t="inlineStr">
        <is>
          <t>ESTADO DE LAS CONTRATACIONES</t>
        </is>
      </c>
    </row>
    <row r="26" ht="26" customHeight="1">
      <c r="B26" s="8" t="inlineStr">
        <is>
          <t>Estado</t>
        </is>
      </c>
      <c r="C26" s="8" t="inlineStr">
        <is>
          <t>Nº proveedores</t>
        </is>
      </c>
      <c r="D26" s="8" t="inlineStr">
        <is>
          <t>Presupuesto</t>
        </is>
      </c>
      <c r="F26" s="13" t="inlineStr">
        <is>
          <t>Días hasta el evento</t>
        </is>
      </c>
      <c r="G26" s="17">
        <f>IF(Proveedores!F5="","",MAX(0,Proveedores!F5-Proveedores!C5))</f>
        <v/>
      </c>
    </row>
    <row r="27">
      <c r="B27" s="9">
        <f>Listas!B2</f>
        <v/>
      </c>
      <c r="C27" s="12">
        <f>COUNTIF(Proveedores!$I$8:$I$47,B27)</f>
        <v/>
      </c>
      <c r="D27" s="10">
        <f>SUMIF(Proveedores!$I$8:$I$47,B27,Proveedores!$D$8:$D$47)</f>
        <v/>
      </c>
      <c r="F27" s="18" t="inlineStr">
        <is>
          <t>Margen si contratas lo presupuestado:</t>
        </is>
      </c>
      <c r="G27" s="19">
        <f>B6-D6-D28</f>
        <v/>
      </c>
    </row>
    <row r="28">
      <c r="B28" s="9">
        <f>Listas!B3</f>
        <v/>
      </c>
      <c r="C28" s="12">
        <f>COUNTIF(Proveedores!$I$8:$I$47,B28)</f>
        <v/>
      </c>
      <c r="D28" s="10">
        <f>SUMIF(Proveedores!$I$8:$I$47,B28,Proveedores!$D$8:$D$47)</f>
        <v/>
      </c>
    </row>
    <row r="29">
      <c r="B29" s="9">
        <f>Listas!B4</f>
        <v/>
      </c>
      <c r="C29" s="12">
        <f>COUNTIF(Proveedores!$I$8:$I$47,B29)</f>
        <v/>
      </c>
      <c r="D29" s="10">
        <f>SUMIF(Proveedores!$I$8:$I$47,B29,Proveedores!$D$8:$D$47)</f>
        <v/>
      </c>
    </row>
    <row r="30">
      <c r="B30" s="9">
        <f>Listas!B5</f>
        <v/>
      </c>
      <c r="C30" s="12">
        <f>COUNTIF(Proveedores!$I$8:$I$47,B30)</f>
        <v/>
      </c>
      <c r="D30" s="10">
        <f>SUMIF(Proveedores!$I$8:$I$47,B30,Proveedores!$D$8:$D$47)</f>
        <v/>
      </c>
    </row>
    <row r="31">
      <c r="B31" s="9">
        <f>Listas!B6</f>
        <v/>
      </c>
      <c r="C31" s="12">
        <f>COUNTIF(Proveedores!$I$8:$I$47,B31)</f>
        <v/>
      </c>
      <c r="D31" s="10">
        <f>SUMIF(Proveedores!$I$8:$I$47,B31,Proveedores!$D$8:$D$47)</f>
        <v/>
      </c>
    </row>
    <row r="32">
      <c r="B32" s="13" t="inlineStr">
        <is>
          <t>TOTAL</t>
        </is>
      </c>
      <c r="C32" s="16">
        <f>SUM(C27:C31)</f>
        <v/>
      </c>
      <c r="D32" s="14">
        <f>SUM(D27:D31)</f>
        <v/>
      </c>
    </row>
    <row r="34">
      <c r="B34" s="7" t="inlineStr">
        <is>
          <t>PRÓXIMOS PAGOS PENDIENTES</t>
        </is>
      </c>
    </row>
    <row r="35" ht="26" customHeight="1">
      <c r="B35" s="8" t="inlineStr">
        <is>
          <t>Proveedor</t>
        </is>
      </c>
      <c r="C35" s="8" t="inlineStr">
        <is>
          <t>Servicio</t>
        </is>
      </c>
      <c r="D35" s="8" t="inlineStr">
        <is>
          <t>Fecha de pago</t>
        </is>
      </c>
      <c r="E35" s="8" t="inlineStr">
        <is>
          <t>Importe pendiente</t>
        </is>
      </c>
      <c r="F35" s="8" t="inlineStr">
        <is>
          <t>Días</t>
        </is>
      </c>
      <c r="G35" s="8" t="inlineStr">
        <is>
          <t>Aviso</t>
        </is>
      </c>
    </row>
    <row r="36">
      <c r="B36" s="9">
        <f>IF($H36="","",INDEX(Proveedores!$B$8:$B$47,$H36))</f>
        <v/>
      </c>
      <c r="C36" s="20">
        <f>IF($H36="","",INDEX(Proveedores!$C$8:$C$47,$H36))</f>
        <v/>
      </c>
      <c r="D36" s="21">
        <f>IF($H36="","",INDEX(Proveedores!$H$8:$H$47,$H36))</f>
        <v/>
      </c>
      <c r="E36" s="10">
        <f>IF($H36="","",INDEX(Proveedores!$J$8:$J$47,$H36))</f>
        <v/>
      </c>
      <c r="F36" s="12">
        <f>IF($H36="","",INDEX(Proveedores!$L$8:$L$47,$H36))</f>
        <v/>
      </c>
      <c r="G36" s="20">
        <f>IF($H36="","",INDEX(Proveedores!$M$8:$M$47,$H36))</f>
        <v/>
      </c>
      <c r="H36" s="22">
        <f>IFERROR(MATCH(SMALL(Proveedores!$N$8:$N$47,ROWS($H$36:H36)),Proveedores!$N$8:$N$47,0),"")</f>
        <v/>
      </c>
    </row>
    <row r="37">
      <c r="B37" s="9">
        <f>IF($H37="","",INDEX(Proveedores!$B$8:$B$47,$H37))</f>
        <v/>
      </c>
      <c r="C37" s="20">
        <f>IF($H37="","",INDEX(Proveedores!$C$8:$C$47,$H37))</f>
        <v/>
      </c>
      <c r="D37" s="21">
        <f>IF($H37="","",INDEX(Proveedores!$H$8:$H$47,$H37))</f>
        <v/>
      </c>
      <c r="E37" s="10">
        <f>IF($H37="","",INDEX(Proveedores!$J$8:$J$47,$H37))</f>
        <v/>
      </c>
      <c r="F37" s="12">
        <f>IF($H37="","",INDEX(Proveedores!$L$8:$L$47,$H37))</f>
        <v/>
      </c>
      <c r="G37" s="20">
        <f>IF($H37="","",INDEX(Proveedores!$M$8:$M$47,$H37))</f>
        <v/>
      </c>
      <c r="H37" s="22">
        <f>IFERROR(MATCH(SMALL(Proveedores!$N$8:$N$47,ROWS($H$36:H37)),Proveedores!$N$8:$N$47,0),"")</f>
        <v/>
      </c>
    </row>
    <row r="38">
      <c r="B38" s="9">
        <f>IF($H38="","",INDEX(Proveedores!$B$8:$B$47,$H38))</f>
        <v/>
      </c>
      <c r="C38" s="20">
        <f>IF($H38="","",INDEX(Proveedores!$C$8:$C$47,$H38))</f>
        <v/>
      </c>
      <c r="D38" s="21">
        <f>IF($H38="","",INDEX(Proveedores!$H$8:$H$47,$H38))</f>
        <v/>
      </c>
      <c r="E38" s="10">
        <f>IF($H38="","",INDEX(Proveedores!$J$8:$J$47,$H38))</f>
        <v/>
      </c>
      <c r="F38" s="12">
        <f>IF($H38="","",INDEX(Proveedores!$L$8:$L$47,$H38))</f>
        <v/>
      </c>
      <c r="G38" s="20">
        <f>IF($H38="","",INDEX(Proveedores!$M$8:$M$47,$H38))</f>
        <v/>
      </c>
      <c r="H38" s="22">
        <f>IFERROR(MATCH(SMALL(Proveedores!$N$8:$N$47,ROWS($H$36:H38)),Proveedores!$N$8:$N$47,0),"")</f>
        <v/>
      </c>
    </row>
    <row r="39">
      <c r="B39" s="9">
        <f>IF($H39="","",INDEX(Proveedores!$B$8:$B$47,$H39))</f>
        <v/>
      </c>
      <c r="C39" s="20">
        <f>IF($H39="","",INDEX(Proveedores!$C$8:$C$47,$H39))</f>
        <v/>
      </c>
      <c r="D39" s="21">
        <f>IF($H39="","",INDEX(Proveedores!$H$8:$H$47,$H39))</f>
        <v/>
      </c>
      <c r="E39" s="10">
        <f>IF($H39="","",INDEX(Proveedores!$J$8:$J$47,$H39))</f>
        <v/>
      </c>
      <c r="F39" s="12">
        <f>IF($H39="","",INDEX(Proveedores!$L$8:$L$47,$H39))</f>
        <v/>
      </c>
      <c r="G39" s="20">
        <f>IF($H39="","",INDEX(Proveedores!$M$8:$M$47,$H39))</f>
        <v/>
      </c>
      <c r="H39" s="22">
        <f>IFERROR(MATCH(SMALL(Proveedores!$N$8:$N$47,ROWS($H$36:H39)),Proveedores!$N$8:$N$47,0),"")</f>
        <v/>
      </c>
    </row>
    <row r="40">
      <c r="B40" s="9">
        <f>IF($H40="","",INDEX(Proveedores!$B$8:$B$47,$H40))</f>
        <v/>
      </c>
      <c r="C40" s="20">
        <f>IF($H40="","",INDEX(Proveedores!$C$8:$C$47,$H40))</f>
        <v/>
      </c>
      <c r="D40" s="21">
        <f>IF($H40="","",INDEX(Proveedores!$H$8:$H$47,$H40))</f>
        <v/>
      </c>
      <c r="E40" s="10">
        <f>IF($H40="","",INDEX(Proveedores!$J$8:$J$47,$H40))</f>
        <v/>
      </c>
      <c r="F40" s="12">
        <f>IF($H40="","",INDEX(Proveedores!$L$8:$L$47,$H40))</f>
        <v/>
      </c>
      <c r="G40" s="20">
        <f>IF($H40="","",INDEX(Proveedores!$M$8:$M$47,$H40))</f>
        <v/>
      </c>
      <c r="H40" s="22">
        <f>IFERROR(MATCH(SMALL(Proveedores!$N$8:$N$47,ROWS($H$36:H40)),Proveedores!$N$8:$N$47,0),"")</f>
        <v/>
      </c>
    </row>
    <row r="41">
      <c r="B41" s="9">
        <f>IF($H41="","",INDEX(Proveedores!$B$8:$B$47,$H41))</f>
        <v/>
      </c>
      <c r="C41" s="20">
        <f>IF($H41="","",INDEX(Proveedores!$C$8:$C$47,$H41))</f>
        <v/>
      </c>
      <c r="D41" s="21">
        <f>IF($H41="","",INDEX(Proveedores!$H$8:$H$47,$H41))</f>
        <v/>
      </c>
      <c r="E41" s="10">
        <f>IF($H41="","",INDEX(Proveedores!$J$8:$J$47,$H41))</f>
        <v/>
      </c>
      <c r="F41" s="12">
        <f>IF($H41="","",INDEX(Proveedores!$L$8:$L$47,$H41))</f>
        <v/>
      </c>
      <c r="G41" s="20">
        <f>IF($H41="","",INDEX(Proveedores!$M$8:$M$47,$H41))</f>
        <v/>
      </c>
      <c r="H41" s="22">
        <f>IFERROR(MATCH(SMALL(Proveedores!$N$8:$N$47,ROWS($H$36:H41)),Proveedores!$N$8:$N$47,0),"")</f>
        <v/>
      </c>
    </row>
    <row r="42">
      <c r="B42" s="9">
        <f>IF($H42="","",INDEX(Proveedores!$B$8:$B$47,$H42))</f>
        <v/>
      </c>
      <c r="C42" s="20">
        <f>IF($H42="","",INDEX(Proveedores!$C$8:$C$47,$H42))</f>
        <v/>
      </c>
      <c r="D42" s="21">
        <f>IF($H42="","",INDEX(Proveedores!$H$8:$H$47,$H42))</f>
        <v/>
      </c>
      <c r="E42" s="10">
        <f>IF($H42="","",INDEX(Proveedores!$J$8:$J$47,$H42))</f>
        <v/>
      </c>
      <c r="F42" s="12">
        <f>IF($H42="","",INDEX(Proveedores!$L$8:$L$47,$H42))</f>
        <v/>
      </c>
      <c r="G42" s="20">
        <f>IF($H42="","",INDEX(Proveedores!$M$8:$M$47,$H42))</f>
        <v/>
      </c>
      <c r="H42" s="22">
        <f>IFERROR(MATCH(SMALL(Proveedores!$N$8:$N$47,ROWS($H$36:H42)),Proveedores!$N$8:$N$47,0),"")</f>
        <v/>
      </c>
    </row>
    <row r="43">
      <c r="B43" s="9">
        <f>IF($H43="","",INDEX(Proveedores!$B$8:$B$47,$H43))</f>
        <v/>
      </c>
      <c r="C43" s="20">
        <f>IF($H43="","",INDEX(Proveedores!$C$8:$C$47,$H43))</f>
        <v/>
      </c>
      <c r="D43" s="21">
        <f>IF($H43="","",INDEX(Proveedores!$H$8:$H$47,$H43))</f>
        <v/>
      </c>
      <c r="E43" s="10">
        <f>IF($H43="","",INDEX(Proveedores!$J$8:$J$47,$H43))</f>
        <v/>
      </c>
      <c r="F43" s="12">
        <f>IF($H43="","",INDEX(Proveedores!$L$8:$L$47,$H43))</f>
        <v/>
      </c>
      <c r="G43" s="20">
        <f>IF($H43="","",INDEX(Proveedores!$M$8:$M$47,$H43))</f>
        <v/>
      </c>
      <c r="H43" s="22">
        <f>IFERROR(MATCH(SMALL(Proveedores!$N$8:$N$47,ROWS($H$36:H43)),Proveedores!$N$8:$N$47,0),"")</f>
        <v/>
      </c>
    </row>
    <row r="44">
      <c r="B44" s="18" t="inlineStr">
        <is>
          <t>Se muestran los 8 pagos más cercanos por fecha (incluidos los vencidos). La columna H es auxiliar.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4">
    <mergeCell ref="B3:G3"/>
    <mergeCell ref="B2:G2"/>
    <mergeCell ref="B6:C6"/>
    <mergeCell ref="D6:E6"/>
    <mergeCell ref="D8:E8"/>
    <mergeCell ref="B5:C5"/>
    <mergeCell ref="F5:G5"/>
    <mergeCell ref="D5:E5"/>
    <mergeCell ref="F6:G6"/>
    <mergeCell ref="B9:C9"/>
    <mergeCell ref="D9:E9"/>
    <mergeCell ref="B8:C8"/>
    <mergeCell ref="F9:G9"/>
    <mergeCell ref="F8:G8"/>
  </mergeCells>
  <conditionalFormatting sqref="D9:E9">
    <cfRule type="expression" priority="1" dxfId="0">
      <formula>$D$9&lt;0</formula>
    </cfRule>
  </conditionalFormatting>
  <conditionalFormatting sqref="F9:G9">
    <cfRule type="expression" priority="2" dxfId="1">
      <formula>$F$9&gt;0</formula>
    </cfRule>
  </conditionalFormatting>
  <conditionalFormatting sqref="B13:B22">
    <cfRule type="expression" priority="3" dxfId="2">
      <formula>MOD(ROW(),2)=0</formula>
    </cfRule>
  </conditionalFormatting>
  <conditionalFormatting sqref="C13:C22">
    <cfRule type="dataBar" priority="4">
      <dataBar>
        <cfvo type="num" val="0"/>
        <cfvo type="max"/>
        <color rgb="0034D399"/>
      </dataBar>
    </cfRule>
  </conditionalFormatting>
  <conditionalFormatting sqref="B27:B31">
    <cfRule type="expression" priority="5" dxfId="2">
      <formula>MOD(ROW(),2)=0</formula>
    </cfRule>
  </conditionalFormatting>
  <conditionalFormatting sqref="C27:C31">
    <cfRule type="dataBar" priority="6">
      <dataBar>
        <cfvo type="num" val="0"/>
        <cfvo type="max"/>
        <color rgb="0034D399"/>
      </dataBar>
    </cfRule>
  </conditionalFormatting>
  <conditionalFormatting sqref="G27">
    <cfRule type="expression" priority="7" dxfId="0">
      <formula>$G$27&lt;0</formula>
    </cfRule>
  </conditionalFormatting>
  <conditionalFormatting sqref="B36:G43">
    <cfRule type="expression" priority="8" dxfId="2">
      <formula>MOD(ROW(),2)=0</formula>
    </cfRule>
  </conditionalFormatting>
  <conditionalFormatting sqref="G36:G43">
    <cfRule type="cellIs" priority="9" operator="equal" dxfId="0">
      <formula>"Vencido"</formula>
    </cfRule>
    <cfRule type="cellIs" priority="10" operator="equal" dxfId="1">
      <formula>"Pagar esta semana"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N49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8" customWidth="1" min="2" max="2"/>
    <col width="22" customWidth="1" min="3" max="3"/>
    <col width="14" customWidth="1" min="4" max="4"/>
    <col width="14" customWidth="1" min="5" max="5"/>
    <col width="15" customWidth="1" min="6" max="6"/>
    <col width="14" customWidth="1" min="7" max="7"/>
    <col width="14" customWidth="1" min="8" max="8"/>
    <col width="15" customWidth="1" min="9" max="9"/>
    <col width="14" customWidth="1" min="10" max="10"/>
    <col width="10" customWidth="1" min="11" max="11"/>
    <col width="11" customWidth="1" min="12" max="12"/>
    <col width="21" customWidth="1" min="13" max="13"/>
    <col width="12" customWidth="1" min="14" max="14"/>
  </cols>
  <sheetData>
    <row r="2" ht="34" customHeight="1">
      <c r="B2" s="1" t="inlineStr">
        <is>
          <t>Control de proveedores del evento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proveedor: presupuesto, señal pagada, fecha del próximo pago y estado. Lo pendiente y los avisos se calculan solos.</t>
        </is>
      </c>
    </row>
    <row r="5">
      <c r="B5" s="13" t="inlineStr">
        <is>
          <t>Fecha de hoy</t>
        </is>
      </c>
      <c r="C5" s="23">
        <f>TODAY()</f>
        <v/>
      </c>
      <c r="E5" s="13" t="inlineStr">
        <is>
          <t>Fecha del evento</t>
        </is>
      </c>
      <c r="F5" s="23" t="n">
        <v>46550</v>
      </c>
      <c r="H5" s="13" t="inlineStr">
        <is>
          <t>Presupuesto total</t>
        </is>
      </c>
      <c r="I5" s="24" t="n">
        <v>16000</v>
      </c>
      <c r="J5" s="18" t="inlineStr">
        <is>
          <t>◄ Puedes escribir otra fecha en «Fecha de hoy» para simular.</t>
        </is>
      </c>
    </row>
    <row r="7" ht="44" customHeight="1">
      <c r="B7" s="8" t="inlineStr">
        <is>
          <t>Proveedor</t>
        </is>
      </c>
      <c r="C7" s="8" t="inlineStr">
        <is>
          <t>Servicio</t>
        </is>
      </c>
      <c r="D7" s="8" t="inlineStr">
        <is>
          <t>Presupuesto acordado</t>
        </is>
      </c>
      <c r="E7" s="8" t="inlineStr">
        <is>
          <t>Señal / pagado</t>
        </is>
      </c>
      <c r="F7" s="8" t="inlineStr">
        <is>
          <t>Persona de contacto</t>
        </is>
      </c>
      <c r="G7" s="8" t="inlineStr">
        <is>
          <t>Teléfono</t>
        </is>
      </c>
      <c r="H7" s="8" t="inlineStr">
        <is>
          <t>Fecha del próximo pago</t>
        </is>
      </c>
      <c r="I7" s="8" t="inlineStr">
        <is>
          <t>Estado</t>
        </is>
      </c>
      <c r="J7" s="8" t="inlineStr">
        <is>
          <t>Pendiente de pago</t>
        </is>
      </c>
      <c r="K7" s="8" t="inlineStr">
        <is>
          <t>% pagado</t>
        </is>
      </c>
      <c r="L7" s="8" t="inlineStr">
        <is>
          <t>Días para el pago</t>
        </is>
      </c>
      <c r="M7" s="8" t="inlineStr">
        <is>
          <t>Aviso</t>
        </is>
      </c>
      <c r="N7" s="8" t="inlineStr">
        <is>
          <t>Clave orden</t>
        </is>
      </c>
    </row>
    <row r="8">
      <c r="B8" s="25" t="inlineStr">
        <is>
          <t>Finca El Olivar</t>
        </is>
      </c>
      <c r="C8" s="26" t="inlineStr">
        <is>
          <t>Local o sala</t>
        </is>
      </c>
      <c r="D8" s="24" t="n">
        <v>4200</v>
      </c>
      <c r="E8" s="24" t="n">
        <v>1500</v>
      </c>
      <c r="F8" s="26" t="inlineStr">
        <is>
          <t>Rosa</t>
        </is>
      </c>
      <c r="G8" s="26" t="inlineStr">
        <is>
          <t>600 55 01 01</t>
        </is>
      </c>
      <c r="H8" s="23" t="n">
        <v>46517</v>
      </c>
      <c r="I8" s="26" t="inlineStr">
        <is>
          <t>Contratado</t>
        </is>
      </c>
      <c r="J8" s="19">
        <f>IF(B8="","",IF(I8="Contratado",MAX(0,D8-E8),0))</f>
        <v/>
      </c>
      <c r="K8" s="11">
        <f>IF(B8="","",IF(I8="Descartado","",IF(D8&gt;0,MIN(1,E8/D8),0)))</f>
        <v/>
      </c>
      <c r="L8" s="12">
        <f>IF(B8="","",IF(OR(H8="",J8=0),"",H8-$C$5))</f>
        <v/>
      </c>
      <c r="M8" s="20">
        <f>IF(B8="","",IF(I8="Descartado","Descartado",IF(AND(I8="Pagado",D8&gt;E8),"Revisar: falta pago",IF(OR(I8="Pagado",AND(I8="Contratado",J8=0)),"Pagado",IF(I8="Contratado",IF(H8="","Sin fecha",IF(L8&lt;0,"Vencido",IF(L8&lt;=7,"Pagar esta semana",IF(L8&lt;=30,"Próximo mes","En plazo")))),"En estudio")))))</f>
        <v/>
      </c>
      <c r="N8" s="27">
        <f>IF(B8="","",IF(AND(J8&gt;0,H8&lt;&gt;""),H8+ROW()/10000,""))</f>
        <v/>
      </c>
    </row>
    <row r="9">
      <c r="B9" s="25" t="inlineStr">
        <is>
          <t>Catering Los Almendros</t>
        </is>
      </c>
      <c r="C9" s="26" t="inlineStr">
        <is>
          <t>Catering</t>
        </is>
      </c>
      <c r="D9" s="24" t="n">
        <v>5400</v>
      </c>
      <c r="E9" s="24" t="n">
        <v>1600</v>
      </c>
      <c r="F9" s="26" t="inlineStr">
        <is>
          <t>Javier</t>
        </is>
      </c>
      <c r="G9" s="26" t="inlineStr">
        <is>
          <t>600 55 01 02</t>
        </is>
      </c>
      <c r="H9" s="23" t="n">
        <v>46302</v>
      </c>
      <c r="I9" s="26" t="inlineStr">
        <is>
          <t>Contratado</t>
        </is>
      </c>
      <c r="J9" s="19">
        <f>IF(B9="","",IF(I9="Contratado",MAX(0,D9-E9),0))</f>
        <v/>
      </c>
      <c r="K9" s="11">
        <f>IF(B9="","",IF(I9="Descartado","",IF(D9&gt;0,MIN(1,E9/D9),0)))</f>
        <v/>
      </c>
      <c r="L9" s="12">
        <f>IF(B9="","",IF(OR(H9="",J9=0),"",H9-$C$5))</f>
        <v/>
      </c>
      <c r="M9" s="20">
        <f>IF(B9="","",IF(I9="Descartado","Descartado",IF(AND(I9="Pagado",D9&gt;E9),"Revisar: falta pago",IF(OR(I9="Pagado",AND(I9="Contratado",J9=0)),"Pagado",IF(I9="Contratado",IF(H9="","Sin fecha",IF(L9&lt;0,"Vencido",IF(L9&lt;=7,"Pagar esta semana",IF(L9&lt;=30,"Próximo mes","En plazo")))),"En estudio")))))</f>
        <v/>
      </c>
      <c r="N9" s="27">
        <f>IF(B9="","",IF(AND(J9&gt;0,H9&lt;&gt;""),H9+ROW()/10000,""))</f>
        <v/>
      </c>
    </row>
    <row r="10">
      <c r="B10" s="25" t="inlineStr">
        <is>
          <t>Foto Luz Natural</t>
        </is>
      </c>
      <c r="C10" s="26" t="inlineStr">
        <is>
          <t>Fotografía y vídeo</t>
        </is>
      </c>
      <c r="D10" s="24" t="n">
        <v>1350</v>
      </c>
      <c r="E10" s="24" t="n">
        <v>400</v>
      </c>
      <c r="F10" s="26" t="inlineStr">
        <is>
          <t>Elena</t>
        </is>
      </c>
      <c r="G10" s="26" t="inlineStr">
        <is>
          <t>600 55 01 03</t>
        </is>
      </c>
      <c r="H10" s="23" t="n">
        <v>46346</v>
      </c>
      <c r="I10" s="26" t="inlineStr">
        <is>
          <t>Contratado</t>
        </is>
      </c>
      <c r="J10" s="19">
        <f>IF(B10="","",IF(I10="Contratado",MAX(0,D10-E10),0))</f>
        <v/>
      </c>
      <c r="K10" s="11">
        <f>IF(B10="","",IF(I10="Descartado","",IF(D10&gt;0,MIN(1,E10/D10),0)))</f>
        <v/>
      </c>
      <c r="L10" s="12">
        <f>IF(B10="","",IF(OR(H10="",J10=0),"",H10-$C$5))</f>
        <v/>
      </c>
      <c r="M10" s="20">
        <f>IF(B10="","",IF(I10="Descartado","Descartado",IF(AND(I10="Pagado",D10&gt;E10),"Revisar: falta pago",IF(OR(I10="Pagado",AND(I10="Contratado",J10=0)),"Pagado",IF(I10="Contratado",IF(H10="","Sin fecha",IF(L10&lt;0,"Vencido",IF(L10&lt;=7,"Pagar esta semana",IF(L10&lt;=30,"Próximo mes","En plazo")))),"En estudio")))))</f>
        <v/>
      </c>
      <c r="N10" s="27">
        <f>IF(B10="","",IF(AND(J10&gt;0,H10&lt;&gt;""),H10+ROW()/10000,""))</f>
        <v/>
      </c>
    </row>
    <row r="11">
      <c r="B11" s="25" t="inlineStr">
        <is>
          <t>Videografía Horizonte</t>
        </is>
      </c>
      <c r="C11" s="26" t="inlineStr">
        <is>
          <t>Fotografía y vídeo</t>
        </is>
      </c>
      <c r="D11" s="24" t="n">
        <v>900</v>
      </c>
      <c r="E11" s="24" t="n">
        <v>0</v>
      </c>
      <c r="F11" s="26" t="inlineStr">
        <is>
          <t>Álvaro</t>
        </is>
      </c>
      <c r="G11" s="26" t="inlineStr">
        <is>
          <t>600 55 01 04</t>
        </is>
      </c>
      <c r="H11" s="23" t="n"/>
      <c r="I11" s="26" t="inlineStr">
        <is>
          <t>Presupuestado</t>
        </is>
      </c>
      <c r="J11" s="19">
        <f>IF(B11="","",IF(I11="Contratado",MAX(0,D11-E11),0))</f>
        <v/>
      </c>
      <c r="K11" s="11">
        <f>IF(B11="","",IF(I11="Descartado","",IF(D11&gt;0,MIN(1,E11/D11),0)))</f>
        <v/>
      </c>
      <c r="L11" s="12">
        <f>IF(B11="","",IF(OR(H11="",J11=0),"",H11-$C$5))</f>
        <v/>
      </c>
      <c r="M11" s="20">
        <f>IF(B11="","",IF(I11="Descartado","Descartado",IF(AND(I11="Pagado",D11&gt;E11),"Revisar: falta pago",IF(OR(I11="Pagado",AND(I11="Contratado",J11=0)),"Pagado",IF(I11="Contratado",IF(H11="","Sin fecha",IF(L11&lt;0,"Vencido",IF(L11&lt;=7,"Pagar esta semana",IF(L11&lt;=30,"Próximo mes","En plazo")))),"En estudio")))))</f>
        <v/>
      </c>
      <c r="N11" s="27">
        <f>IF(B11="","",IF(AND(J11&gt;0,H11&lt;&gt;""),H11+ROW()/10000,""))</f>
        <v/>
      </c>
    </row>
    <row r="12">
      <c r="B12" s="25" t="inlineStr">
        <is>
          <t>DJ Ritmo Sur</t>
        </is>
      </c>
      <c r="C12" s="26" t="inlineStr">
        <is>
          <t>Música y DJ</t>
        </is>
      </c>
      <c r="D12" s="24" t="n">
        <v>850</v>
      </c>
      <c r="E12" s="24" t="n">
        <v>250</v>
      </c>
      <c r="F12" s="26" t="inlineStr">
        <is>
          <t>Carlos</t>
        </is>
      </c>
      <c r="G12" s="26" t="inlineStr">
        <is>
          <t>600 55 01 05</t>
        </is>
      </c>
      <c r="H12" s="23" t="n">
        <v>46532</v>
      </c>
      <c r="I12" s="26" t="inlineStr">
        <is>
          <t>Contratado</t>
        </is>
      </c>
      <c r="J12" s="19">
        <f>IF(B12="","",IF(I12="Contratado",MAX(0,D12-E12),0))</f>
        <v/>
      </c>
      <c r="K12" s="11">
        <f>IF(B12="","",IF(I12="Descartado","",IF(D12&gt;0,MIN(1,E12/D12),0)))</f>
        <v/>
      </c>
      <c r="L12" s="12">
        <f>IF(B12="","",IF(OR(H12="",J12=0),"",H12-$C$5))</f>
        <v/>
      </c>
      <c r="M12" s="20">
        <f>IF(B12="","",IF(I12="Descartado","Descartado",IF(AND(I12="Pagado",D12&gt;E12),"Revisar: falta pago",IF(OR(I12="Pagado",AND(I12="Contratado",J12=0)),"Pagado",IF(I12="Contratado",IF(H12="","Sin fecha",IF(L12&lt;0,"Vencido",IF(L12&lt;=7,"Pagar esta semana",IF(L12&lt;=30,"Próximo mes","En plazo")))),"En estudio")))))</f>
        <v/>
      </c>
      <c r="N12" s="27">
        <f>IF(B12="","",IF(AND(J12&gt;0,H12&lt;&gt;""),H12+ROW()/10000,""))</f>
        <v/>
      </c>
    </row>
    <row r="13">
      <c r="B13" s="25" t="inlineStr">
        <is>
          <t>Floristería Azahar</t>
        </is>
      </c>
      <c r="C13" s="26" t="inlineStr">
        <is>
          <t>Flores y decoración</t>
        </is>
      </c>
      <c r="D13" s="24" t="n">
        <v>1100</v>
      </c>
      <c r="E13" s="24" t="n">
        <v>300</v>
      </c>
      <c r="F13" s="26" t="inlineStr">
        <is>
          <t>Lucía</t>
        </is>
      </c>
      <c r="G13" s="26" t="inlineStr">
        <is>
          <t>600 55 01 06</t>
        </is>
      </c>
      <c r="H13" s="23" t="n">
        <v>46507</v>
      </c>
      <c r="I13" s="26" t="inlineStr">
        <is>
          <t>Contratado</t>
        </is>
      </c>
      <c r="J13" s="19">
        <f>IF(B13="","",IF(I13="Contratado",MAX(0,D13-E13),0))</f>
        <v/>
      </c>
      <c r="K13" s="11">
        <f>IF(B13="","",IF(I13="Descartado","",IF(D13&gt;0,MIN(1,E13/D13),0)))</f>
        <v/>
      </c>
      <c r="L13" s="12">
        <f>IF(B13="","",IF(OR(H13="",J13=0),"",H13-$C$5))</f>
        <v/>
      </c>
      <c r="M13" s="20">
        <f>IF(B13="","",IF(I13="Descartado","Descartado",IF(AND(I13="Pagado",D13&gt;E13),"Revisar: falta pago",IF(OR(I13="Pagado",AND(I13="Contratado",J13=0)),"Pagado",IF(I13="Contratado",IF(H13="","Sin fecha",IF(L13&lt;0,"Vencido",IF(L13&lt;=7,"Pagar esta semana",IF(L13&lt;=30,"Próximo mes","En plazo")))),"En estudio")))))</f>
        <v/>
      </c>
      <c r="N13" s="27">
        <f>IF(B13="","",IF(AND(J13&gt;0,H13&lt;&gt;""),H13+ROW()/10000,""))</f>
        <v/>
      </c>
    </row>
    <row r="14">
      <c r="B14" s="25" t="inlineStr">
        <is>
          <t>Pastelería Dulce Miel</t>
        </is>
      </c>
      <c r="C14" s="26" t="inlineStr">
        <is>
          <t>Tarta y repostería</t>
        </is>
      </c>
      <c r="D14" s="24" t="n">
        <v>420</v>
      </c>
      <c r="E14" s="24" t="n">
        <v>420</v>
      </c>
      <c r="F14" s="26" t="inlineStr">
        <is>
          <t>Nuria</t>
        </is>
      </c>
      <c r="G14" s="26" t="inlineStr">
        <is>
          <t>600 55 01 07</t>
        </is>
      </c>
      <c r="H14" s="23" t="n"/>
      <c r="I14" s="26" t="inlineStr">
        <is>
          <t>Pagado</t>
        </is>
      </c>
      <c r="J14" s="19">
        <f>IF(B14="","",IF(I14="Contratado",MAX(0,D14-E14),0))</f>
        <v/>
      </c>
      <c r="K14" s="11">
        <f>IF(B14="","",IF(I14="Descartado","",IF(D14&gt;0,MIN(1,E14/D14),0)))</f>
        <v/>
      </c>
      <c r="L14" s="12">
        <f>IF(B14="","",IF(OR(H14="",J14=0),"",H14-$C$5))</f>
        <v/>
      </c>
      <c r="M14" s="20">
        <f>IF(B14="","",IF(I14="Descartado","Descartado",IF(AND(I14="Pagado",D14&gt;E14),"Revisar: falta pago",IF(OR(I14="Pagado",AND(I14="Contratado",J14=0)),"Pagado",IF(I14="Contratado",IF(H14="","Sin fecha",IF(L14&lt;0,"Vencido",IF(L14&lt;=7,"Pagar esta semana",IF(L14&lt;=30,"Próximo mes","En plazo")))),"En estudio")))))</f>
        <v/>
      </c>
      <c r="N14" s="27">
        <f>IF(B14="","",IF(AND(J14&gt;0,H14&lt;&gt;""),H14+ROW()/10000,""))</f>
        <v/>
      </c>
    </row>
    <row r="15">
      <c r="B15" s="25" t="inlineStr">
        <is>
          <t>Autocares Costa Norte</t>
        </is>
      </c>
      <c r="C15" s="26" t="inlineStr">
        <is>
          <t>Transporte</t>
        </is>
      </c>
      <c r="D15" s="24" t="n">
        <v>780</v>
      </c>
      <c r="E15" s="24" t="n">
        <v>0</v>
      </c>
      <c r="F15" s="26" t="inlineStr">
        <is>
          <t>Pedro</t>
        </is>
      </c>
      <c r="G15" s="26" t="inlineStr">
        <is>
          <t>600 55 01 08</t>
        </is>
      </c>
      <c r="H15" s="23" t="n">
        <v>46290</v>
      </c>
      <c r="I15" s="26" t="inlineStr">
        <is>
          <t>Contratado</t>
        </is>
      </c>
      <c r="J15" s="19">
        <f>IF(B15="","",IF(I15="Contratado",MAX(0,D15-E15),0))</f>
        <v/>
      </c>
      <c r="K15" s="11">
        <f>IF(B15="","",IF(I15="Descartado","",IF(D15&gt;0,MIN(1,E15/D15),0)))</f>
        <v/>
      </c>
      <c r="L15" s="12">
        <f>IF(B15="","",IF(OR(H15="",J15=0),"",H15-$C$5))</f>
        <v/>
      </c>
      <c r="M15" s="20">
        <f>IF(B15="","",IF(I15="Descartado","Descartado",IF(AND(I15="Pagado",D15&gt;E15),"Revisar: falta pago",IF(OR(I15="Pagado",AND(I15="Contratado",J15=0)),"Pagado",IF(I15="Contratado",IF(H15="","Sin fecha",IF(L15&lt;0,"Vencido",IF(L15&lt;=7,"Pagar esta semana",IF(L15&lt;=30,"Próximo mes","En plazo")))),"En estudio")))))</f>
        <v/>
      </c>
      <c r="N15" s="27">
        <f>IF(B15="","",IF(AND(J15&gt;0,H15&lt;&gt;""),H15+ROW()/10000,""))</f>
        <v/>
      </c>
    </row>
    <row r="16">
      <c r="B16" s="25" t="inlineStr">
        <is>
          <t>Imprenta Papel y Tinta</t>
        </is>
      </c>
      <c r="C16" s="26" t="inlineStr">
        <is>
          <t>Papelería e invitaciones</t>
        </is>
      </c>
      <c r="D16" s="24" t="n">
        <v>260</v>
      </c>
      <c r="E16" s="24" t="n">
        <v>130</v>
      </c>
      <c r="F16" s="26" t="inlineStr">
        <is>
          <t>Marta</t>
        </is>
      </c>
      <c r="G16" s="26" t="inlineStr">
        <is>
          <t>600 55 01 09</t>
        </is>
      </c>
      <c r="H16" s="23" t="n">
        <v>46402</v>
      </c>
      <c r="I16" s="26" t="inlineStr">
        <is>
          <t>Contratado</t>
        </is>
      </c>
      <c r="J16" s="19">
        <f>IF(B16="","",IF(I16="Contratado",MAX(0,D16-E16),0))</f>
        <v/>
      </c>
      <c r="K16" s="11">
        <f>IF(B16="","",IF(I16="Descartado","",IF(D16&gt;0,MIN(1,E16/D16),0)))</f>
        <v/>
      </c>
      <c r="L16" s="12">
        <f>IF(B16="","",IF(OR(H16="",J16=0),"",H16-$C$5))</f>
        <v/>
      </c>
      <c r="M16" s="20">
        <f>IF(B16="","",IF(I16="Descartado","Descartado",IF(AND(I16="Pagado",D16&gt;E16),"Revisar: falta pago",IF(OR(I16="Pagado",AND(I16="Contratado",J16=0)),"Pagado",IF(I16="Contratado",IF(H16="","Sin fecha",IF(L16&lt;0,"Vencido",IF(L16&lt;=7,"Pagar esta semana",IF(L16&lt;=30,"Próximo mes","En plazo")))),"En estudio")))))</f>
        <v/>
      </c>
      <c r="N16" s="27">
        <f>IF(B16="","",IF(AND(J16&gt;0,H16&lt;&gt;""),H16+ROW()/10000,""))</f>
        <v/>
      </c>
    </row>
    <row r="17">
      <c r="B17" s="25" t="inlineStr">
        <is>
          <t>Animación Peques Fiesta</t>
        </is>
      </c>
      <c r="C17" s="26" t="inlineStr">
        <is>
          <t>Animación</t>
        </is>
      </c>
      <c r="D17" s="24" t="n">
        <v>450</v>
      </c>
      <c r="E17" s="24" t="n">
        <v>0</v>
      </c>
      <c r="F17" s="26" t="inlineStr">
        <is>
          <t>Sergio</t>
        </is>
      </c>
      <c r="G17" s="26" t="inlineStr">
        <is>
          <t>600 55 01 10</t>
        </is>
      </c>
      <c r="H17" s="23" t="n"/>
      <c r="I17" s="26" t="inlineStr">
        <is>
          <t>Presupuestado</t>
        </is>
      </c>
      <c r="J17" s="19">
        <f>IF(B17="","",IF(I17="Contratado",MAX(0,D17-E17),0))</f>
        <v/>
      </c>
      <c r="K17" s="11">
        <f>IF(B17="","",IF(I17="Descartado","",IF(D17&gt;0,MIN(1,E17/D17),0)))</f>
        <v/>
      </c>
      <c r="L17" s="12">
        <f>IF(B17="","",IF(OR(H17="",J17=0),"",H17-$C$5))</f>
        <v/>
      </c>
      <c r="M17" s="20">
        <f>IF(B17="","",IF(I17="Descartado","Descartado",IF(AND(I17="Pagado",D17&gt;E17),"Revisar: falta pago",IF(OR(I17="Pagado",AND(I17="Contratado",J17=0)),"Pagado",IF(I17="Contratado",IF(H17="","Sin fecha",IF(L17&lt;0,"Vencido",IF(L17&lt;=7,"Pagar esta semana",IF(L17&lt;=30,"Próximo mes","En plazo")))),"En estudio")))))</f>
        <v/>
      </c>
      <c r="N17" s="27">
        <f>IF(B17="","",IF(AND(J17&gt;0,H17&lt;&gt;""),H17+ROW()/10000,""))</f>
        <v/>
      </c>
    </row>
    <row r="18">
      <c r="B18" s="25" t="inlineStr">
        <is>
          <t>Mobiliario Estrella</t>
        </is>
      </c>
      <c r="C18" s="26" t="inlineStr">
        <is>
          <t>Otros</t>
        </is>
      </c>
      <c r="D18" s="24" t="n">
        <v>380</v>
      </c>
      <c r="E18" s="24" t="n">
        <v>100</v>
      </c>
      <c r="F18" s="26" t="inlineStr">
        <is>
          <t>Ana</t>
        </is>
      </c>
      <c r="G18" s="26" t="inlineStr">
        <is>
          <t>600 55 01 11</t>
        </is>
      </c>
      <c r="H18" s="23" t="n">
        <v>46535</v>
      </c>
      <c r="I18" s="26" t="inlineStr">
        <is>
          <t>Contratado</t>
        </is>
      </c>
      <c r="J18" s="19">
        <f>IF(B18="","",IF(I18="Contratado",MAX(0,D18-E18),0))</f>
        <v/>
      </c>
      <c r="K18" s="11">
        <f>IF(B18="","",IF(I18="Descartado","",IF(D18&gt;0,MIN(1,E18/D18),0)))</f>
        <v/>
      </c>
      <c r="L18" s="12">
        <f>IF(B18="","",IF(OR(H18="",J18=0),"",H18-$C$5))</f>
        <v/>
      </c>
      <c r="M18" s="20">
        <f>IF(B18="","",IF(I18="Descartado","Descartado",IF(AND(I18="Pagado",D18&gt;E18),"Revisar: falta pago",IF(OR(I18="Pagado",AND(I18="Contratado",J18=0)),"Pagado",IF(I18="Contratado",IF(H18="","Sin fecha",IF(L18&lt;0,"Vencido",IF(L18&lt;=7,"Pagar esta semana",IF(L18&lt;=30,"Próximo mes","En plazo")))),"En estudio")))))</f>
        <v/>
      </c>
      <c r="N18" s="27">
        <f>IF(B18="","",IF(AND(J18&gt;0,H18&lt;&gt;""),H18+ROW()/10000,""))</f>
        <v/>
      </c>
    </row>
    <row r="19">
      <c r="B19" s="25" t="inlineStr">
        <is>
          <t>Cócteles Sombrero</t>
        </is>
      </c>
      <c r="C19" s="26" t="inlineStr">
        <is>
          <t>Catering</t>
        </is>
      </c>
      <c r="D19" s="24" t="n">
        <v>1900</v>
      </c>
      <c r="E19" s="24" t="n">
        <v>0</v>
      </c>
      <c r="F19" s="26" t="inlineStr">
        <is>
          <t>Raúl</t>
        </is>
      </c>
      <c r="G19" s="26" t="inlineStr">
        <is>
          <t>600 55 01 12</t>
        </is>
      </c>
      <c r="H19" s="23" t="n"/>
      <c r="I19" s="26" t="inlineStr">
        <is>
          <t>Descartado</t>
        </is>
      </c>
      <c r="J19" s="19">
        <f>IF(B19="","",IF(I19="Contratado",MAX(0,D19-E19),0))</f>
        <v/>
      </c>
      <c r="K19" s="11">
        <f>IF(B19="","",IF(I19="Descartado","",IF(D19&gt;0,MIN(1,E19/D19),0)))</f>
        <v/>
      </c>
      <c r="L19" s="12">
        <f>IF(B19="","",IF(OR(H19="",J19=0),"",H19-$C$5))</f>
        <v/>
      </c>
      <c r="M19" s="20">
        <f>IF(B19="","",IF(I19="Descartado","Descartado",IF(AND(I19="Pagado",D19&gt;E19),"Revisar: falta pago",IF(OR(I19="Pagado",AND(I19="Contratado",J19=0)),"Pagado",IF(I19="Contratado",IF(H19="","Sin fecha",IF(L19&lt;0,"Vencido",IF(L19&lt;=7,"Pagar esta semana",IF(L19&lt;=30,"Próximo mes","En plazo")))),"En estudio")))))</f>
        <v/>
      </c>
      <c r="N19" s="27">
        <f>IF(B19="","",IF(AND(J19&gt;0,H19&lt;&gt;""),H19+ROW()/10000,""))</f>
        <v/>
      </c>
    </row>
    <row r="20">
      <c r="B20" s="25" t="inlineStr">
        <is>
          <t>Fotomatón Click</t>
        </is>
      </c>
      <c r="C20" s="26" t="inlineStr">
        <is>
          <t>Animación</t>
        </is>
      </c>
      <c r="D20" s="24" t="n"/>
      <c r="E20" s="24" t="n">
        <v>0</v>
      </c>
      <c r="F20" s="26" t="inlineStr">
        <is>
          <t>Irene</t>
        </is>
      </c>
      <c r="G20" s="26" t="inlineStr">
        <is>
          <t>600 55 01 13</t>
        </is>
      </c>
      <c r="H20" s="23" t="n"/>
      <c r="I20" s="26" t="inlineStr">
        <is>
          <t>Contactado</t>
        </is>
      </c>
      <c r="J20" s="19">
        <f>IF(B20="","",IF(I20="Contratado",MAX(0,D20-E20),0))</f>
        <v/>
      </c>
      <c r="K20" s="11">
        <f>IF(B20="","",IF(I20="Descartado","",IF(D20&gt;0,MIN(1,E20/D20),0)))</f>
        <v/>
      </c>
      <c r="L20" s="12">
        <f>IF(B20="","",IF(OR(H20="",J20=0),"",H20-$C$5))</f>
        <v/>
      </c>
      <c r="M20" s="20">
        <f>IF(B20="","",IF(I20="Descartado","Descartado",IF(AND(I20="Pagado",D20&gt;E20),"Revisar: falta pago",IF(OR(I20="Pagado",AND(I20="Contratado",J20=0)),"Pagado",IF(I20="Contratado",IF(H20="","Sin fecha",IF(L20&lt;0,"Vencido",IF(L20&lt;=7,"Pagar esta semana",IF(L20&lt;=30,"Próximo mes","En plazo")))),"En estudio")))))</f>
        <v/>
      </c>
      <c r="N20" s="27">
        <f>IF(B20="","",IF(AND(J20&gt;0,H20&lt;&gt;""),H20+ROW()/10000,""))</f>
        <v/>
      </c>
    </row>
    <row r="21">
      <c r="B21" s="25" t="n"/>
      <c r="C21" s="26" t="n"/>
      <c r="D21" s="24" t="n"/>
      <c r="E21" s="24" t="n"/>
      <c r="F21" s="26" t="n"/>
      <c r="G21" s="26" t="n"/>
      <c r="H21" s="23" t="n"/>
      <c r="I21" s="26" t="n"/>
      <c r="J21" s="19">
        <f>IF(B21="","",IF(I21="Contratado",MAX(0,D21-E21),0))</f>
        <v/>
      </c>
      <c r="K21" s="11">
        <f>IF(B21="","",IF(I21="Descartado","",IF(D21&gt;0,MIN(1,E21/D21),0)))</f>
        <v/>
      </c>
      <c r="L21" s="12">
        <f>IF(B21="","",IF(OR(H21="",J21=0),"",H21-$C$5))</f>
        <v/>
      </c>
      <c r="M21" s="20">
        <f>IF(B21="","",IF(I21="Descartado","Descartado",IF(AND(I21="Pagado",D21&gt;E21),"Revisar: falta pago",IF(OR(I21="Pagado",AND(I21="Contratado",J21=0)),"Pagado",IF(I21="Contratado",IF(H21="","Sin fecha",IF(L21&lt;0,"Vencido",IF(L21&lt;=7,"Pagar esta semana",IF(L21&lt;=30,"Próximo mes","En plazo")))),"En estudio")))))</f>
        <v/>
      </c>
      <c r="N21" s="27">
        <f>IF(B21="","",IF(AND(J21&gt;0,H21&lt;&gt;""),H21+ROW()/10000,""))</f>
        <v/>
      </c>
    </row>
    <row r="22">
      <c r="B22" s="25" t="n"/>
      <c r="C22" s="26" t="n"/>
      <c r="D22" s="24" t="n"/>
      <c r="E22" s="24" t="n"/>
      <c r="F22" s="26" t="n"/>
      <c r="G22" s="26" t="n"/>
      <c r="H22" s="23" t="n"/>
      <c r="I22" s="26" t="n"/>
      <c r="J22" s="19">
        <f>IF(B22="","",IF(I22="Contratado",MAX(0,D22-E22),0))</f>
        <v/>
      </c>
      <c r="K22" s="11">
        <f>IF(B22="","",IF(I22="Descartado","",IF(D22&gt;0,MIN(1,E22/D22),0)))</f>
        <v/>
      </c>
      <c r="L22" s="12">
        <f>IF(B22="","",IF(OR(H22="",J22=0),"",H22-$C$5))</f>
        <v/>
      </c>
      <c r="M22" s="20">
        <f>IF(B22="","",IF(I22="Descartado","Descartado",IF(AND(I22="Pagado",D22&gt;E22),"Revisar: falta pago",IF(OR(I22="Pagado",AND(I22="Contratado",J22=0)),"Pagado",IF(I22="Contratado",IF(H22="","Sin fecha",IF(L22&lt;0,"Vencido",IF(L22&lt;=7,"Pagar esta semana",IF(L22&lt;=30,"Próximo mes","En plazo")))),"En estudio")))))</f>
        <v/>
      </c>
      <c r="N22" s="27">
        <f>IF(B22="","",IF(AND(J22&gt;0,H22&lt;&gt;""),H22+ROW()/10000,""))</f>
        <v/>
      </c>
    </row>
    <row r="23">
      <c r="B23" s="25" t="n"/>
      <c r="C23" s="26" t="n"/>
      <c r="D23" s="24" t="n"/>
      <c r="E23" s="24" t="n"/>
      <c r="F23" s="26" t="n"/>
      <c r="G23" s="26" t="n"/>
      <c r="H23" s="23" t="n"/>
      <c r="I23" s="26" t="n"/>
      <c r="J23" s="19">
        <f>IF(B23="","",IF(I23="Contratado",MAX(0,D23-E23),0))</f>
        <v/>
      </c>
      <c r="K23" s="11">
        <f>IF(B23="","",IF(I23="Descartado","",IF(D23&gt;0,MIN(1,E23/D23),0)))</f>
        <v/>
      </c>
      <c r="L23" s="12">
        <f>IF(B23="","",IF(OR(H23="",J23=0),"",H23-$C$5))</f>
        <v/>
      </c>
      <c r="M23" s="20">
        <f>IF(B23="","",IF(I23="Descartado","Descartado",IF(AND(I23="Pagado",D23&gt;E23),"Revisar: falta pago",IF(OR(I23="Pagado",AND(I23="Contratado",J23=0)),"Pagado",IF(I23="Contratado",IF(H23="","Sin fecha",IF(L23&lt;0,"Vencido",IF(L23&lt;=7,"Pagar esta semana",IF(L23&lt;=30,"Próximo mes","En plazo")))),"En estudio")))))</f>
        <v/>
      </c>
      <c r="N23" s="27">
        <f>IF(B23="","",IF(AND(J23&gt;0,H23&lt;&gt;""),H23+ROW()/10000,""))</f>
        <v/>
      </c>
    </row>
    <row r="24">
      <c r="B24" s="25" t="n"/>
      <c r="C24" s="26" t="n"/>
      <c r="D24" s="24" t="n"/>
      <c r="E24" s="24" t="n"/>
      <c r="F24" s="26" t="n"/>
      <c r="G24" s="26" t="n"/>
      <c r="H24" s="23" t="n"/>
      <c r="I24" s="26" t="n"/>
      <c r="J24" s="19">
        <f>IF(B24="","",IF(I24="Contratado",MAX(0,D24-E24),0))</f>
        <v/>
      </c>
      <c r="K24" s="11">
        <f>IF(B24="","",IF(I24="Descartado","",IF(D24&gt;0,MIN(1,E24/D24),0)))</f>
        <v/>
      </c>
      <c r="L24" s="12">
        <f>IF(B24="","",IF(OR(H24="",J24=0),"",H24-$C$5))</f>
        <v/>
      </c>
      <c r="M24" s="20">
        <f>IF(B24="","",IF(I24="Descartado","Descartado",IF(AND(I24="Pagado",D24&gt;E24),"Revisar: falta pago",IF(OR(I24="Pagado",AND(I24="Contratado",J24=0)),"Pagado",IF(I24="Contratado",IF(H24="","Sin fecha",IF(L24&lt;0,"Vencido",IF(L24&lt;=7,"Pagar esta semana",IF(L24&lt;=30,"Próximo mes","En plazo")))),"En estudio")))))</f>
        <v/>
      </c>
      <c r="N24" s="27">
        <f>IF(B24="","",IF(AND(J24&gt;0,H24&lt;&gt;""),H24+ROW()/10000,""))</f>
        <v/>
      </c>
    </row>
    <row r="25">
      <c r="B25" s="25" t="n"/>
      <c r="C25" s="26" t="n"/>
      <c r="D25" s="24" t="n"/>
      <c r="E25" s="24" t="n"/>
      <c r="F25" s="26" t="n"/>
      <c r="G25" s="26" t="n"/>
      <c r="H25" s="23" t="n"/>
      <c r="I25" s="26" t="n"/>
      <c r="J25" s="19">
        <f>IF(B25="","",IF(I25="Contratado",MAX(0,D25-E25),0))</f>
        <v/>
      </c>
      <c r="K25" s="11">
        <f>IF(B25="","",IF(I25="Descartado","",IF(D25&gt;0,MIN(1,E25/D25),0)))</f>
        <v/>
      </c>
      <c r="L25" s="12">
        <f>IF(B25="","",IF(OR(H25="",J25=0),"",H25-$C$5))</f>
        <v/>
      </c>
      <c r="M25" s="20">
        <f>IF(B25="","",IF(I25="Descartado","Descartado",IF(AND(I25="Pagado",D25&gt;E25),"Revisar: falta pago",IF(OR(I25="Pagado",AND(I25="Contratado",J25=0)),"Pagado",IF(I25="Contratado",IF(H25="","Sin fecha",IF(L25&lt;0,"Vencido",IF(L25&lt;=7,"Pagar esta semana",IF(L25&lt;=30,"Próximo mes","En plazo")))),"En estudio")))))</f>
        <v/>
      </c>
      <c r="N25" s="27">
        <f>IF(B25="","",IF(AND(J25&gt;0,H25&lt;&gt;""),H25+ROW()/10000,""))</f>
        <v/>
      </c>
    </row>
    <row r="26">
      <c r="B26" s="25" t="n"/>
      <c r="C26" s="26" t="n"/>
      <c r="D26" s="24" t="n"/>
      <c r="E26" s="24" t="n"/>
      <c r="F26" s="26" t="n"/>
      <c r="G26" s="26" t="n"/>
      <c r="H26" s="23" t="n"/>
      <c r="I26" s="26" t="n"/>
      <c r="J26" s="19">
        <f>IF(B26="","",IF(I26="Contratado",MAX(0,D26-E26),0))</f>
        <v/>
      </c>
      <c r="K26" s="11">
        <f>IF(B26="","",IF(I26="Descartado","",IF(D26&gt;0,MIN(1,E26/D26),0)))</f>
        <v/>
      </c>
      <c r="L26" s="12">
        <f>IF(B26="","",IF(OR(H26="",J26=0),"",H26-$C$5))</f>
        <v/>
      </c>
      <c r="M26" s="20">
        <f>IF(B26="","",IF(I26="Descartado","Descartado",IF(AND(I26="Pagado",D26&gt;E26),"Revisar: falta pago",IF(OR(I26="Pagado",AND(I26="Contratado",J26=0)),"Pagado",IF(I26="Contratado",IF(H26="","Sin fecha",IF(L26&lt;0,"Vencido",IF(L26&lt;=7,"Pagar esta semana",IF(L26&lt;=30,"Próximo mes","En plazo")))),"En estudio")))))</f>
        <v/>
      </c>
      <c r="N26" s="27">
        <f>IF(B26="","",IF(AND(J26&gt;0,H26&lt;&gt;""),H26+ROW()/10000,""))</f>
        <v/>
      </c>
    </row>
    <row r="27">
      <c r="B27" s="25" t="n"/>
      <c r="C27" s="26" t="n"/>
      <c r="D27" s="24" t="n"/>
      <c r="E27" s="24" t="n"/>
      <c r="F27" s="26" t="n"/>
      <c r="G27" s="26" t="n"/>
      <c r="H27" s="23" t="n"/>
      <c r="I27" s="26" t="n"/>
      <c r="J27" s="19">
        <f>IF(B27="","",IF(I27="Contratado",MAX(0,D27-E27),0))</f>
        <v/>
      </c>
      <c r="K27" s="11">
        <f>IF(B27="","",IF(I27="Descartado","",IF(D27&gt;0,MIN(1,E27/D27),0)))</f>
        <v/>
      </c>
      <c r="L27" s="12">
        <f>IF(B27="","",IF(OR(H27="",J27=0),"",H27-$C$5))</f>
        <v/>
      </c>
      <c r="M27" s="20">
        <f>IF(B27="","",IF(I27="Descartado","Descartado",IF(AND(I27="Pagado",D27&gt;E27),"Revisar: falta pago",IF(OR(I27="Pagado",AND(I27="Contratado",J27=0)),"Pagado",IF(I27="Contratado",IF(H27="","Sin fecha",IF(L27&lt;0,"Vencido",IF(L27&lt;=7,"Pagar esta semana",IF(L27&lt;=30,"Próximo mes","En plazo")))),"En estudio")))))</f>
        <v/>
      </c>
      <c r="N27" s="27">
        <f>IF(B27="","",IF(AND(J27&gt;0,H27&lt;&gt;""),H27+ROW()/10000,""))</f>
        <v/>
      </c>
    </row>
    <row r="28">
      <c r="B28" s="25" t="n"/>
      <c r="C28" s="26" t="n"/>
      <c r="D28" s="24" t="n"/>
      <c r="E28" s="24" t="n"/>
      <c r="F28" s="26" t="n"/>
      <c r="G28" s="26" t="n"/>
      <c r="H28" s="23" t="n"/>
      <c r="I28" s="26" t="n"/>
      <c r="J28" s="19">
        <f>IF(B28="","",IF(I28="Contratado",MAX(0,D28-E28),0))</f>
        <v/>
      </c>
      <c r="K28" s="11">
        <f>IF(B28="","",IF(I28="Descartado","",IF(D28&gt;0,MIN(1,E28/D28),0)))</f>
        <v/>
      </c>
      <c r="L28" s="12">
        <f>IF(B28="","",IF(OR(H28="",J28=0),"",H28-$C$5))</f>
        <v/>
      </c>
      <c r="M28" s="20">
        <f>IF(B28="","",IF(I28="Descartado","Descartado",IF(AND(I28="Pagado",D28&gt;E28),"Revisar: falta pago",IF(OR(I28="Pagado",AND(I28="Contratado",J28=0)),"Pagado",IF(I28="Contratado",IF(H28="","Sin fecha",IF(L28&lt;0,"Vencido",IF(L28&lt;=7,"Pagar esta semana",IF(L28&lt;=30,"Próximo mes","En plazo")))),"En estudio")))))</f>
        <v/>
      </c>
      <c r="N28" s="27">
        <f>IF(B28="","",IF(AND(J28&gt;0,H28&lt;&gt;""),H28+ROW()/10000,""))</f>
        <v/>
      </c>
    </row>
    <row r="29">
      <c r="B29" s="25" t="n"/>
      <c r="C29" s="26" t="n"/>
      <c r="D29" s="24" t="n"/>
      <c r="E29" s="24" t="n"/>
      <c r="F29" s="26" t="n"/>
      <c r="G29" s="26" t="n"/>
      <c r="H29" s="23" t="n"/>
      <c r="I29" s="26" t="n"/>
      <c r="J29" s="19">
        <f>IF(B29="","",IF(I29="Contratado",MAX(0,D29-E29),0))</f>
        <v/>
      </c>
      <c r="K29" s="11">
        <f>IF(B29="","",IF(I29="Descartado","",IF(D29&gt;0,MIN(1,E29/D29),0)))</f>
        <v/>
      </c>
      <c r="L29" s="12">
        <f>IF(B29="","",IF(OR(H29="",J29=0),"",H29-$C$5))</f>
        <v/>
      </c>
      <c r="M29" s="20">
        <f>IF(B29="","",IF(I29="Descartado","Descartado",IF(AND(I29="Pagado",D29&gt;E29),"Revisar: falta pago",IF(OR(I29="Pagado",AND(I29="Contratado",J29=0)),"Pagado",IF(I29="Contratado",IF(H29="","Sin fecha",IF(L29&lt;0,"Vencido",IF(L29&lt;=7,"Pagar esta semana",IF(L29&lt;=30,"Próximo mes","En plazo")))),"En estudio")))))</f>
        <v/>
      </c>
      <c r="N29" s="27">
        <f>IF(B29="","",IF(AND(J29&gt;0,H29&lt;&gt;""),H29+ROW()/10000,""))</f>
        <v/>
      </c>
    </row>
    <row r="30">
      <c r="B30" s="25" t="n"/>
      <c r="C30" s="26" t="n"/>
      <c r="D30" s="24" t="n"/>
      <c r="E30" s="24" t="n"/>
      <c r="F30" s="26" t="n"/>
      <c r="G30" s="26" t="n"/>
      <c r="H30" s="23" t="n"/>
      <c r="I30" s="26" t="n"/>
      <c r="J30" s="19">
        <f>IF(B30="","",IF(I30="Contratado",MAX(0,D30-E30),0))</f>
        <v/>
      </c>
      <c r="K30" s="11">
        <f>IF(B30="","",IF(I30="Descartado","",IF(D30&gt;0,MIN(1,E30/D30),0)))</f>
        <v/>
      </c>
      <c r="L30" s="12">
        <f>IF(B30="","",IF(OR(H30="",J30=0),"",H30-$C$5))</f>
        <v/>
      </c>
      <c r="M30" s="20">
        <f>IF(B30="","",IF(I30="Descartado","Descartado",IF(AND(I30="Pagado",D30&gt;E30),"Revisar: falta pago",IF(OR(I30="Pagado",AND(I30="Contratado",J30=0)),"Pagado",IF(I30="Contratado",IF(H30="","Sin fecha",IF(L30&lt;0,"Vencido",IF(L30&lt;=7,"Pagar esta semana",IF(L30&lt;=30,"Próximo mes","En plazo")))),"En estudio")))))</f>
        <v/>
      </c>
      <c r="N30" s="27">
        <f>IF(B30="","",IF(AND(J30&gt;0,H30&lt;&gt;""),H30+ROW()/10000,""))</f>
        <v/>
      </c>
    </row>
    <row r="31">
      <c r="B31" s="25" t="n"/>
      <c r="C31" s="26" t="n"/>
      <c r="D31" s="24" t="n"/>
      <c r="E31" s="24" t="n"/>
      <c r="F31" s="26" t="n"/>
      <c r="G31" s="26" t="n"/>
      <c r="H31" s="23" t="n"/>
      <c r="I31" s="26" t="n"/>
      <c r="J31" s="19">
        <f>IF(B31="","",IF(I31="Contratado",MAX(0,D31-E31),0))</f>
        <v/>
      </c>
      <c r="K31" s="11">
        <f>IF(B31="","",IF(I31="Descartado","",IF(D31&gt;0,MIN(1,E31/D31),0)))</f>
        <v/>
      </c>
      <c r="L31" s="12">
        <f>IF(B31="","",IF(OR(H31="",J31=0),"",H31-$C$5))</f>
        <v/>
      </c>
      <c r="M31" s="20">
        <f>IF(B31="","",IF(I31="Descartado","Descartado",IF(AND(I31="Pagado",D31&gt;E31),"Revisar: falta pago",IF(OR(I31="Pagado",AND(I31="Contratado",J31=0)),"Pagado",IF(I31="Contratado",IF(H31="","Sin fecha",IF(L31&lt;0,"Vencido",IF(L31&lt;=7,"Pagar esta semana",IF(L31&lt;=30,"Próximo mes","En plazo")))),"En estudio")))))</f>
        <v/>
      </c>
      <c r="N31" s="27">
        <f>IF(B31="","",IF(AND(J31&gt;0,H31&lt;&gt;""),H31+ROW()/10000,""))</f>
        <v/>
      </c>
    </row>
    <row r="32">
      <c r="B32" s="25" t="n"/>
      <c r="C32" s="26" t="n"/>
      <c r="D32" s="24" t="n"/>
      <c r="E32" s="24" t="n"/>
      <c r="F32" s="26" t="n"/>
      <c r="G32" s="26" t="n"/>
      <c r="H32" s="23" t="n"/>
      <c r="I32" s="26" t="n"/>
      <c r="J32" s="19">
        <f>IF(B32="","",IF(I32="Contratado",MAX(0,D32-E32),0))</f>
        <v/>
      </c>
      <c r="K32" s="11">
        <f>IF(B32="","",IF(I32="Descartado","",IF(D32&gt;0,MIN(1,E32/D32),0)))</f>
        <v/>
      </c>
      <c r="L32" s="12">
        <f>IF(B32="","",IF(OR(H32="",J32=0),"",H32-$C$5))</f>
        <v/>
      </c>
      <c r="M32" s="20">
        <f>IF(B32="","",IF(I32="Descartado","Descartado",IF(AND(I32="Pagado",D32&gt;E32),"Revisar: falta pago",IF(OR(I32="Pagado",AND(I32="Contratado",J32=0)),"Pagado",IF(I32="Contratado",IF(H32="","Sin fecha",IF(L32&lt;0,"Vencido",IF(L32&lt;=7,"Pagar esta semana",IF(L32&lt;=30,"Próximo mes","En plazo")))),"En estudio")))))</f>
        <v/>
      </c>
      <c r="N32" s="27">
        <f>IF(B32="","",IF(AND(J32&gt;0,H32&lt;&gt;""),H32+ROW()/10000,""))</f>
        <v/>
      </c>
    </row>
    <row r="33">
      <c r="B33" s="25" t="n"/>
      <c r="C33" s="26" t="n"/>
      <c r="D33" s="24" t="n"/>
      <c r="E33" s="24" t="n"/>
      <c r="F33" s="26" t="n"/>
      <c r="G33" s="26" t="n"/>
      <c r="H33" s="23" t="n"/>
      <c r="I33" s="26" t="n"/>
      <c r="J33" s="19">
        <f>IF(B33="","",IF(I33="Contratado",MAX(0,D33-E33),0))</f>
        <v/>
      </c>
      <c r="K33" s="11">
        <f>IF(B33="","",IF(I33="Descartado","",IF(D33&gt;0,MIN(1,E33/D33),0)))</f>
        <v/>
      </c>
      <c r="L33" s="12">
        <f>IF(B33="","",IF(OR(H33="",J33=0),"",H33-$C$5))</f>
        <v/>
      </c>
      <c r="M33" s="20">
        <f>IF(B33="","",IF(I33="Descartado","Descartado",IF(AND(I33="Pagado",D33&gt;E33),"Revisar: falta pago",IF(OR(I33="Pagado",AND(I33="Contratado",J33=0)),"Pagado",IF(I33="Contratado",IF(H33="","Sin fecha",IF(L33&lt;0,"Vencido",IF(L33&lt;=7,"Pagar esta semana",IF(L33&lt;=30,"Próximo mes","En plazo")))),"En estudio")))))</f>
        <v/>
      </c>
      <c r="N33" s="27">
        <f>IF(B33="","",IF(AND(J33&gt;0,H33&lt;&gt;""),H33+ROW()/10000,""))</f>
        <v/>
      </c>
    </row>
    <row r="34">
      <c r="B34" s="25" t="n"/>
      <c r="C34" s="26" t="n"/>
      <c r="D34" s="24" t="n"/>
      <c r="E34" s="24" t="n"/>
      <c r="F34" s="26" t="n"/>
      <c r="G34" s="26" t="n"/>
      <c r="H34" s="23" t="n"/>
      <c r="I34" s="26" t="n"/>
      <c r="J34" s="19">
        <f>IF(B34="","",IF(I34="Contratado",MAX(0,D34-E34),0))</f>
        <v/>
      </c>
      <c r="K34" s="11">
        <f>IF(B34="","",IF(I34="Descartado","",IF(D34&gt;0,MIN(1,E34/D34),0)))</f>
        <v/>
      </c>
      <c r="L34" s="12">
        <f>IF(B34="","",IF(OR(H34="",J34=0),"",H34-$C$5))</f>
        <v/>
      </c>
      <c r="M34" s="20">
        <f>IF(B34="","",IF(I34="Descartado","Descartado",IF(AND(I34="Pagado",D34&gt;E34),"Revisar: falta pago",IF(OR(I34="Pagado",AND(I34="Contratado",J34=0)),"Pagado",IF(I34="Contratado",IF(H34="","Sin fecha",IF(L34&lt;0,"Vencido",IF(L34&lt;=7,"Pagar esta semana",IF(L34&lt;=30,"Próximo mes","En plazo")))),"En estudio")))))</f>
        <v/>
      </c>
      <c r="N34" s="27">
        <f>IF(B34="","",IF(AND(J34&gt;0,H34&lt;&gt;""),H34+ROW()/10000,""))</f>
        <v/>
      </c>
    </row>
    <row r="35">
      <c r="B35" s="25" t="n"/>
      <c r="C35" s="26" t="n"/>
      <c r="D35" s="24" t="n"/>
      <c r="E35" s="24" t="n"/>
      <c r="F35" s="26" t="n"/>
      <c r="G35" s="26" t="n"/>
      <c r="H35" s="23" t="n"/>
      <c r="I35" s="26" t="n"/>
      <c r="J35" s="19">
        <f>IF(B35="","",IF(I35="Contratado",MAX(0,D35-E35),0))</f>
        <v/>
      </c>
      <c r="K35" s="11">
        <f>IF(B35="","",IF(I35="Descartado","",IF(D35&gt;0,MIN(1,E35/D35),0)))</f>
        <v/>
      </c>
      <c r="L35" s="12">
        <f>IF(B35="","",IF(OR(H35="",J35=0),"",H35-$C$5))</f>
        <v/>
      </c>
      <c r="M35" s="20">
        <f>IF(B35="","",IF(I35="Descartado","Descartado",IF(AND(I35="Pagado",D35&gt;E35),"Revisar: falta pago",IF(OR(I35="Pagado",AND(I35="Contratado",J35=0)),"Pagado",IF(I35="Contratado",IF(H35="","Sin fecha",IF(L35&lt;0,"Vencido",IF(L35&lt;=7,"Pagar esta semana",IF(L35&lt;=30,"Próximo mes","En plazo")))),"En estudio")))))</f>
        <v/>
      </c>
      <c r="N35" s="27">
        <f>IF(B35="","",IF(AND(J35&gt;0,H35&lt;&gt;""),H35+ROW()/10000,""))</f>
        <v/>
      </c>
    </row>
    <row r="36">
      <c r="B36" s="25" t="n"/>
      <c r="C36" s="26" t="n"/>
      <c r="D36" s="24" t="n"/>
      <c r="E36" s="24" t="n"/>
      <c r="F36" s="26" t="n"/>
      <c r="G36" s="26" t="n"/>
      <c r="H36" s="23" t="n"/>
      <c r="I36" s="26" t="n"/>
      <c r="J36" s="19">
        <f>IF(B36="","",IF(I36="Contratado",MAX(0,D36-E36),0))</f>
        <v/>
      </c>
      <c r="K36" s="11">
        <f>IF(B36="","",IF(I36="Descartado","",IF(D36&gt;0,MIN(1,E36/D36),0)))</f>
        <v/>
      </c>
      <c r="L36" s="12">
        <f>IF(B36="","",IF(OR(H36="",J36=0),"",H36-$C$5))</f>
        <v/>
      </c>
      <c r="M36" s="20">
        <f>IF(B36="","",IF(I36="Descartado","Descartado",IF(AND(I36="Pagado",D36&gt;E36),"Revisar: falta pago",IF(OR(I36="Pagado",AND(I36="Contratado",J36=0)),"Pagado",IF(I36="Contratado",IF(H36="","Sin fecha",IF(L36&lt;0,"Vencido",IF(L36&lt;=7,"Pagar esta semana",IF(L36&lt;=30,"Próximo mes","En plazo")))),"En estudio")))))</f>
        <v/>
      </c>
      <c r="N36" s="27">
        <f>IF(B36="","",IF(AND(J36&gt;0,H36&lt;&gt;""),H36+ROW()/10000,""))</f>
        <v/>
      </c>
    </row>
    <row r="37">
      <c r="B37" s="25" t="n"/>
      <c r="C37" s="26" t="n"/>
      <c r="D37" s="24" t="n"/>
      <c r="E37" s="24" t="n"/>
      <c r="F37" s="26" t="n"/>
      <c r="G37" s="26" t="n"/>
      <c r="H37" s="23" t="n"/>
      <c r="I37" s="26" t="n"/>
      <c r="J37" s="19">
        <f>IF(B37="","",IF(I37="Contratado",MAX(0,D37-E37),0))</f>
        <v/>
      </c>
      <c r="K37" s="11">
        <f>IF(B37="","",IF(I37="Descartado","",IF(D37&gt;0,MIN(1,E37/D37),0)))</f>
        <v/>
      </c>
      <c r="L37" s="12">
        <f>IF(B37="","",IF(OR(H37="",J37=0),"",H37-$C$5))</f>
        <v/>
      </c>
      <c r="M37" s="20">
        <f>IF(B37="","",IF(I37="Descartado","Descartado",IF(AND(I37="Pagado",D37&gt;E37),"Revisar: falta pago",IF(OR(I37="Pagado",AND(I37="Contratado",J37=0)),"Pagado",IF(I37="Contratado",IF(H37="","Sin fecha",IF(L37&lt;0,"Vencido",IF(L37&lt;=7,"Pagar esta semana",IF(L37&lt;=30,"Próximo mes","En plazo")))),"En estudio")))))</f>
        <v/>
      </c>
      <c r="N37" s="27">
        <f>IF(B37="","",IF(AND(J37&gt;0,H37&lt;&gt;""),H37+ROW()/10000,""))</f>
        <v/>
      </c>
    </row>
    <row r="38">
      <c r="B38" s="25" t="n"/>
      <c r="C38" s="26" t="n"/>
      <c r="D38" s="24" t="n"/>
      <c r="E38" s="24" t="n"/>
      <c r="F38" s="26" t="n"/>
      <c r="G38" s="26" t="n"/>
      <c r="H38" s="23" t="n"/>
      <c r="I38" s="26" t="n"/>
      <c r="J38" s="19">
        <f>IF(B38="","",IF(I38="Contratado",MAX(0,D38-E38),0))</f>
        <v/>
      </c>
      <c r="K38" s="11">
        <f>IF(B38="","",IF(I38="Descartado","",IF(D38&gt;0,MIN(1,E38/D38),0)))</f>
        <v/>
      </c>
      <c r="L38" s="12">
        <f>IF(B38="","",IF(OR(H38="",J38=0),"",H38-$C$5))</f>
        <v/>
      </c>
      <c r="M38" s="20">
        <f>IF(B38="","",IF(I38="Descartado","Descartado",IF(AND(I38="Pagado",D38&gt;E38),"Revisar: falta pago",IF(OR(I38="Pagado",AND(I38="Contratado",J38=0)),"Pagado",IF(I38="Contratado",IF(H38="","Sin fecha",IF(L38&lt;0,"Vencido",IF(L38&lt;=7,"Pagar esta semana",IF(L38&lt;=30,"Próximo mes","En plazo")))),"En estudio")))))</f>
        <v/>
      </c>
      <c r="N38" s="27">
        <f>IF(B38="","",IF(AND(J38&gt;0,H38&lt;&gt;""),H38+ROW()/10000,""))</f>
        <v/>
      </c>
    </row>
    <row r="39">
      <c r="B39" s="25" t="n"/>
      <c r="C39" s="26" t="n"/>
      <c r="D39" s="24" t="n"/>
      <c r="E39" s="24" t="n"/>
      <c r="F39" s="26" t="n"/>
      <c r="G39" s="26" t="n"/>
      <c r="H39" s="23" t="n"/>
      <c r="I39" s="26" t="n"/>
      <c r="J39" s="19">
        <f>IF(B39="","",IF(I39="Contratado",MAX(0,D39-E39),0))</f>
        <v/>
      </c>
      <c r="K39" s="11">
        <f>IF(B39="","",IF(I39="Descartado","",IF(D39&gt;0,MIN(1,E39/D39),0)))</f>
        <v/>
      </c>
      <c r="L39" s="12">
        <f>IF(B39="","",IF(OR(H39="",J39=0),"",H39-$C$5))</f>
        <v/>
      </c>
      <c r="M39" s="20">
        <f>IF(B39="","",IF(I39="Descartado","Descartado",IF(AND(I39="Pagado",D39&gt;E39),"Revisar: falta pago",IF(OR(I39="Pagado",AND(I39="Contratado",J39=0)),"Pagado",IF(I39="Contratado",IF(H39="","Sin fecha",IF(L39&lt;0,"Vencido",IF(L39&lt;=7,"Pagar esta semana",IF(L39&lt;=30,"Próximo mes","En plazo")))),"En estudio")))))</f>
        <v/>
      </c>
      <c r="N39" s="27">
        <f>IF(B39="","",IF(AND(J39&gt;0,H39&lt;&gt;""),H39+ROW()/10000,""))</f>
        <v/>
      </c>
    </row>
    <row r="40">
      <c r="B40" s="25" t="n"/>
      <c r="C40" s="26" t="n"/>
      <c r="D40" s="24" t="n"/>
      <c r="E40" s="24" t="n"/>
      <c r="F40" s="26" t="n"/>
      <c r="G40" s="26" t="n"/>
      <c r="H40" s="23" t="n"/>
      <c r="I40" s="26" t="n"/>
      <c r="J40" s="19">
        <f>IF(B40="","",IF(I40="Contratado",MAX(0,D40-E40),0))</f>
        <v/>
      </c>
      <c r="K40" s="11">
        <f>IF(B40="","",IF(I40="Descartado","",IF(D40&gt;0,MIN(1,E40/D40),0)))</f>
        <v/>
      </c>
      <c r="L40" s="12">
        <f>IF(B40="","",IF(OR(H40="",J40=0),"",H40-$C$5))</f>
        <v/>
      </c>
      <c r="M40" s="20">
        <f>IF(B40="","",IF(I40="Descartado","Descartado",IF(AND(I40="Pagado",D40&gt;E40),"Revisar: falta pago",IF(OR(I40="Pagado",AND(I40="Contratado",J40=0)),"Pagado",IF(I40="Contratado",IF(H40="","Sin fecha",IF(L40&lt;0,"Vencido",IF(L40&lt;=7,"Pagar esta semana",IF(L40&lt;=30,"Próximo mes","En plazo")))),"En estudio")))))</f>
        <v/>
      </c>
      <c r="N40" s="27">
        <f>IF(B40="","",IF(AND(J40&gt;0,H40&lt;&gt;""),H40+ROW()/10000,""))</f>
        <v/>
      </c>
    </row>
    <row r="41">
      <c r="B41" s="25" t="n"/>
      <c r="C41" s="26" t="n"/>
      <c r="D41" s="24" t="n"/>
      <c r="E41" s="24" t="n"/>
      <c r="F41" s="26" t="n"/>
      <c r="G41" s="26" t="n"/>
      <c r="H41" s="23" t="n"/>
      <c r="I41" s="26" t="n"/>
      <c r="J41" s="19">
        <f>IF(B41="","",IF(I41="Contratado",MAX(0,D41-E41),0))</f>
        <v/>
      </c>
      <c r="K41" s="11">
        <f>IF(B41="","",IF(I41="Descartado","",IF(D41&gt;0,MIN(1,E41/D41),0)))</f>
        <v/>
      </c>
      <c r="L41" s="12">
        <f>IF(B41="","",IF(OR(H41="",J41=0),"",H41-$C$5))</f>
        <v/>
      </c>
      <c r="M41" s="20">
        <f>IF(B41="","",IF(I41="Descartado","Descartado",IF(AND(I41="Pagado",D41&gt;E41),"Revisar: falta pago",IF(OR(I41="Pagado",AND(I41="Contratado",J41=0)),"Pagado",IF(I41="Contratado",IF(H41="","Sin fecha",IF(L41&lt;0,"Vencido",IF(L41&lt;=7,"Pagar esta semana",IF(L41&lt;=30,"Próximo mes","En plazo")))),"En estudio")))))</f>
        <v/>
      </c>
      <c r="N41" s="27">
        <f>IF(B41="","",IF(AND(J41&gt;0,H41&lt;&gt;""),H41+ROW()/10000,""))</f>
        <v/>
      </c>
    </row>
    <row r="42">
      <c r="B42" s="25" t="n"/>
      <c r="C42" s="26" t="n"/>
      <c r="D42" s="24" t="n"/>
      <c r="E42" s="24" t="n"/>
      <c r="F42" s="26" t="n"/>
      <c r="G42" s="26" t="n"/>
      <c r="H42" s="23" t="n"/>
      <c r="I42" s="26" t="n"/>
      <c r="J42" s="19">
        <f>IF(B42="","",IF(I42="Contratado",MAX(0,D42-E42),0))</f>
        <v/>
      </c>
      <c r="K42" s="11">
        <f>IF(B42="","",IF(I42="Descartado","",IF(D42&gt;0,MIN(1,E42/D42),0)))</f>
        <v/>
      </c>
      <c r="L42" s="12">
        <f>IF(B42="","",IF(OR(H42="",J42=0),"",H42-$C$5))</f>
        <v/>
      </c>
      <c r="M42" s="20">
        <f>IF(B42="","",IF(I42="Descartado","Descartado",IF(AND(I42="Pagado",D42&gt;E42),"Revisar: falta pago",IF(OR(I42="Pagado",AND(I42="Contratado",J42=0)),"Pagado",IF(I42="Contratado",IF(H42="","Sin fecha",IF(L42&lt;0,"Vencido",IF(L42&lt;=7,"Pagar esta semana",IF(L42&lt;=30,"Próximo mes","En plazo")))),"En estudio")))))</f>
        <v/>
      </c>
      <c r="N42" s="27">
        <f>IF(B42="","",IF(AND(J42&gt;0,H42&lt;&gt;""),H42+ROW()/10000,""))</f>
        <v/>
      </c>
    </row>
    <row r="43">
      <c r="B43" s="25" t="n"/>
      <c r="C43" s="26" t="n"/>
      <c r="D43" s="24" t="n"/>
      <c r="E43" s="24" t="n"/>
      <c r="F43" s="26" t="n"/>
      <c r="G43" s="26" t="n"/>
      <c r="H43" s="23" t="n"/>
      <c r="I43" s="26" t="n"/>
      <c r="J43" s="19">
        <f>IF(B43="","",IF(I43="Contratado",MAX(0,D43-E43),0))</f>
        <v/>
      </c>
      <c r="K43" s="11">
        <f>IF(B43="","",IF(I43="Descartado","",IF(D43&gt;0,MIN(1,E43/D43),0)))</f>
        <v/>
      </c>
      <c r="L43" s="12">
        <f>IF(B43="","",IF(OR(H43="",J43=0),"",H43-$C$5))</f>
        <v/>
      </c>
      <c r="M43" s="20">
        <f>IF(B43="","",IF(I43="Descartado","Descartado",IF(AND(I43="Pagado",D43&gt;E43),"Revisar: falta pago",IF(OR(I43="Pagado",AND(I43="Contratado",J43=0)),"Pagado",IF(I43="Contratado",IF(H43="","Sin fecha",IF(L43&lt;0,"Vencido",IF(L43&lt;=7,"Pagar esta semana",IF(L43&lt;=30,"Próximo mes","En plazo")))),"En estudio")))))</f>
        <v/>
      </c>
      <c r="N43" s="27">
        <f>IF(B43="","",IF(AND(J43&gt;0,H43&lt;&gt;""),H43+ROW()/10000,""))</f>
        <v/>
      </c>
    </row>
    <row r="44">
      <c r="B44" s="25" t="n"/>
      <c r="C44" s="26" t="n"/>
      <c r="D44" s="24" t="n"/>
      <c r="E44" s="24" t="n"/>
      <c r="F44" s="26" t="n"/>
      <c r="G44" s="26" t="n"/>
      <c r="H44" s="23" t="n"/>
      <c r="I44" s="26" t="n"/>
      <c r="J44" s="19">
        <f>IF(B44="","",IF(I44="Contratado",MAX(0,D44-E44),0))</f>
        <v/>
      </c>
      <c r="K44" s="11">
        <f>IF(B44="","",IF(I44="Descartado","",IF(D44&gt;0,MIN(1,E44/D44),0)))</f>
        <v/>
      </c>
      <c r="L44" s="12">
        <f>IF(B44="","",IF(OR(H44="",J44=0),"",H44-$C$5))</f>
        <v/>
      </c>
      <c r="M44" s="20">
        <f>IF(B44="","",IF(I44="Descartado","Descartado",IF(AND(I44="Pagado",D44&gt;E44),"Revisar: falta pago",IF(OR(I44="Pagado",AND(I44="Contratado",J44=0)),"Pagado",IF(I44="Contratado",IF(H44="","Sin fecha",IF(L44&lt;0,"Vencido",IF(L44&lt;=7,"Pagar esta semana",IF(L44&lt;=30,"Próximo mes","En plazo")))),"En estudio")))))</f>
        <v/>
      </c>
      <c r="N44" s="27">
        <f>IF(B44="","",IF(AND(J44&gt;0,H44&lt;&gt;""),H44+ROW()/10000,""))</f>
        <v/>
      </c>
    </row>
    <row r="45">
      <c r="B45" s="25" t="n"/>
      <c r="C45" s="26" t="n"/>
      <c r="D45" s="24" t="n"/>
      <c r="E45" s="24" t="n"/>
      <c r="F45" s="26" t="n"/>
      <c r="G45" s="26" t="n"/>
      <c r="H45" s="23" t="n"/>
      <c r="I45" s="26" t="n"/>
      <c r="J45" s="19">
        <f>IF(B45="","",IF(I45="Contratado",MAX(0,D45-E45),0))</f>
        <v/>
      </c>
      <c r="K45" s="11">
        <f>IF(B45="","",IF(I45="Descartado","",IF(D45&gt;0,MIN(1,E45/D45),0)))</f>
        <v/>
      </c>
      <c r="L45" s="12">
        <f>IF(B45="","",IF(OR(H45="",J45=0),"",H45-$C$5))</f>
        <v/>
      </c>
      <c r="M45" s="20">
        <f>IF(B45="","",IF(I45="Descartado","Descartado",IF(AND(I45="Pagado",D45&gt;E45),"Revisar: falta pago",IF(OR(I45="Pagado",AND(I45="Contratado",J45=0)),"Pagado",IF(I45="Contratado",IF(H45="","Sin fecha",IF(L45&lt;0,"Vencido",IF(L45&lt;=7,"Pagar esta semana",IF(L45&lt;=30,"Próximo mes","En plazo")))),"En estudio")))))</f>
        <v/>
      </c>
      <c r="N45" s="27">
        <f>IF(B45="","",IF(AND(J45&gt;0,H45&lt;&gt;""),H45+ROW()/10000,""))</f>
        <v/>
      </c>
    </row>
    <row r="46">
      <c r="B46" s="25" t="n"/>
      <c r="C46" s="26" t="n"/>
      <c r="D46" s="24" t="n"/>
      <c r="E46" s="24" t="n"/>
      <c r="F46" s="26" t="n"/>
      <c r="G46" s="26" t="n"/>
      <c r="H46" s="23" t="n"/>
      <c r="I46" s="26" t="n"/>
      <c r="J46" s="19">
        <f>IF(B46="","",IF(I46="Contratado",MAX(0,D46-E46),0))</f>
        <v/>
      </c>
      <c r="K46" s="11">
        <f>IF(B46="","",IF(I46="Descartado","",IF(D46&gt;0,MIN(1,E46/D46),0)))</f>
        <v/>
      </c>
      <c r="L46" s="12">
        <f>IF(B46="","",IF(OR(H46="",J46=0),"",H46-$C$5))</f>
        <v/>
      </c>
      <c r="M46" s="20">
        <f>IF(B46="","",IF(I46="Descartado","Descartado",IF(AND(I46="Pagado",D46&gt;E46),"Revisar: falta pago",IF(OR(I46="Pagado",AND(I46="Contratado",J46=0)),"Pagado",IF(I46="Contratado",IF(H46="","Sin fecha",IF(L46&lt;0,"Vencido",IF(L46&lt;=7,"Pagar esta semana",IF(L46&lt;=30,"Próximo mes","En plazo")))),"En estudio")))))</f>
        <v/>
      </c>
      <c r="N46" s="27">
        <f>IF(B46="","",IF(AND(J46&gt;0,H46&lt;&gt;""),H46+ROW()/10000,""))</f>
        <v/>
      </c>
    </row>
    <row r="47">
      <c r="B47" s="25" t="n"/>
      <c r="C47" s="26" t="n"/>
      <c r="D47" s="24" t="n"/>
      <c r="E47" s="24" t="n"/>
      <c r="F47" s="26" t="n"/>
      <c r="G47" s="26" t="n"/>
      <c r="H47" s="23" t="n"/>
      <c r="I47" s="26" t="n"/>
      <c r="J47" s="19">
        <f>IF(B47="","",IF(I47="Contratado",MAX(0,D47-E47),0))</f>
        <v/>
      </c>
      <c r="K47" s="11">
        <f>IF(B47="","",IF(I47="Descartado","",IF(D47&gt;0,MIN(1,E47/D47),0)))</f>
        <v/>
      </c>
      <c r="L47" s="12">
        <f>IF(B47="","",IF(OR(H47="",J47=0),"",H47-$C$5))</f>
        <v/>
      </c>
      <c r="M47" s="20">
        <f>IF(B47="","",IF(I47="Descartado","Descartado",IF(AND(I47="Pagado",D47&gt;E47),"Revisar: falta pago",IF(OR(I47="Pagado",AND(I47="Contratado",J47=0)),"Pagado",IF(I47="Contratado",IF(H47="","Sin fecha",IF(L47&lt;0,"Vencido",IF(L47&lt;=7,"Pagar esta semana",IF(L47&lt;=30,"Próximo mes","En plazo")))),"En estudio")))))</f>
        <v/>
      </c>
      <c r="N47" s="27">
        <f>IF(B47="","",IF(AND(J47&gt;0,H47&lt;&gt;""),H47+ROW()/10000,""))</f>
        <v/>
      </c>
    </row>
    <row r="48">
      <c r="B48" s="13" t="inlineStr">
        <is>
          <t>TOTAL (sin descartados)</t>
        </is>
      </c>
      <c r="D48" s="14">
        <f>SUMIF(I8:I47,"&lt;&gt;Descartado",D8:D47)</f>
        <v/>
      </c>
      <c r="E48" s="14">
        <f>SUMIF(I8:I47,"&lt;&gt;Descartado",E8:E47)</f>
        <v/>
      </c>
      <c r="J48" s="14">
        <f>SUM(J8:J47)</f>
        <v/>
      </c>
      <c r="K48" s="15">
        <f>IF(D48&gt;0,E48/D48,0)</f>
        <v/>
      </c>
    </row>
    <row r="49">
      <c r="B49" s="18" t="inlineStr">
        <is>
          <t>Solo se considera «Pendiente de pago» lo que está en estado Contratado. Los presupuestos en estudio (Contactado o Presupuestado) no suman como gasto hasta que los contrates. «Clave orden» es auxiliar (no tocar).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B8:E47">
    <cfRule type="expression" priority="1" dxfId="2">
      <formula>MOD(ROW(),2)=0</formula>
    </cfRule>
  </conditionalFormatting>
  <conditionalFormatting sqref="B8:M47">
    <cfRule type="expression" priority="2" dxfId="3">
      <formula>$I8="Descartado"</formula>
    </cfRule>
  </conditionalFormatting>
  <conditionalFormatting sqref="M8:M47">
    <cfRule type="cellIs" priority="3" operator="equal" dxfId="0">
      <formula>"Vencido"</formula>
    </cfRule>
    <cfRule type="cellIs" priority="4" operator="equal" dxfId="0">
      <formula>"Revisar: falta pago"</formula>
    </cfRule>
    <cfRule type="cellIs" priority="5" operator="equal" dxfId="1">
      <formula>"Pagar esta semana"</formula>
    </cfRule>
    <cfRule type="cellIs" priority="6" operator="equal" dxfId="4">
      <formula>"Pagado"</formula>
    </cfRule>
  </conditionalFormatting>
  <conditionalFormatting sqref="K8:K47">
    <cfRule type="dataBar" priority="7">
      <dataBar>
        <cfvo type="num" val="0"/>
        <cfvo type="max"/>
        <color rgb="0034D399"/>
      </dataBar>
    </cfRule>
  </conditionalFormatting>
  <dataValidations count="4">
    <dataValidation sqref="C8:C47" showDropDown="0" showInputMessage="0" showErrorMessage="0" allowBlank="1" type="list">
      <formula1>=Listas!$A$2:$A$11</formula1>
    </dataValidation>
    <dataValidation sqref="I8:I47" showDropDown="0" showInputMessage="0" showErrorMessage="0" allowBlank="1" type="list">
      <formula1>=Listas!$B$2:$B$6</formula1>
    </dataValidation>
    <dataValidation sqref="D8:E47" showDropDown="0" showInputMessage="0" showErrorMessage="0" allowBlank="1" errorTitle="Importe no válido" error="Escribe un importe igual o mayor que 0" type="decimal" operator="greaterThanOrEqual">
      <formula1>0</formula1>
    </dataValidation>
    <dataValidation sqref="H8:H47" showDropDown="0" showInputMessage="0" showErrorMessage="0" allowBlank="1" errorTitle="Fecha no válida" error="Escribe una fecha válida (dd/mm/aaaa)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G26"/>
  <sheetViews>
    <sheetView showGridLines="0" tabSelected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5" customWidth="1" min="3" max="3"/>
    <col width="18" customWidth="1" min="4" max="4"/>
    <col width="12" customWidth="1" min="5" max="5"/>
    <col width="18" customWidth="1" min="6" max="6"/>
    <col width="14" customWidth="1" min="7" max="7"/>
  </cols>
  <sheetData>
    <row r="2" ht="34" customHeight="1">
      <c r="B2" s="1" t="inlineStr">
        <is>
          <t>Calendario de pagos pendientes</t>
        </is>
      </c>
      <c r="C2" s="2" t="n"/>
      <c r="D2" s="2" t="n"/>
      <c r="E2" s="2" t="n"/>
      <c r="F2" s="2" t="n"/>
      <c r="G2" s="2" t="n"/>
    </row>
    <row r="3">
      <c r="B3" s="3" t="inlineStr">
        <is>
          <t>Cuánto dinero tienes que tener preparado cada mes según las fechas de pago de la hoja Proveedores.</t>
        </is>
      </c>
    </row>
    <row r="5">
      <c r="B5" s="13" t="inlineStr">
        <is>
          <t>Primer mes del calendario</t>
        </is>
      </c>
      <c r="C5" s="23">
        <f>DATE(YEAR(Proveedores!C5),MONTH(Proveedores!C5),1)</f>
        <v/>
      </c>
      <c r="D5" s="18" t="inlineStr">
        <is>
          <t>◄ Puedes escribir otra fecha (el día 1 de un mes).</t>
        </is>
      </c>
    </row>
    <row r="7" ht="28" customHeight="1">
      <c r="B7" s="8" t="inlineStr">
        <is>
          <t>Periodo</t>
        </is>
      </c>
      <c r="C7" s="8" t="inlineStr">
        <is>
          <t>Desde</t>
        </is>
      </c>
      <c r="D7" s="8" t="inlineStr">
        <is>
          <t>Importe pendiente</t>
        </is>
      </c>
      <c r="E7" s="8" t="inlineStr">
        <is>
          <t>Nº pagos</t>
        </is>
      </c>
      <c r="F7" s="8" t="inlineStr">
        <is>
          <t>Acumulado</t>
        </is>
      </c>
      <c r="G7" s="8" t="inlineStr">
        <is>
          <t>% del pendiente</t>
        </is>
      </c>
    </row>
    <row r="8">
      <c r="B8" s="13" t="inlineStr">
        <is>
          <t>Vencidos (antes de este mes)</t>
        </is>
      </c>
      <c r="D8" s="10">
        <f>SUMIFS(Proveedores!$J$8:$J$47,Proveedores!$H$8:$H$47,"&lt;"&amp;$C$5)</f>
        <v/>
      </c>
      <c r="E8" s="12">
        <f>COUNTIFS(Proveedores!$H$8:$H$47,"&lt;"&amp;$C$5,Proveedores!$J$8:$J$47,"&gt;0")</f>
        <v/>
      </c>
      <c r="F8" s="10">
        <f>D8</f>
        <v/>
      </c>
      <c r="G8" s="11">
        <f>IF($D$23&gt;0,D8/$D$23,0)</f>
        <v/>
      </c>
    </row>
    <row r="9">
      <c r="B9" s="9">
        <f>INDEX(Listas!$C$2:$C$13,MONTH(C9))&amp;" "&amp;YEAR(C9)</f>
        <v/>
      </c>
      <c r="C9" s="21">
        <f>$C$5</f>
        <v/>
      </c>
      <c r="D9" s="10">
        <f>SUMIFS(Proveedores!$J$8:$J$47,Proveedores!$H$8:$H$47,"&gt;="&amp;C9,Proveedores!$H$8:$H$47,"&lt;"&amp;EDATE(C9,1))</f>
        <v/>
      </c>
      <c r="E9" s="12">
        <f>COUNTIFS(Proveedores!$H$8:$H$47,"&gt;="&amp;C9,Proveedores!$H$8:$H$47,"&lt;"&amp;EDATE(C9,1),Proveedores!$J$8:$J$47,"&gt;0")</f>
        <v/>
      </c>
      <c r="F9" s="10">
        <f>F8+D9</f>
        <v/>
      </c>
      <c r="G9" s="11">
        <f>IF($D$23&gt;0,D9/$D$23,0)</f>
        <v/>
      </c>
    </row>
    <row r="10">
      <c r="B10" s="9">
        <f>INDEX(Listas!$C$2:$C$13,MONTH(C10))&amp;" "&amp;YEAR(C10)</f>
        <v/>
      </c>
      <c r="C10" s="21">
        <f>EDATE(C9,1)</f>
        <v/>
      </c>
      <c r="D10" s="10">
        <f>SUMIFS(Proveedores!$J$8:$J$47,Proveedores!$H$8:$H$47,"&gt;="&amp;C10,Proveedores!$H$8:$H$47,"&lt;"&amp;EDATE(C10,1))</f>
        <v/>
      </c>
      <c r="E10" s="12">
        <f>COUNTIFS(Proveedores!$H$8:$H$47,"&gt;="&amp;C10,Proveedores!$H$8:$H$47,"&lt;"&amp;EDATE(C10,1),Proveedores!$J$8:$J$47,"&gt;0")</f>
        <v/>
      </c>
      <c r="F10" s="10">
        <f>F9+D10</f>
        <v/>
      </c>
      <c r="G10" s="11">
        <f>IF($D$23&gt;0,D10/$D$23,0)</f>
        <v/>
      </c>
    </row>
    <row r="11">
      <c r="B11" s="9">
        <f>INDEX(Listas!$C$2:$C$13,MONTH(C11))&amp;" "&amp;YEAR(C11)</f>
        <v/>
      </c>
      <c r="C11" s="21">
        <f>EDATE(C10,1)</f>
        <v/>
      </c>
      <c r="D11" s="10">
        <f>SUMIFS(Proveedores!$J$8:$J$47,Proveedores!$H$8:$H$47,"&gt;="&amp;C11,Proveedores!$H$8:$H$47,"&lt;"&amp;EDATE(C11,1))</f>
        <v/>
      </c>
      <c r="E11" s="12">
        <f>COUNTIFS(Proveedores!$H$8:$H$47,"&gt;="&amp;C11,Proveedores!$H$8:$H$47,"&lt;"&amp;EDATE(C11,1),Proveedores!$J$8:$J$47,"&gt;0")</f>
        <v/>
      </c>
      <c r="F11" s="10">
        <f>F10+D11</f>
        <v/>
      </c>
      <c r="G11" s="11">
        <f>IF($D$23&gt;0,D11/$D$23,0)</f>
        <v/>
      </c>
    </row>
    <row r="12">
      <c r="B12" s="9">
        <f>INDEX(Listas!$C$2:$C$13,MONTH(C12))&amp;" "&amp;YEAR(C12)</f>
        <v/>
      </c>
      <c r="C12" s="21">
        <f>EDATE(C11,1)</f>
        <v/>
      </c>
      <c r="D12" s="10">
        <f>SUMIFS(Proveedores!$J$8:$J$47,Proveedores!$H$8:$H$47,"&gt;="&amp;C12,Proveedores!$H$8:$H$47,"&lt;"&amp;EDATE(C12,1))</f>
        <v/>
      </c>
      <c r="E12" s="12">
        <f>COUNTIFS(Proveedores!$H$8:$H$47,"&gt;="&amp;C12,Proveedores!$H$8:$H$47,"&lt;"&amp;EDATE(C12,1),Proveedores!$J$8:$J$47,"&gt;0")</f>
        <v/>
      </c>
      <c r="F12" s="10">
        <f>F11+D12</f>
        <v/>
      </c>
      <c r="G12" s="11">
        <f>IF($D$23&gt;0,D12/$D$23,0)</f>
        <v/>
      </c>
    </row>
    <row r="13">
      <c r="B13" s="9">
        <f>INDEX(Listas!$C$2:$C$13,MONTH(C13))&amp;" "&amp;YEAR(C13)</f>
        <v/>
      </c>
      <c r="C13" s="21">
        <f>EDATE(C12,1)</f>
        <v/>
      </c>
      <c r="D13" s="10">
        <f>SUMIFS(Proveedores!$J$8:$J$47,Proveedores!$H$8:$H$47,"&gt;="&amp;C13,Proveedores!$H$8:$H$47,"&lt;"&amp;EDATE(C13,1))</f>
        <v/>
      </c>
      <c r="E13" s="12">
        <f>COUNTIFS(Proveedores!$H$8:$H$47,"&gt;="&amp;C13,Proveedores!$H$8:$H$47,"&lt;"&amp;EDATE(C13,1),Proveedores!$J$8:$J$47,"&gt;0")</f>
        <v/>
      </c>
      <c r="F13" s="10">
        <f>F12+D13</f>
        <v/>
      </c>
      <c r="G13" s="11">
        <f>IF($D$23&gt;0,D13/$D$23,0)</f>
        <v/>
      </c>
    </row>
    <row r="14">
      <c r="B14" s="9">
        <f>INDEX(Listas!$C$2:$C$13,MONTH(C14))&amp;" "&amp;YEAR(C14)</f>
        <v/>
      </c>
      <c r="C14" s="21">
        <f>EDATE(C13,1)</f>
        <v/>
      </c>
      <c r="D14" s="10">
        <f>SUMIFS(Proveedores!$J$8:$J$47,Proveedores!$H$8:$H$47,"&gt;="&amp;C14,Proveedores!$H$8:$H$47,"&lt;"&amp;EDATE(C14,1))</f>
        <v/>
      </c>
      <c r="E14" s="12">
        <f>COUNTIFS(Proveedores!$H$8:$H$47,"&gt;="&amp;C14,Proveedores!$H$8:$H$47,"&lt;"&amp;EDATE(C14,1),Proveedores!$J$8:$J$47,"&gt;0")</f>
        <v/>
      </c>
      <c r="F14" s="10">
        <f>F13+D14</f>
        <v/>
      </c>
      <c r="G14" s="11">
        <f>IF($D$23&gt;0,D14/$D$23,0)</f>
        <v/>
      </c>
    </row>
    <row r="15">
      <c r="B15" s="9">
        <f>INDEX(Listas!$C$2:$C$13,MONTH(C15))&amp;" "&amp;YEAR(C15)</f>
        <v/>
      </c>
      <c r="C15" s="21">
        <f>EDATE(C14,1)</f>
        <v/>
      </c>
      <c r="D15" s="10">
        <f>SUMIFS(Proveedores!$J$8:$J$47,Proveedores!$H$8:$H$47,"&gt;="&amp;C15,Proveedores!$H$8:$H$47,"&lt;"&amp;EDATE(C15,1))</f>
        <v/>
      </c>
      <c r="E15" s="12">
        <f>COUNTIFS(Proveedores!$H$8:$H$47,"&gt;="&amp;C15,Proveedores!$H$8:$H$47,"&lt;"&amp;EDATE(C15,1),Proveedores!$J$8:$J$47,"&gt;0")</f>
        <v/>
      </c>
      <c r="F15" s="10">
        <f>F14+D15</f>
        <v/>
      </c>
      <c r="G15" s="11">
        <f>IF($D$23&gt;0,D15/$D$23,0)</f>
        <v/>
      </c>
    </row>
    <row r="16">
      <c r="B16" s="9">
        <f>INDEX(Listas!$C$2:$C$13,MONTH(C16))&amp;" "&amp;YEAR(C16)</f>
        <v/>
      </c>
      <c r="C16" s="21">
        <f>EDATE(C15,1)</f>
        <v/>
      </c>
      <c r="D16" s="10">
        <f>SUMIFS(Proveedores!$J$8:$J$47,Proveedores!$H$8:$H$47,"&gt;="&amp;C16,Proveedores!$H$8:$H$47,"&lt;"&amp;EDATE(C16,1))</f>
        <v/>
      </c>
      <c r="E16" s="12">
        <f>COUNTIFS(Proveedores!$H$8:$H$47,"&gt;="&amp;C16,Proveedores!$H$8:$H$47,"&lt;"&amp;EDATE(C16,1),Proveedores!$J$8:$J$47,"&gt;0")</f>
        <v/>
      </c>
      <c r="F16" s="10">
        <f>F15+D16</f>
        <v/>
      </c>
      <c r="G16" s="11">
        <f>IF($D$23&gt;0,D16/$D$23,0)</f>
        <v/>
      </c>
    </row>
    <row r="17">
      <c r="B17" s="9">
        <f>INDEX(Listas!$C$2:$C$13,MONTH(C17))&amp;" "&amp;YEAR(C17)</f>
        <v/>
      </c>
      <c r="C17" s="21">
        <f>EDATE(C16,1)</f>
        <v/>
      </c>
      <c r="D17" s="10">
        <f>SUMIFS(Proveedores!$J$8:$J$47,Proveedores!$H$8:$H$47,"&gt;="&amp;C17,Proveedores!$H$8:$H$47,"&lt;"&amp;EDATE(C17,1))</f>
        <v/>
      </c>
      <c r="E17" s="12">
        <f>COUNTIFS(Proveedores!$H$8:$H$47,"&gt;="&amp;C17,Proveedores!$H$8:$H$47,"&lt;"&amp;EDATE(C17,1),Proveedores!$J$8:$J$47,"&gt;0")</f>
        <v/>
      </c>
      <c r="F17" s="10">
        <f>F16+D17</f>
        <v/>
      </c>
      <c r="G17" s="11">
        <f>IF($D$23&gt;0,D17/$D$23,0)</f>
        <v/>
      </c>
    </row>
    <row r="18">
      <c r="B18" s="9">
        <f>INDEX(Listas!$C$2:$C$13,MONTH(C18))&amp;" "&amp;YEAR(C18)</f>
        <v/>
      </c>
      <c r="C18" s="21">
        <f>EDATE(C17,1)</f>
        <v/>
      </c>
      <c r="D18" s="10">
        <f>SUMIFS(Proveedores!$J$8:$J$47,Proveedores!$H$8:$H$47,"&gt;="&amp;C18,Proveedores!$H$8:$H$47,"&lt;"&amp;EDATE(C18,1))</f>
        <v/>
      </c>
      <c r="E18" s="12">
        <f>COUNTIFS(Proveedores!$H$8:$H$47,"&gt;="&amp;C18,Proveedores!$H$8:$H$47,"&lt;"&amp;EDATE(C18,1),Proveedores!$J$8:$J$47,"&gt;0")</f>
        <v/>
      </c>
      <c r="F18" s="10">
        <f>F17+D18</f>
        <v/>
      </c>
      <c r="G18" s="11">
        <f>IF($D$23&gt;0,D18/$D$23,0)</f>
        <v/>
      </c>
    </row>
    <row r="19">
      <c r="B19" s="9">
        <f>INDEX(Listas!$C$2:$C$13,MONTH(C19))&amp;" "&amp;YEAR(C19)</f>
        <v/>
      </c>
      <c r="C19" s="21">
        <f>EDATE(C18,1)</f>
        <v/>
      </c>
      <c r="D19" s="10">
        <f>SUMIFS(Proveedores!$J$8:$J$47,Proveedores!$H$8:$H$47,"&gt;="&amp;C19,Proveedores!$H$8:$H$47,"&lt;"&amp;EDATE(C19,1))</f>
        <v/>
      </c>
      <c r="E19" s="12">
        <f>COUNTIFS(Proveedores!$H$8:$H$47,"&gt;="&amp;C19,Proveedores!$H$8:$H$47,"&lt;"&amp;EDATE(C19,1),Proveedores!$J$8:$J$47,"&gt;0")</f>
        <v/>
      </c>
      <c r="F19" s="10">
        <f>F18+D19</f>
        <v/>
      </c>
      <c r="G19" s="11">
        <f>IF($D$23&gt;0,D19/$D$23,0)</f>
        <v/>
      </c>
    </row>
    <row r="20">
      <c r="B20" s="9">
        <f>INDEX(Listas!$C$2:$C$13,MONTH(C20))&amp;" "&amp;YEAR(C20)</f>
        <v/>
      </c>
      <c r="C20" s="21">
        <f>EDATE(C19,1)</f>
        <v/>
      </c>
      <c r="D20" s="10">
        <f>SUMIFS(Proveedores!$J$8:$J$47,Proveedores!$H$8:$H$47,"&gt;="&amp;C20,Proveedores!$H$8:$H$47,"&lt;"&amp;EDATE(C20,1))</f>
        <v/>
      </c>
      <c r="E20" s="12">
        <f>COUNTIFS(Proveedores!$H$8:$H$47,"&gt;="&amp;C20,Proveedores!$H$8:$H$47,"&lt;"&amp;EDATE(C20,1),Proveedores!$J$8:$J$47,"&gt;0")</f>
        <v/>
      </c>
      <c r="F20" s="10">
        <f>F19+D20</f>
        <v/>
      </c>
      <c r="G20" s="11">
        <f>IF($D$23&gt;0,D20/$D$23,0)</f>
        <v/>
      </c>
    </row>
    <row r="21">
      <c r="B21" s="13" t="inlineStr">
        <is>
          <t>Más adelante</t>
        </is>
      </c>
      <c r="D21" s="10">
        <f>SUMIFS(Proveedores!$J$8:$J$47,Proveedores!$H$8:$H$47,"&gt;="&amp;EDATE($C$5,12))</f>
        <v/>
      </c>
      <c r="E21" s="12">
        <f>COUNTIFS(Proveedores!$H$8:$H$47,"&gt;="&amp;EDATE($C$5,12),Proveedores!$J$8:$J$47,"&gt;0")</f>
        <v/>
      </c>
      <c r="F21" s="10">
        <f>F20+D21</f>
        <v/>
      </c>
      <c r="G21" s="11">
        <f>IF($D$23&gt;0,D21/$D$23,0)</f>
        <v/>
      </c>
    </row>
    <row r="22">
      <c r="B22" s="13" t="inlineStr">
        <is>
          <t>Sin fecha asignada</t>
        </is>
      </c>
      <c r="D22" s="10">
        <f>Proveedores!J48-SUM(D8:D21)</f>
        <v/>
      </c>
      <c r="E22" s="12">
        <f>COUNTIF(Proveedores!$J$8:$J$47,"&gt;0")-SUM(E8:E21)</f>
        <v/>
      </c>
      <c r="F22" s="10">
        <f>F21+D22</f>
        <v/>
      </c>
      <c r="G22" s="11">
        <f>IF($D$23&gt;0,D22/$D$23,0)</f>
        <v/>
      </c>
    </row>
    <row r="23">
      <c r="B23" s="13" t="inlineStr">
        <is>
          <t>TOTAL PENDIENTE</t>
        </is>
      </c>
      <c r="D23" s="14">
        <f>SUM(D8:D22)</f>
        <v/>
      </c>
      <c r="E23" s="16">
        <f>SUM(E8:E22)</f>
        <v/>
      </c>
      <c r="G23" s="15">
        <f>SUM(G8:G22)</f>
        <v/>
      </c>
    </row>
    <row r="24">
      <c r="B24" s="18" t="inlineStr">
        <is>
          <t>El mes más cargado se marca en ámbar. Los vencidos (fila roja) conviene resolverlos primero.</t>
        </is>
      </c>
    </row>
    <row r="26">
      <c r="B26" s="7" t="inlineStr">
        <is>
          <t>GRÁFICO: IMPORTE A PAGAR CADA MES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B8:C22">
    <cfRule type="expression" priority="1" dxfId="2">
      <formula>MOD(ROW(),2)=0</formula>
    </cfRule>
  </conditionalFormatting>
  <conditionalFormatting sqref="D9:D20">
    <cfRule type="dataBar" priority="2">
      <dataBar>
        <cfvo type="num" val="0"/>
        <cfvo type="max"/>
        <color rgb="0034D399"/>
      </dataBar>
    </cfRule>
    <cfRule type="expression" priority="4" dxfId="1">
      <formula>AND(ISNUMBER(D9),D9=MAX($D$9:$D$20),D9&gt;0)</formula>
    </cfRule>
  </conditionalFormatting>
  <conditionalFormatting sqref="B8:E8">
    <cfRule type="expression" priority="3" dxfId="0">
      <formula>$D$8&gt;0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la plantilla de control de proveedores de un evento</t>
        </is>
      </c>
    </row>
    <row r="3">
      <c r="B3" s="3" t="inlineStr">
        <is>
          <t>Plantilla gratuita de Plantillas de Cálculo · plantillasdecalculo.com</t>
        </is>
      </c>
    </row>
    <row r="5">
      <c r="B5" s="7" t="inlineStr">
        <is>
          <t>CÓMO USARLA</t>
        </is>
      </c>
    </row>
    <row r="6" ht="30" customHeight="1">
      <c r="B6" s="28" t="inlineStr">
        <is>
          <t>1.  Hoja «Proveedores», fila 5: pon la fecha del evento (F5) y el presupuesto total que quieres gastar (I5). En C5 deja =TODAY() para que «hoy» se actualice solo, o escribe una fecha para simular.</t>
        </is>
      </c>
    </row>
    <row r="7" ht="30" customHeight="1">
      <c r="B7" s="28" t="inlineStr">
        <is>
          <t>2.  Borra los 13 proveedores de ejemplo (columnas B a I, desde la fila 8) y escribe los tuyos: uno por fila, hasta 40.</t>
        </is>
      </c>
    </row>
    <row r="8" ht="30" customHeight="1">
      <c r="B8" s="28" t="inlineStr">
        <is>
          <t>3.  Rellena el servicio (desplegable), la persona de contacto, el teléfono, el presupuesto acordado y lo que ya has pagado como señal.</t>
        </is>
      </c>
    </row>
    <row r="9" ht="30" customHeight="1">
      <c r="B9" s="28" t="inlineStr">
        <is>
          <t>4.  Indica en «Fecha del próximo pago» cuándo toca el siguiente plazo (señal, segunda cuota o pago final) y elige el estado: Contactado, Presupuestado, Contratado, Pagado o Descartado.</t>
        </is>
      </c>
    </row>
    <row r="10" ht="30" customHeight="1">
      <c r="B10" s="28" t="inlineStr">
        <is>
          <t>5.  Mira las columnas verdes: «Pendiente de pago», «% pagado», «Días para el pago» y «Aviso» (Vencido, Pagar esta semana, Próximo mes, En plazo, En estudio...).</t>
        </is>
      </c>
    </row>
    <row r="11" ht="30" customHeight="1">
      <c r="B11" s="28" t="inlineStr">
        <is>
          <t>6.  Hoja «Calendario»: revisa cuánto dinero necesitas cada mes, lo vencido y el acumulado. Cambia el primer mes en C5 si quieres empezar en otra fecha.</t>
        </is>
      </c>
    </row>
    <row r="12" ht="30" customHeight="1">
      <c r="B12" s="28" t="inlineStr">
        <is>
          <t>7.  Hoja «Panel»: consulta el presupuesto comprometido, lo pagado, lo pendiente, el margen disponible, el resumen por servicio y los 8 próximos pagos.</t>
        </is>
      </c>
    </row>
    <row r="13" ht="30" customHeight="1">
      <c r="B13" s="28" t="inlineStr">
        <is>
          <t>8.  Cuando un proveedor lo cobre todo, pasa su estado a Pagado; si descartas una oferta, márcala como Descartado en lugar de borrarla.</t>
        </is>
      </c>
    </row>
    <row r="15">
      <c r="B15" s="7" t="inlineStr">
        <is>
          <t>CONSEJOS</t>
        </is>
      </c>
    </row>
    <row r="16" ht="30" customHeight="1">
      <c r="B16" s="28" t="inlineStr">
        <is>
          <t>•  Los datos son un ejemplo ficticio (proveedores, teléfonos e importes inventados): sustitúyelos por los tuyos.</t>
        </is>
      </c>
    </row>
    <row r="17" ht="30" customHeight="1">
      <c r="B17" s="28" t="inlineStr">
        <is>
          <t>•  Solo cuenta como gasto comprometido lo que está en estado Contratado o Pagado. Los presupuestos en estudio aparecen aparte para que veas cómo quedaría el margen si los contratas.</t>
        </is>
      </c>
    </row>
    <row r="18" ht="30" customHeight="1">
      <c r="B18" s="28" t="inlineStr">
        <is>
          <t>•  Guarda el contrato y los justificantes de pago de cada proveedor; esta plantilla solo recoge importes y fechas, no sustituye al contrato.</t>
        </is>
      </c>
    </row>
    <row r="19" ht="30" customHeight="1">
      <c r="B19" s="28" t="inlineStr">
        <is>
          <t>•  Las celdas con fondo crema y texto azul son editables; el resto está protegido sin contraseña (Revisar &gt; Desproteger hoja).</t>
        </is>
      </c>
    </row>
    <row r="20" ht="30" customHeight="1">
      <c r="B20" s="28" t="inlineStr">
        <is>
          <t>•  Los plazos de pago que veas son orientativos: usa siempre los que figuren en tu contrato o presupuesto con cada proveedor.</t>
        </is>
      </c>
    </row>
    <row r="22">
      <c r="B22" s="29" t="inlineStr">
        <is>
          <t>Las celdas con fondo crema y texto azul son para rellenar; las verdes se calculan solas.</t>
        </is>
      </c>
    </row>
    <row r="24" ht="44" customHeight="1">
      <c r="B24" s="30" t="inlineStr">
        <is>
          <t>Aviso: plantilla de organización personal. Los importes, plazos y fechas los introduces tú; no constituye asesoramiento financiero, fiscal ni jurídico.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tabSelected="0" workbookViewId="0">
      <selection activeCell="A1" sqref="A1"/>
    </sheetView>
  </sheetViews>
  <sheetFormatPr baseColWidth="8" defaultRowHeight="15"/>
  <sheetData>
    <row r="1">
      <c r="A1" t="inlineStr">
        <is>
          <t>Servicio</t>
        </is>
      </c>
      <c r="B1" t="inlineStr">
        <is>
          <t>Estado</t>
        </is>
      </c>
      <c r="C1" t="inlineStr">
        <is>
          <t>Mes</t>
        </is>
      </c>
    </row>
    <row r="2">
      <c r="A2" t="inlineStr">
        <is>
          <t>Local o sala</t>
        </is>
      </c>
      <c r="B2" t="inlineStr">
        <is>
          <t>Contactado</t>
        </is>
      </c>
      <c r="C2" t="inlineStr">
        <is>
          <t>Enero</t>
        </is>
      </c>
    </row>
    <row r="3">
      <c r="A3" t="inlineStr">
        <is>
          <t>Catering</t>
        </is>
      </c>
      <c r="B3" t="inlineStr">
        <is>
          <t>Presupuestado</t>
        </is>
      </c>
      <c r="C3" t="inlineStr">
        <is>
          <t>Febrero</t>
        </is>
      </c>
    </row>
    <row r="4">
      <c r="A4" t="inlineStr">
        <is>
          <t>Fotografía y vídeo</t>
        </is>
      </c>
      <c r="B4" t="inlineStr">
        <is>
          <t>Contratado</t>
        </is>
      </c>
      <c r="C4" t="inlineStr">
        <is>
          <t>Marzo</t>
        </is>
      </c>
    </row>
    <row r="5">
      <c r="A5" t="inlineStr">
        <is>
          <t>Música y DJ</t>
        </is>
      </c>
      <c r="B5" t="inlineStr">
        <is>
          <t>Pagado</t>
        </is>
      </c>
      <c r="C5" t="inlineStr">
        <is>
          <t>Abril</t>
        </is>
      </c>
    </row>
    <row r="6">
      <c r="A6" t="inlineStr">
        <is>
          <t>Flores y decoración</t>
        </is>
      </c>
      <c r="B6" t="inlineStr">
        <is>
          <t>Descartado</t>
        </is>
      </c>
      <c r="C6" t="inlineStr">
        <is>
          <t>Mayo</t>
        </is>
      </c>
    </row>
    <row r="7">
      <c r="A7" t="inlineStr">
        <is>
          <t>Tarta y repostería</t>
        </is>
      </c>
      <c r="C7" t="inlineStr">
        <is>
          <t>Junio</t>
        </is>
      </c>
    </row>
    <row r="8">
      <c r="A8" t="inlineStr">
        <is>
          <t>Transporte</t>
        </is>
      </c>
      <c r="C8" t="inlineStr">
        <is>
          <t>Julio</t>
        </is>
      </c>
    </row>
    <row r="9">
      <c r="A9" t="inlineStr">
        <is>
          <t>Animación</t>
        </is>
      </c>
      <c r="C9" t="inlineStr">
        <is>
          <t>Agosto</t>
        </is>
      </c>
    </row>
    <row r="10">
      <c r="A10" t="inlineStr">
        <is>
          <t>Papelería e invitaciones</t>
        </is>
      </c>
      <c r="C10" t="inlineStr">
        <is>
          <t>Septiembre</t>
        </is>
      </c>
    </row>
    <row r="11">
      <c r="A11" t="inlineStr">
        <is>
          <t>Otros</t>
        </is>
      </c>
      <c r="C11" t="inlineStr">
        <is>
          <t>Octubre</t>
        </is>
      </c>
    </row>
    <row r="12">
      <c r="C12" t="inlineStr">
        <is>
          <t>Noviembre</t>
        </is>
      </c>
    </row>
    <row r="13">
      <c r="C13" t="inlineStr">
        <is>
          <t>Diciembre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2026-10-02T13:08:44Z</dcterms:created>
  <dcterms:modified xmlns:dcterms="http://purl.org/dc/terms/" xmlns:xsi="http://www.w3.org/2001/XMLSchema-instance" xsi:type="dcterms:W3CDTF">2026-10-02T13:08:47Z</dcterms:modified>
</cp:coreProperties>
</file>