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Referencia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.0000"/>
    <numFmt numFmtId="165" formatCode="0.0000"/>
    <numFmt numFmtId="166" formatCode="yyyy-mm-dd"/>
    <numFmt numFmtId="167" formatCode="dd/mm/yyyy"/>
    <numFmt numFmtId="168" formatCode="#,##0.00 &quot;€&quot;"/>
    <numFmt numFmtId="169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6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8" fontId="4" fillId="4" borderId="1" applyAlignment="1" applyProtection="1" pivotButton="0" quotePrefix="0" xfId="0">
      <alignment vertical="center"/>
      <protection locked="0" hidden="0"/>
    </xf>
    <xf numFmtId="3" fontId="4" fillId="4" borderId="1" applyAlignment="1" applyProtection="1" pivotButton="0" quotePrefix="0" xfId="0">
      <alignment vertical="center"/>
      <protection locked="0" hidden="0"/>
    </xf>
    <xf numFmtId="0" fontId="11" fillId="6" borderId="0" applyAlignment="1" pivotButton="0" quotePrefix="0" xfId="0">
      <alignment horizontal="center" vertical="center" wrapText="1"/>
    </xf>
    <xf numFmtId="168" fontId="12" fillId="6" borderId="0" applyAlignment="1" pivotButton="0" quotePrefix="0" xfId="0">
      <alignment horizontal="center" vertical="center"/>
    </xf>
    <xf numFmtId="169" fontId="12" fillId="6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8" fontId="7" fillId="0" borderId="1" applyAlignment="1" pivotButton="0" quotePrefix="0" xfId="0">
      <alignment vertical="center"/>
    </xf>
    <xf numFmtId="169" fontId="5" fillId="0" borderId="1" applyAlignment="1" pivotButton="0" quotePrefix="0" xfId="0">
      <alignment vertical="center"/>
    </xf>
    <xf numFmtId="168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168" fontId="8" fillId="5" borderId="1" applyAlignment="1" pivotButton="0" quotePrefix="0" xfId="0">
      <alignment vertical="center"/>
    </xf>
    <xf numFmtId="169" fontId="8" fillId="5" borderId="1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4" fontId="4" fillId="4" borderId="1" applyAlignment="1" applyProtection="1" pivotButton="0" quotePrefix="0" xfId="0">
      <alignment horizontal="right" vertical="center"/>
      <protection locked="0" hidden="0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164" fontId="5" fillId="0" borderId="1" applyAlignment="1" pivotButton="0" quotePrefix="0" xfId="0">
      <alignment vertical="center"/>
    </xf>
    <xf numFmtId="164" fontId="5" fillId="0" borderId="1" applyAlignment="1" pivotButton="0" quotePrefix="0" xfId="0">
      <alignment horizontal="center" vertical="center"/>
    </xf>
    <xf numFmtId="10" fontId="5" fillId="0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4" fontId="4" fillId="4" borderId="1" applyAlignment="1" applyProtection="1" pivotButton="0" quotePrefix="0" xfId="0">
      <alignment vertical="center"/>
      <protection locked="0" hidden="0"/>
    </xf>
    <xf numFmtId="0" fontId="10" fillId="0" borderId="0" applyAlignment="1" pivotButton="0" quotePrefix="0" xfId="0">
      <alignment vertical="center"/>
    </xf>
    <xf numFmtId="4" fontId="8" fillId="5" borderId="1" applyAlignment="1" pivotButton="0" quotePrefix="0" xfId="0">
      <alignment vertical="center"/>
    </xf>
    <xf numFmtId="164" fontId="4" fillId="4" borderId="1" applyAlignment="1" applyProtection="1" pivotButton="0" quotePrefix="0" xfId="0">
      <alignment vertical="center"/>
      <protection locked="0" hidden="0"/>
    </xf>
    <xf numFmtId="165" fontId="5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3" fontId="5" fillId="0" borderId="1" applyAlignment="1" pivotButton="0" quotePrefix="0" xfId="0">
      <alignment horizontal="center" vertical="center"/>
    </xf>
    <xf numFmtId="10" fontId="4" fillId="4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por categoría (€)</a:t>
            </a:r>
          </a:p>
        </rich>
      </tx>
    </title>
    <plotArea>
      <pieChart>
        <varyColors val="1"/>
        <ser>
          <idx val="0"/>
          <order val="0"/>
          <tx>
            <strRef>
              <f>'Resumen'!C17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'Resumen'!$B$18:$B$25</f>
            </numRef>
          </cat>
          <val>
            <numRef>
              <f>'Resumen'!$C$18:$C$25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Comisiones pagadas por método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'Resumen'!D45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'Resumen'!$B$46:$B$51</f>
            </numRef>
          </cat>
          <val>
            <numRef>
              <f>'Resumen'!$D$46:$D$51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total del mismo gasto por método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'Referencia'!D47</f>
            </strRef>
          </tx>
          <spPr>
            <a:ln xmlns:a="http://schemas.openxmlformats.org/drawingml/2006/main">
              <a:prstDash val="solid"/>
            </a:ln>
          </spPr>
          <cat>
            <numRef>
              <f>'Referencia'!$B$48:$B$53</f>
            </numRef>
          </cat>
          <val>
            <numRef>
              <f>'Referencia'!$D$48:$D$53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24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4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5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8" customWidth="1" min="4" max="4"/>
    <col width="16" customWidth="1" min="5" max="5"/>
    <col width="16" customWidth="1" min="6" max="6"/>
    <col width="14" customWidth="1" min="7" max="7"/>
  </cols>
  <sheetData>
    <row r="2" ht="34" customHeight="1">
      <c r="B2" s="1" t="inlineStr">
        <is>
          <t>Resumen del viaje y de las comisiones</t>
        </is>
      </c>
      <c r="C2" s="2" t="n"/>
      <c r="D2" s="2" t="n"/>
      <c r="E2" s="2" t="n"/>
      <c r="F2" s="2" t="n"/>
      <c r="G2" s="2" t="n"/>
    </row>
    <row r="3">
      <c r="B3" s="3" t="inlineStr">
        <is>
          <t>Cuánto llevas gastado en euros, qué te han cobrado en comisiones y cuánto presupuesto te queda</t>
        </is>
      </c>
    </row>
    <row r="5">
      <c r="B5" s="4" t="inlineStr">
        <is>
          <t>Viaje</t>
        </is>
      </c>
      <c r="C5" s="5" t="inlineStr">
        <is>
          <t>Londres y Praga, septiembre</t>
        </is>
      </c>
      <c r="D5" s="6" t="n"/>
      <c r="E5" s="7" t="n"/>
    </row>
    <row r="6">
      <c r="B6" s="4" t="inlineStr">
        <is>
          <t>Presupuesto total (€)</t>
        </is>
      </c>
      <c r="C6" s="8" t="n">
        <v>1600</v>
      </c>
    </row>
    <row r="7">
      <c r="B7" s="4" t="inlineStr">
        <is>
          <t>Días de viaje</t>
        </is>
      </c>
      <c r="C7" s="9" t="n">
        <v>8</v>
      </c>
    </row>
    <row r="8">
      <c r="B8" s="4" t="inlineStr">
        <is>
          <t>Personas</t>
        </is>
      </c>
      <c r="C8" s="9" t="n">
        <v>2</v>
      </c>
    </row>
    <row r="10" ht="22" customHeight="1">
      <c r="B10" s="10" t="inlineStr">
        <is>
          <t>TOTAL GASTADO (€)</t>
        </is>
      </c>
      <c r="D10" s="10" t="inlineStr">
        <is>
          <t>COMISIONES PAGADAS (€)</t>
        </is>
      </c>
      <c r="F10" s="10" t="inlineStr">
        <is>
          <t>PRESUPUESTO RESTANTE (€)</t>
        </is>
      </c>
    </row>
    <row r="11" ht="32" customHeight="1">
      <c r="B11" s="11">
        <f>Gastos!K47</f>
        <v/>
      </c>
      <c r="D11" s="11">
        <f>Gastos!J47</f>
        <v/>
      </c>
      <c r="F11" s="11">
        <f>C6-B11</f>
        <v/>
      </c>
    </row>
    <row r="13" ht="22" customHeight="1">
      <c r="B13" s="10" t="inlineStr">
        <is>
          <t>GASTO MEDIO POR DÍA</t>
        </is>
      </c>
      <c r="D13" s="10" t="inlineStr">
        <is>
          <t>GASTO POR PERSONA</t>
        </is>
      </c>
      <c r="F13" s="10" t="inlineStr">
        <is>
          <t>% DEL PRESUPUESTO USADO</t>
        </is>
      </c>
    </row>
    <row r="14" ht="32" customHeight="1">
      <c r="B14" s="11">
        <f>IF(C7&gt;0,B11/C7,0)</f>
        <v/>
      </c>
      <c r="D14" s="11">
        <f>IF(C8&gt;0,B11/C8,0)</f>
        <v/>
      </c>
      <c r="F14" s="12">
        <f>IF(C6&gt;0,B11/C6,0)</f>
        <v/>
      </c>
    </row>
    <row r="16">
      <c r="B16" s="13" t="inlineStr">
        <is>
          <t>POR CATEGORÍA</t>
        </is>
      </c>
    </row>
    <row r="17" ht="26" customHeight="1">
      <c r="B17" s="14" t="inlineStr">
        <is>
          <t>Categoría</t>
        </is>
      </c>
      <c r="C17" s="14" t="inlineStr">
        <is>
          <t>Gastado (€)</t>
        </is>
      </c>
      <c r="D17" s="14" t="inlineStr">
        <is>
          <t>% del total</t>
        </is>
      </c>
      <c r="E17" s="14" t="inlineStr">
        <is>
          <t>Comisiones (€)</t>
        </is>
      </c>
      <c r="F17" s="14" t="inlineStr">
        <is>
          <t>Nº de gastos</t>
        </is>
      </c>
    </row>
    <row r="18">
      <c r="B18" s="15">
        <f>IF(Ajustes!G6="","",Ajustes!G6)</f>
        <v/>
      </c>
      <c r="C18" s="16">
        <f>IF(B18="","",SUMIF(Gastos!$F$7:$F$46,B18,Gastos!$K$7:$K$46))</f>
        <v/>
      </c>
      <c r="D18" s="17">
        <f>IF(B18="","",IF($C$26&gt;0,C18/$C$26,0))</f>
        <v/>
      </c>
      <c r="E18" s="18">
        <f>IF(B18="","",SUMIF(Gastos!$F$7:$F$46,B18,Gastos!$J$7:$J$46))</f>
        <v/>
      </c>
      <c r="F18" s="19">
        <f>IF(B18="","",COUNTIF(Gastos!$F$7:$F$46,B18))</f>
        <v/>
      </c>
    </row>
    <row r="19">
      <c r="B19" s="15">
        <f>IF(Ajustes!G7="","",Ajustes!G7)</f>
        <v/>
      </c>
      <c r="C19" s="16">
        <f>IF(B19="","",SUMIF(Gastos!$F$7:$F$46,B19,Gastos!$K$7:$K$46))</f>
        <v/>
      </c>
      <c r="D19" s="17">
        <f>IF(B19="","",IF($C$26&gt;0,C19/$C$26,0))</f>
        <v/>
      </c>
      <c r="E19" s="18">
        <f>IF(B19="","",SUMIF(Gastos!$F$7:$F$46,B19,Gastos!$J$7:$J$46))</f>
        <v/>
      </c>
      <c r="F19" s="19">
        <f>IF(B19="","",COUNTIF(Gastos!$F$7:$F$46,B19))</f>
        <v/>
      </c>
    </row>
    <row r="20">
      <c r="B20" s="15">
        <f>IF(Ajustes!G8="","",Ajustes!G8)</f>
        <v/>
      </c>
      <c r="C20" s="16">
        <f>IF(B20="","",SUMIF(Gastos!$F$7:$F$46,B20,Gastos!$K$7:$K$46))</f>
        <v/>
      </c>
      <c r="D20" s="17">
        <f>IF(B20="","",IF($C$26&gt;0,C20/$C$26,0))</f>
        <v/>
      </c>
      <c r="E20" s="18">
        <f>IF(B20="","",SUMIF(Gastos!$F$7:$F$46,B20,Gastos!$J$7:$J$46))</f>
        <v/>
      </c>
      <c r="F20" s="19">
        <f>IF(B20="","",COUNTIF(Gastos!$F$7:$F$46,B20))</f>
        <v/>
      </c>
    </row>
    <row r="21">
      <c r="B21" s="15">
        <f>IF(Ajustes!G9="","",Ajustes!G9)</f>
        <v/>
      </c>
      <c r="C21" s="16">
        <f>IF(B21="","",SUMIF(Gastos!$F$7:$F$46,B21,Gastos!$K$7:$K$46))</f>
        <v/>
      </c>
      <c r="D21" s="17">
        <f>IF(B21="","",IF($C$26&gt;0,C21/$C$26,0))</f>
        <v/>
      </c>
      <c r="E21" s="18">
        <f>IF(B21="","",SUMIF(Gastos!$F$7:$F$46,B21,Gastos!$J$7:$J$46))</f>
        <v/>
      </c>
      <c r="F21" s="19">
        <f>IF(B21="","",COUNTIF(Gastos!$F$7:$F$46,B21))</f>
        <v/>
      </c>
    </row>
    <row r="22">
      <c r="B22" s="15">
        <f>IF(Ajustes!G10="","",Ajustes!G10)</f>
        <v/>
      </c>
      <c r="C22" s="16">
        <f>IF(B22="","",SUMIF(Gastos!$F$7:$F$46,B22,Gastos!$K$7:$K$46))</f>
        <v/>
      </c>
      <c r="D22" s="17">
        <f>IF(B22="","",IF($C$26&gt;0,C22/$C$26,0))</f>
        <v/>
      </c>
      <c r="E22" s="18">
        <f>IF(B22="","",SUMIF(Gastos!$F$7:$F$46,B22,Gastos!$J$7:$J$46))</f>
        <v/>
      </c>
      <c r="F22" s="19">
        <f>IF(B22="","",COUNTIF(Gastos!$F$7:$F$46,B22))</f>
        <v/>
      </c>
    </row>
    <row r="23">
      <c r="B23" s="15">
        <f>IF(Ajustes!G11="","",Ajustes!G11)</f>
        <v/>
      </c>
      <c r="C23" s="16">
        <f>IF(B23="","",SUMIF(Gastos!$F$7:$F$46,B23,Gastos!$K$7:$K$46))</f>
        <v/>
      </c>
      <c r="D23" s="17">
        <f>IF(B23="","",IF($C$26&gt;0,C23/$C$26,0))</f>
        <v/>
      </c>
      <c r="E23" s="18">
        <f>IF(B23="","",SUMIF(Gastos!$F$7:$F$46,B23,Gastos!$J$7:$J$46))</f>
        <v/>
      </c>
      <c r="F23" s="19">
        <f>IF(B23="","",COUNTIF(Gastos!$F$7:$F$46,B23))</f>
        <v/>
      </c>
    </row>
    <row r="24">
      <c r="B24" s="15">
        <f>IF(Ajustes!G12="","",Ajustes!G12)</f>
        <v/>
      </c>
      <c r="C24" s="16">
        <f>IF(B24="","",SUMIF(Gastos!$F$7:$F$46,B24,Gastos!$K$7:$K$46))</f>
        <v/>
      </c>
      <c r="D24" s="17">
        <f>IF(B24="","",IF($C$26&gt;0,C24/$C$26,0))</f>
        <v/>
      </c>
      <c r="E24" s="18">
        <f>IF(B24="","",SUMIF(Gastos!$F$7:$F$46,B24,Gastos!$J$7:$J$46))</f>
        <v/>
      </c>
      <c r="F24" s="19">
        <f>IF(B24="","",COUNTIF(Gastos!$F$7:$F$46,B24))</f>
        <v/>
      </c>
    </row>
    <row r="25">
      <c r="B25" s="15">
        <f>IF(Ajustes!G13="","",Ajustes!G13)</f>
        <v/>
      </c>
      <c r="C25" s="16">
        <f>IF(B25="","",SUMIF(Gastos!$F$7:$F$46,B25,Gastos!$K$7:$K$46))</f>
        <v/>
      </c>
      <c r="D25" s="17">
        <f>IF(B25="","",IF($C$26&gt;0,C25/$C$26,0))</f>
        <v/>
      </c>
      <c r="E25" s="18">
        <f>IF(B25="","",SUMIF(Gastos!$F$7:$F$46,B25,Gastos!$J$7:$J$46))</f>
        <v/>
      </c>
      <c r="F25" s="19">
        <f>IF(B25="","",COUNTIF(Gastos!$F$7:$F$46,B25))</f>
        <v/>
      </c>
    </row>
    <row r="26">
      <c r="B26" s="4" t="inlineStr">
        <is>
          <t>TOTAL</t>
        </is>
      </c>
      <c r="C26" s="20">
        <f>SUM(C18:C25)</f>
        <v/>
      </c>
      <c r="D26" s="21">
        <f>SUM(D18:D25)</f>
        <v/>
      </c>
      <c r="E26" s="20">
        <f>SUM(E18:E25)</f>
        <v/>
      </c>
      <c r="F26" s="22">
        <f>SUM(F18:F25)</f>
        <v/>
      </c>
    </row>
    <row r="28">
      <c r="B28" s="13" t="inlineStr">
        <is>
          <t>POR DIVISA</t>
        </is>
      </c>
    </row>
    <row r="29" ht="26" customHeight="1">
      <c r="B29" s="14" t="inlineStr">
        <is>
          <t>Divisa</t>
        </is>
      </c>
      <c r="C29" s="14" t="inlineStr">
        <is>
          <t>Código</t>
        </is>
      </c>
      <c r="D29" s="14" t="inlineStr">
        <is>
          <t>Total en divisa local</t>
        </is>
      </c>
      <c r="E29" s="14" t="inlineStr">
        <is>
          <t>Gastado (€)</t>
        </is>
      </c>
      <c r="F29" s="14" t="inlineStr">
        <is>
          <t>% del total</t>
        </is>
      </c>
      <c r="G29" s="14" t="inlineStr">
        <is>
          <t>Nº de gastos</t>
        </is>
      </c>
    </row>
    <row r="30">
      <c r="B30" s="15">
        <f>IF(Ajustes!B6="","",Ajustes!B6)</f>
        <v/>
      </c>
      <c r="C30" s="23">
        <f>IF(B30="","",Ajustes!C6)</f>
        <v/>
      </c>
      <c r="D30" s="24">
        <f>IF(B30="","",SUMIF(Gastos!$C$7:$C$46,C30,Gastos!$D$7:$D$46))</f>
        <v/>
      </c>
      <c r="E30" s="16">
        <f>IF(B30="","",SUMIF(Gastos!$C$7:$C$46,C30,Gastos!$K$7:$K$46))</f>
        <v/>
      </c>
      <c r="F30" s="17">
        <f>IF(B30="","",IF($E$42&gt;0,E30/$E$42,0))</f>
        <v/>
      </c>
      <c r="G30" s="19">
        <f>IF(B30="","",COUNTIF(Gastos!$C$7:$C$46,C30))</f>
        <v/>
      </c>
    </row>
    <row r="31">
      <c r="B31" s="15">
        <f>IF(Ajustes!B7="","",Ajustes!B7)</f>
        <v/>
      </c>
      <c r="C31" s="23">
        <f>IF(B31="","",Ajustes!C7)</f>
        <v/>
      </c>
      <c r="D31" s="24">
        <f>IF(B31="","",SUMIF(Gastos!$C$7:$C$46,C31,Gastos!$D$7:$D$46))</f>
        <v/>
      </c>
      <c r="E31" s="16">
        <f>IF(B31="","",SUMIF(Gastos!$C$7:$C$46,C31,Gastos!$K$7:$K$46))</f>
        <v/>
      </c>
      <c r="F31" s="17">
        <f>IF(B31="","",IF($E$42&gt;0,E31/$E$42,0))</f>
        <v/>
      </c>
      <c r="G31" s="19">
        <f>IF(B31="","",COUNTIF(Gastos!$C$7:$C$46,C31))</f>
        <v/>
      </c>
    </row>
    <row r="32">
      <c r="B32" s="15">
        <f>IF(Ajustes!B8="","",Ajustes!B8)</f>
        <v/>
      </c>
      <c r="C32" s="23">
        <f>IF(B32="","",Ajustes!C8)</f>
        <v/>
      </c>
      <c r="D32" s="24">
        <f>IF(B32="","",SUMIF(Gastos!$C$7:$C$46,C32,Gastos!$D$7:$D$46))</f>
        <v/>
      </c>
      <c r="E32" s="16">
        <f>IF(B32="","",SUMIF(Gastos!$C$7:$C$46,C32,Gastos!$K$7:$K$46))</f>
        <v/>
      </c>
      <c r="F32" s="17">
        <f>IF(B32="","",IF($E$42&gt;0,E32/$E$42,0))</f>
        <v/>
      </c>
      <c r="G32" s="19">
        <f>IF(B32="","",COUNTIF(Gastos!$C$7:$C$46,C32))</f>
        <v/>
      </c>
    </row>
    <row r="33">
      <c r="B33" s="15">
        <f>IF(Ajustes!B9="","",Ajustes!B9)</f>
        <v/>
      </c>
      <c r="C33" s="23">
        <f>IF(B33="","",Ajustes!C9)</f>
        <v/>
      </c>
      <c r="D33" s="24">
        <f>IF(B33="","",SUMIF(Gastos!$C$7:$C$46,C33,Gastos!$D$7:$D$46))</f>
        <v/>
      </c>
      <c r="E33" s="16">
        <f>IF(B33="","",SUMIF(Gastos!$C$7:$C$46,C33,Gastos!$K$7:$K$46))</f>
        <v/>
      </c>
      <c r="F33" s="17">
        <f>IF(B33="","",IF($E$42&gt;0,E33/$E$42,0))</f>
        <v/>
      </c>
      <c r="G33" s="19">
        <f>IF(B33="","",COUNTIF(Gastos!$C$7:$C$46,C33))</f>
        <v/>
      </c>
    </row>
    <row r="34">
      <c r="B34" s="15">
        <f>IF(Ajustes!B10="","",Ajustes!B10)</f>
        <v/>
      </c>
      <c r="C34" s="23">
        <f>IF(B34="","",Ajustes!C10)</f>
        <v/>
      </c>
      <c r="D34" s="24">
        <f>IF(B34="","",SUMIF(Gastos!$C$7:$C$46,C34,Gastos!$D$7:$D$46))</f>
        <v/>
      </c>
      <c r="E34" s="16">
        <f>IF(B34="","",SUMIF(Gastos!$C$7:$C$46,C34,Gastos!$K$7:$K$46))</f>
        <v/>
      </c>
      <c r="F34" s="17">
        <f>IF(B34="","",IF($E$42&gt;0,E34/$E$42,0))</f>
        <v/>
      </c>
      <c r="G34" s="19">
        <f>IF(B34="","",COUNTIF(Gastos!$C$7:$C$46,C34))</f>
        <v/>
      </c>
    </row>
    <row r="35">
      <c r="B35" s="15">
        <f>IF(Ajustes!B11="","",Ajustes!B11)</f>
        <v/>
      </c>
      <c r="C35" s="23">
        <f>IF(B35="","",Ajustes!C11)</f>
        <v/>
      </c>
      <c r="D35" s="24">
        <f>IF(B35="","",SUMIF(Gastos!$C$7:$C$46,C35,Gastos!$D$7:$D$46))</f>
        <v/>
      </c>
      <c r="E35" s="16">
        <f>IF(B35="","",SUMIF(Gastos!$C$7:$C$46,C35,Gastos!$K$7:$K$46))</f>
        <v/>
      </c>
      <c r="F35" s="17">
        <f>IF(B35="","",IF($E$42&gt;0,E35/$E$42,0))</f>
        <v/>
      </c>
      <c r="G35" s="19">
        <f>IF(B35="","",COUNTIF(Gastos!$C$7:$C$46,C35))</f>
        <v/>
      </c>
    </row>
    <row r="36">
      <c r="B36" s="15">
        <f>IF(Ajustes!B12="","",Ajustes!B12)</f>
        <v/>
      </c>
      <c r="C36" s="23">
        <f>IF(B36="","",Ajustes!C12)</f>
        <v/>
      </c>
      <c r="D36" s="24">
        <f>IF(B36="","",SUMIF(Gastos!$C$7:$C$46,C36,Gastos!$D$7:$D$46))</f>
        <v/>
      </c>
      <c r="E36" s="16">
        <f>IF(B36="","",SUMIF(Gastos!$C$7:$C$46,C36,Gastos!$K$7:$K$46))</f>
        <v/>
      </c>
      <c r="F36" s="17">
        <f>IF(B36="","",IF($E$42&gt;0,E36/$E$42,0))</f>
        <v/>
      </c>
      <c r="G36" s="19">
        <f>IF(B36="","",COUNTIF(Gastos!$C$7:$C$46,C36))</f>
        <v/>
      </c>
    </row>
    <row r="37">
      <c r="B37" s="15">
        <f>IF(Ajustes!B13="","",Ajustes!B13)</f>
        <v/>
      </c>
      <c r="C37" s="23">
        <f>IF(B37="","",Ajustes!C13)</f>
        <v/>
      </c>
      <c r="D37" s="24">
        <f>IF(B37="","",SUMIF(Gastos!$C$7:$C$46,C37,Gastos!$D$7:$D$46))</f>
        <v/>
      </c>
      <c r="E37" s="16">
        <f>IF(B37="","",SUMIF(Gastos!$C$7:$C$46,C37,Gastos!$K$7:$K$46))</f>
        <v/>
      </c>
      <c r="F37" s="17">
        <f>IF(B37="","",IF($E$42&gt;0,E37/$E$42,0))</f>
        <v/>
      </c>
      <c r="G37" s="19">
        <f>IF(B37="","",COUNTIF(Gastos!$C$7:$C$46,C37))</f>
        <v/>
      </c>
    </row>
    <row r="38">
      <c r="B38" s="15">
        <f>IF(Ajustes!B14="","",Ajustes!B14)</f>
        <v/>
      </c>
      <c r="C38" s="23">
        <f>IF(B38="","",Ajustes!C14)</f>
        <v/>
      </c>
      <c r="D38" s="24">
        <f>IF(B38="","",SUMIF(Gastos!$C$7:$C$46,C38,Gastos!$D$7:$D$46))</f>
        <v/>
      </c>
      <c r="E38" s="16">
        <f>IF(B38="","",SUMIF(Gastos!$C$7:$C$46,C38,Gastos!$K$7:$K$46))</f>
        <v/>
      </c>
      <c r="F38" s="17">
        <f>IF(B38="","",IF($E$42&gt;0,E38/$E$42,0))</f>
        <v/>
      </c>
      <c r="G38" s="19">
        <f>IF(B38="","",COUNTIF(Gastos!$C$7:$C$46,C38))</f>
        <v/>
      </c>
    </row>
    <row r="39">
      <c r="B39" s="15">
        <f>IF(Ajustes!B15="","",Ajustes!B15)</f>
        <v/>
      </c>
      <c r="C39" s="23">
        <f>IF(B39="","",Ajustes!C15)</f>
        <v/>
      </c>
      <c r="D39" s="24">
        <f>IF(B39="","",SUMIF(Gastos!$C$7:$C$46,C39,Gastos!$D$7:$D$46))</f>
        <v/>
      </c>
      <c r="E39" s="16">
        <f>IF(B39="","",SUMIF(Gastos!$C$7:$C$46,C39,Gastos!$K$7:$K$46))</f>
        <v/>
      </c>
      <c r="F39" s="17">
        <f>IF(B39="","",IF($E$42&gt;0,E39/$E$42,0))</f>
        <v/>
      </c>
      <c r="G39" s="19">
        <f>IF(B39="","",COUNTIF(Gastos!$C$7:$C$46,C39))</f>
        <v/>
      </c>
    </row>
    <row r="40">
      <c r="B40" s="15">
        <f>IF(Ajustes!B16="","",Ajustes!B16)</f>
        <v/>
      </c>
      <c r="C40" s="23">
        <f>IF(B40="","",Ajustes!C16)</f>
        <v/>
      </c>
      <c r="D40" s="24">
        <f>IF(B40="","",SUMIF(Gastos!$C$7:$C$46,C40,Gastos!$D$7:$D$46))</f>
        <v/>
      </c>
      <c r="E40" s="16">
        <f>IF(B40="","",SUMIF(Gastos!$C$7:$C$46,C40,Gastos!$K$7:$K$46))</f>
        <v/>
      </c>
      <c r="F40" s="17">
        <f>IF(B40="","",IF($E$42&gt;0,E40/$E$42,0))</f>
        <v/>
      </c>
      <c r="G40" s="19">
        <f>IF(B40="","",COUNTIF(Gastos!$C$7:$C$46,C40))</f>
        <v/>
      </c>
    </row>
    <row r="41">
      <c r="B41" s="15">
        <f>IF(Ajustes!B17="","",Ajustes!B17)</f>
        <v/>
      </c>
      <c r="C41" s="23">
        <f>IF(B41="","",Ajustes!C17)</f>
        <v/>
      </c>
      <c r="D41" s="24">
        <f>IF(B41="","",SUMIF(Gastos!$C$7:$C$46,C41,Gastos!$D$7:$D$46))</f>
        <v/>
      </c>
      <c r="E41" s="16">
        <f>IF(B41="","",SUMIF(Gastos!$C$7:$C$46,C41,Gastos!$K$7:$K$46))</f>
        <v/>
      </c>
      <c r="F41" s="17">
        <f>IF(B41="","",IF($E$42&gt;0,E41/$E$42,0))</f>
        <v/>
      </c>
      <c r="G41" s="19">
        <f>IF(B41="","",COUNTIF(Gastos!$C$7:$C$46,C41))</f>
        <v/>
      </c>
    </row>
    <row r="42">
      <c r="B42" s="4" t="inlineStr">
        <is>
          <t>TOTAL EN EUROS</t>
        </is>
      </c>
      <c r="E42" s="20">
        <f>SUM(E30:E41)</f>
        <v/>
      </c>
      <c r="F42" s="21">
        <f>SUM(F30:F41)</f>
        <v/>
      </c>
      <c r="G42" s="22">
        <f>SUM(G30:G41)</f>
        <v/>
      </c>
    </row>
    <row r="44">
      <c r="B44" s="13" t="inlineStr">
        <is>
          <t>POR MÉTODO DE PAGO</t>
        </is>
      </c>
    </row>
    <row r="45" ht="26" customHeight="1">
      <c r="B45" s="14" t="inlineStr">
        <is>
          <t>Método de pago</t>
        </is>
      </c>
      <c r="C45" s="14" t="inlineStr">
        <is>
          <t>Gastado (€)</t>
        </is>
      </c>
      <c r="D45" s="14" t="inlineStr">
        <is>
          <t>Comisiones (€)</t>
        </is>
      </c>
      <c r="E45" s="14" t="inlineStr">
        <is>
          <t>Comisión efectiva</t>
        </is>
      </c>
      <c r="F45" s="14" t="inlineStr">
        <is>
          <t>Nº de gastos</t>
        </is>
      </c>
    </row>
    <row r="46">
      <c r="B46" s="15">
        <f>IF(Ajustes!B24="","",Ajustes!B24)</f>
        <v/>
      </c>
      <c r="C46" s="18">
        <f>IF(B46="","",SUMIF(Gastos!$G$7:$G$46,B46,Gastos!$K$7:$K$46))</f>
        <v/>
      </c>
      <c r="D46" s="16">
        <f>IF(B46="","",SUMIF(Gastos!$G$7:$G$46,B46,Gastos!$J$7:$J$46))</f>
        <v/>
      </c>
      <c r="E46" s="17">
        <f>IF(B46="","",IF(C46-D46&gt;0,D46/(C46-D46),0))</f>
        <v/>
      </c>
      <c r="F46" s="19">
        <f>IF(B46="","",COUNTIF(Gastos!$G$7:$G$46,B46))</f>
        <v/>
      </c>
    </row>
    <row r="47">
      <c r="B47" s="15">
        <f>IF(Ajustes!B25="","",Ajustes!B25)</f>
        <v/>
      </c>
      <c r="C47" s="18">
        <f>IF(B47="","",SUMIF(Gastos!$G$7:$G$46,B47,Gastos!$K$7:$K$46))</f>
        <v/>
      </c>
      <c r="D47" s="16">
        <f>IF(B47="","",SUMIF(Gastos!$G$7:$G$46,B47,Gastos!$J$7:$J$46))</f>
        <v/>
      </c>
      <c r="E47" s="17">
        <f>IF(B47="","",IF(C47-D47&gt;0,D47/(C47-D47),0))</f>
        <v/>
      </c>
      <c r="F47" s="19">
        <f>IF(B47="","",COUNTIF(Gastos!$G$7:$G$46,B47))</f>
        <v/>
      </c>
    </row>
    <row r="48">
      <c r="B48" s="15">
        <f>IF(Ajustes!B26="","",Ajustes!B26)</f>
        <v/>
      </c>
      <c r="C48" s="18">
        <f>IF(B48="","",SUMIF(Gastos!$G$7:$G$46,B48,Gastos!$K$7:$K$46))</f>
        <v/>
      </c>
      <c r="D48" s="16">
        <f>IF(B48="","",SUMIF(Gastos!$G$7:$G$46,B48,Gastos!$J$7:$J$46))</f>
        <v/>
      </c>
      <c r="E48" s="17">
        <f>IF(B48="","",IF(C48-D48&gt;0,D48/(C48-D48),0))</f>
        <v/>
      </c>
      <c r="F48" s="19">
        <f>IF(B48="","",COUNTIF(Gastos!$G$7:$G$46,B48))</f>
        <v/>
      </c>
    </row>
    <row r="49">
      <c r="B49" s="15">
        <f>IF(Ajustes!B27="","",Ajustes!B27)</f>
        <v/>
      </c>
      <c r="C49" s="18">
        <f>IF(B49="","",SUMIF(Gastos!$G$7:$G$46,B49,Gastos!$K$7:$K$46))</f>
        <v/>
      </c>
      <c r="D49" s="16">
        <f>IF(B49="","",SUMIF(Gastos!$G$7:$G$46,B49,Gastos!$J$7:$J$46))</f>
        <v/>
      </c>
      <c r="E49" s="17">
        <f>IF(B49="","",IF(C49-D49&gt;0,D49/(C49-D49),0))</f>
        <v/>
      </c>
      <c r="F49" s="19">
        <f>IF(B49="","",COUNTIF(Gastos!$G$7:$G$46,B49))</f>
        <v/>
      </c>
    </row>
    <row r="50">
      <c r="B50" s="15">
        <f>IF(Ajustes!B28="","",Ajustes!B28)</f>
        <v/>
      </c>
      <c r="C50" s="18">
        <f>IF(B50="","",SUMIF(Gastos!$G$7:$G$46,B50,Gastos!$K$7:$K$46))</f>
        <v/>
      </c>
      <c r="D50" s="16">
        <f>IF(B50="","",SUMIF(Gastos!$G$7:$G$46,B50,Gastos!$J$7:$J$46))</f>
        <v/>
      </c>
      <c r="E50" s="17">
        <f>IF(B50="","",IF(C50-D50&gt;0,D50/(C50-D50),0))</f>
        <v/>
      </c>
      <c r="F50" s="19">
        <f>IF(B50="","",COUNTIF(Gastos!$G$7:$G$46,B50))</f>
        <v/>
      </c>
    </row>
    <row r="51">
      <c r="B51" s="15">
        <f>IF(Ajustes!B29="","",Ajustes!B29)</f>
        <v/>
      </c>
      <c r="C51" s="18">
        <f>IF(B51="","",SUMIF(Gastos!$G$7:$G$46,B51,Gastos!$K$7:$K$46))</f>
        <v/>
      </c>
      <c r="D51" s="16">
        <f>IF(B51="","",SUMIF(Gastos!$G$7:$G$46,B51,Gastos!$J$7:$J$46))</f>
        <v/>
      </c>
      <c r="E51" s="17">
        <f>IF(B51="","",IF(C51-D51&gt;0,D51/(C51-D51),0))</f>
        <v/>
      </c>
      <c r="F51" s="19">
        <f>IF(B51="","",COUNTIF(Gastos!$G$7:$G$46,B51))</f>
        <v/>
      </c>
    </row>
    <row r="52">
      <c r="B52" s="4" t="inlineStr">
        <is>
          <t>TOTAL</t>
        </is>
      </c>
      <c r="C52" s="20">
        <f>SUM(C46:C51)</f>
        <v/>
      </c>
      <c r="D52" s="20">
        <f>SUM(D46:D51)</f>
        <v/>
      </c>
      <c r="E52" s="21">
        <f>IF(C52-D52&gt;0,D52/(C52-D52),0)</f>
        <v/>
      </c>
      <c r="F52" s="22">
        <f>SUM(F46:F51)</f>
        <v/>
      </c>
    </row>
    <row r="53">
      <c r="B53" s="25" t="inlineStr">
        <is>
          <t>En ámbar, el método con el que más comisiones has pagado.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B3:G3"/>
    <mergeCell ref="B2:G2"/>
    <mergeCell ref="B13:C13"/>
    <mergeCell ref="F11:G11"/>
    <mergeCell ref="D10:E10"/>
    <mergeCell ref="C5:E5"/>
    <mergeCell ref="B11:C11"/>
    <mergeCell ref="F10:G10"/>
    <mergeCell ref="D11:E11"/>
    <mergeCell ref="D13:E13"/>
    <mergeCell ref="B10:C10"/>
    <mergeCell ref="D14:E14"/>
    <mergeCell ref="B14:C14"/>
    <mergeCell ref="F14:G14"/>
    <mergeCell ref="F13:G13"/>
  </mergeCells>
  <conditionalFormatting sqref="F11:G11">
    <cfRule type="expression" priority="1" dxfId="0">
      <formula>$F$11&lt;0</formula>
    </cfRule>
  </conditionalFormatting>
  <conditionalFormatting sqref="F14:G14">
    <cfRule type="expression" priority="2" dxfId="1">
      <formula>$F$14&gt;=0.9</formula>
    </cfRule>
  </conditionalFormatting>
  <conditionalFormatting sqref="C18:C25">
    <cfRule type="dataBar" priority="3">
      <dataBar>
        <cfvo type="num" val="0"/>
        <cfvo type="max"/>
        <color rgb="0010B981"/>
      </dataBar>
    </cfRule>
  </conditionalFormatting>
  <conditionalFormatting sqref="E30:E41">
    <cfRule type="dataBar" priority="4">
      <dataBar>
        <cfvo type="num" val="0"/>
        <cfvo type="max"/>
        <color rgb="0010B981"/>
      </dataBar>
    </cfRule>
  </conditionalFormatting>
  <conditionalFormatting sqref="B46:F51">
    <cfRule type="expression" priority="5" dxfId="1">
      <formula>AND(ISNUMBER($D46),$D46&gt;0,$D46=MAX($D$46:$D$51))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9" customWidth="1" min="3" max="3"/>
    <col width="14" customWidth="1" min="4" max="4"/>
    <col width="12" customWidth="1" min="5" max="5"/>
    <col width="20" customWidth="1" min="6" max="6"/>
    <col width="28" customWidth="1" min="7" max="7"/>
    <col width="13" customWidth="1" min="8" max="8"/>
    <col width="14" customWidth="1" min="9" max="9"/>
    <col width="13" customWidth="1" min="10" max="10"/>
    <col width="14" customWidth="1" min="11" max="11"/>
    <col width="12" customWidth="1" min="12" max="12"/>
  </cols>
  <sheetData>
    <row r="2" ht="34" customHeight="1">
      <c r="B2" s="1" t="inlineStr">
        <is>
          <t>Gastos del viaje en moneda local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Anota cada gasto en su divisa y cómo lo pagaste: el importe en euros y la comisión salen solos</t>
        </is>
      </c>
    </row>
    <row r="6" ht="44" customHeight="1">
      <c r="B6" s="14" t="inlineStr">
        <is>
          <t>Concepto</t>
        </is>
      </c>
      <c r="C6" s="14" t="inlineStr">
        <is>
          <t>Divisa</t>
        </is>
      </c>
      <c r="D6" s="14" t="inlineStr">
        <is>
          <t>Importe en divisa local</t>
        </is>
      </c>
      <c r="E6" s="14" t="inlineStr">
        <is>
          <t>Fecha</t>
        </is>
      </c>
      <c r="F6" s="14" t="inlineStr">
        <is>
          <t>Categoría</t>
        </is>
      </c>
      <c r="G6" s="14" t="inlineStr">
        <is>
          <t>Método de pago</t>
        </is>
      </c>
      <c r="H6" s="14" t="inlineStr">
        <is>
          <t>Tipo de cambio</t>
        </is>
      </c>
      <c r="I6" s="14" t="inlineStr">
        <is>
          <t>Importe en € (sin comisión)</t>
        </is>
      </c>
      <c r="J6" s="14" t="inlineStr">
        <is>
          <t>Comisión (€)</t>
        </is>
      </c>
      <c r="K6" s="14" t="inlineStr">
        <is>
          <t>Total en €</t>
        </is>
      </c>
      <c r="L6" s="14" t="inlineStr">
        <is>
          <t>Comisión sobre el gasto</t>
        </is>
      </c>
    </row>
    <row r="7">
      <c r="B7" s="5" t="inlineStr">
        <is>
          <t>Cena de bienvenida en un pub</t>
        </is>
      </c>
      <c r="C7" s="26" t="inlineStr">
        <is>
          <t>GBP</t>
        </is>
      </c>
      <c r="D7" s="27" t="n">
        <v>46.5</v>
      </c>
      <c r="E7" s="28" t="n">
        <v>46277</v>
      </c>
      <c r="F7" s="5" t="inlineStr">
        <is>
          <t>Comida y bebida</t>
        </is>
      </c>
      <c r="G7" s="5" t="inlineStr">
        <is>
          <t>Tarjeta sin comisiones</t>
        </is>
      </c>
      <c r="H7" s="29">
        <f>IF(OR(D7="",C7=""),"",IFERROR(VLOOKUP(C7,Ajustes!$C$6:$D$17,2,FALSE),0))</f>
        <v/>
      </c>
      <c r="I7" s="18">
        <f>IF(H7="","",IF(H7&gt;0,ROUND(D7/H7,2),0))</f>
        <v/>
      </c>
      <c r="J7" s="18">
        <f>IF(I7="","",ROUND(I7*IFERROR(VLOOKUP(G7,Ajustes!$B$24:$D$29,2,FALSE),0)+IFERROR(VLOOKUP(G7,Ajustes!$B$24:$D$29,3,FALSE),0),2))</f>
        <v/>
      </c>
      <c r="K7" s="16">
        <f>IF(I7="","",I7+J7)</f>
        <v/>
      </c>
      <c r="L7" s="17">
        <f>IF(I7="","",IF(I7&gt;0,J7/I7,0))</f>
        <v/>
      </c>
    </row>
    <row r="8">
      <c r="B8" s="5" t="inlineStr">
        <is>
          <t>Metro y autobús de Londres</t>
        </is>
      </c>
      <c r="C8" s="26" t="inlineStr">
        <is>
          <t>GBP</t>
        </is>
      </c>
      <c r="D8" s="27" t="n">
        <v>18.4</v>
      </c>
      <c r="E8" s="28" t="n">
        <v>46277</v>
      </c>
      <c r="F8" s="5" t="inlineStr">
        <is>
          <t>Transporte</t>
        </is>
      </c>
      <c r="G8" s="5" t="inlineStr">
        <is>
          <t>Tarjeta sin comisiones</t>
        </is>
      </c>
      <c r="H8" s="29">
        <f>IF(OR(D8="",C8=""),"",IFERROR(VLOOKUP(C8,Ajustes!$C$6:$D$17,2,FALSE),0))</f>
        <v/>
      </c>
      <c r="I8" s="18">
        <f>IF(H8="","",IF(H8&gt;0,ROUND(D8/H8,2),0))</f>
        <v/>
      </c>
      <c r="J8" s="18">
        <f>IF(I8="","",ROUND(I8*IFERROR(VLOOKUP(G8,Ajustes!$B$24:$D$29,2,FALSE),0)+IFERROR(VLOOKUP(G8,Ajustes!$B$24:$D$29,3,FALSE),0),2))</f>
        <v/>
      </c>
      <c r="K8" s="16">
        <f>IF(I8="","",I8+J8)</f>
        <v/>
      </c>
      <c r="L8" s="17">
        <f>IF(I8="","",IF(I8&gt;0,J8/I8,0))</f>
        <v/>
      </c>
    </row>
    <row r="9">
      <c r="B9" s="5" t="inlineStr">
        <is>
          <t>Entrada a un museo</t>
        </is>
      </c>
      <c r="C9" s="26" t="inlineStr">
        <is>
          <t>GBP</t>
        </is>
      </c>
      <c r="D9" s="27" t="n">
        <v>28</v>
      </c>
      <c r="E9" s="28" t="n">
        <v>46278</v>
      </c>
      <c r="F9" s="5" t="inlineStr">
        <is>
          <t>Ocio y entradas</t>
        </is>
      </c>
      <c r="G9" s="5" t="inlineStr">
        <is>
          <t>Tarjeta con comisión</t>
        </is>
      </c>
      <c r="H9" s="29">
        <f>IF(OR(D9="",C9=""),"",IFERROR(VLOOKUP(C9,Ajustes!$C$6:$D$17,2,FALSE),0))</f>
        <v/>
      </c>
      <c r="I9" s="18">
        <f>IF(H9="","",IF(H9&gt;0,ROUND(D9/H9,2),0))</f>
        <v/>
      </c>
      <c r="J9" s="18">
        <f>IF(I9="","",ROUND(I9*IFERROR(VLOOKUP(G9,Ajustes!$B$24:$D$29,2,FALSE),0)+IFERROR(VLOOKUP(G9,Ajustes!$B$24:$D$29,3,FALSE),0),2))</f>
        <v/>
      </c>
      <c r="K9" s="16">
        <f>IF(I9="","",I9+J9)</f>
        <v/>
      </c>
      <c r="L9" s="17">
        <f>IF(I9="","",IF(I9&gt;0,J9/I9,0))</f>
        <v/>
      </c>
    </row>
    <row r="10">
      <c r="B10" s="5" t="inlineStr">
        <is>
          <t>Efectivo para mercadillos</t>
        </is>
      </c>
      <c r="C10" s="26" t="inlineStr">
        <is>
          <t>GBP</t>
        </is>
      </c>
      <c r="D10" s="27" t="n">
        <v>100</v>
      </c>
      <c r="E10" s="28" t="n">
        <v>46278</v>
      </c>
      <c r="F10" s="5" t="inlineStr">
        <is>
          <t>Otros</t>
        </is>
      </c>
      <c r="G10" s="5" t="inlineStr">
        <is>
          <t>Retirada en cajero extranjero</t>
        </is>
      </c>
      <c r="H10" s="29">
        <f>IF(OR(D10="",C10=""),"",IFERROR(VLOOKUP(C10,Ajustes!$C$6:$D$17,2,FALSE),0))</f>
        <v/>
      </c>
      <c r="I10" s="18">
        <f>IF(H10="","",IF(H10&gt;0,ROUND(D10/H10,2),0))</f>
        <v/>
      </c>
      <c r="J10" s="18">
        <f>IF(I10="","",ROUND(I10*IFERROR(VLOOKUP(G10,Ajustes!$B$24:$D$29,2,FALSE),0)+IFERROR(VLOOKUP(G10,Ajustes!$B$24:$D$29,3,FALSE),0),2))</f>
        <v/>
      </c>
      <c r="K10" s="16">
        <f>IF(I10="","",I10+J10)</f>
        <v/>
      </c>
      <c r="L10" s="17">
        <f>IF(I10="","",IF(I10&gt;0,J10/I10,0))</f>
        <v/>
      </c>
    </row>
    <row r="11">
      <c r="B11" s="5" t="inlineStr">
        <is>
          <t>Hotel 3 noches en Londres</t>
        </is>
      </c>
      <c r="C11" s="26" t="inlineStr">
        <is>
          <t>GBP</t>
        </is>
      </c>
      <c r="D11" s="27" t="n">
        <v>372</v>
      </c>
      <c r="E11" s="28" t="n">
        <v>46279</v>
      </c>
      <c r="F11" s="5" t="inlineStr">
        <is>
          <t>Alojamiento</t>
        </is>
      </c>
      <c r="G11" s="5" t="inlineStr">
        <is>
          <t>Tarjeta sin comisiones</t>
        </is>
      </c>
      <c r="H11" s="29">
        <f>IF(OR(D11="",C11=""),"",IFERROR(VLOOKUP(C11,Ajustes!$C$6:$D$17,2,FALSE),0))</f>
        <v/>
      </c>
      <c r="I11" s="18">
        <f>IF(H11="","",IF(H11&gt;0,ROUND(D11/H11,2),0))</f>
        <v/>
      </c>
      <c r="J11" s="18">
        <f>IF(I11="","",ROUND(I11*IFERROR(VLOOKUP(G11,Ajustes!$B$24:$D$29,2,FALSE),0)+IFERROR(VLOOKUP(G11,Ajustes!$B$24:$D$29,3,FALSE),0),2))</f>
        <v/>
      </c>
      <c r="K11" s="16">
        <f>IF(I11="","",I11+J11)</f>
        <v/>
      </c>
      <c r="L11" s="17">
        <f>IF(I11="","",IF(I11&gt;0,J11/I11,0))</f>
        <v/>
      </c>
    </row>
    <row r="12">
      <c r="B12" s="5" t="inlineStr">
        <is>
          <t>Taxi al aeropuerto</t>
        </is>
      </c>
      <c r="C12" s="26" t="inlineStr">
        <is>
          <t>GBP</t>
        </is>
      </c>
      <c r="D12" s="27" t="n">
        <v>55</v>
      </c>
      <c r="E12" s="28" t="n">
        <v>46280</v>
      </c>
      <c r="F12" s="5" t="inlineStr">
        <is>
          <t>Transporte</t>
        </is>
      </c>
      <c r="G12" s="5" t="inlineStr">
        <is>
          <t>Tarjeta con comisión</t>
        </is>
      </c>
      <c r="H12" s="29">
        <f>IF(OR(D12="",C12=""),"",IFERROR(VLOOKUP(C12,Ajustes!$C$6:$D$17,2,FALSE),0))</f>
        <v/>
      </c>
      <c r="I12" s="18">
        <f>IF(H12="","",IF(H12&gt;0,ROUND(D12/H12,2),0))</f>
        <v/>
      </c>
      <c r="J12" s="18">
        <f>IF(I12="","",ROUND(I12*IFERROR(VLOOKUP(G12,Ajustes!$B$24:$D$29,2,FALSE),0)+IFERROR(VLOOKUP(G12,Ajustes!$B$24:$D$29,3,FALSE),0),2))</f>
        <v/>
      </c>
      <c r="K12" s="16">
        <f>IF(I12="","",I12+J12)</f>
        <v/>
      </c>
      <c r="L12" s="17">
        <f>IF(I12="","",IF(I12&gt;0,J12/I12,0))</f>
        <v/>
      </c>
    </row>
    <row r="13">
      <c r="B13" s="5" t="inlineStr">
        <is>
          <t>Taxi de llegada a Praga</t>
        </is>
      </c>
      <c r="C13" s="26" t="inlineStr">
        <is>
          <t>CZK</t>
        </is>
      </c>
      <c r="D13" s="27" t="n">
        <v>690</v>
      </c>
      <c r="E13" s="28" t="n">
        <v>46280</v>
      </c>
      <c r="F13" s="5" t="inlineStr">
        <is>
          <t>Transporte</t>
        </is>
      </c>
      <c r="G13" s="5" t="inlineStr">
        <is>
          <t>Tarjeta con comisión</t>
        </is>
      </c>
      <c r="H13" s="29">
        <f>IF(OR(D13="",C13=""),"",IFERROR(VLOOKUP(C13,Ajustes!$C$6:$D$17,2,FALSE),0))</f>
        <v/>
      </c>
      <c r="I13" s="18">
        <f>IF(H13="","",IF(H13&gt;0,ROUND(D13/H13,2),0))</f>
        <v/>
      </c>
      <c r="J13" s="18">
        <f>IF(I13="","",ROUND(I13*IFERROR(VLOOKUP(G13,Ajustes!$B$24:$D$29,2,FALSE),0)+IFERROR(VLOOKUP(G13,Ajustes!$B$24:$D$29,3,FALSE),0),2))</f>
        <v/>
      </c>
      <c r="K13" s="16">
        <f>IF(I13="","",I13+J13)</f>
        <v/>
      </c>
      <c r="L13" s="17">
        <f>IF(I13="","",IF(I13&gt;0,J13/I13,0))</f>
        <v/>
      </c>
    </row>
    <row r="14">
      <c r="B14" s="5" t="inlineStr">
        <is>
          <t>Cena con cerveza en el centro</t>
        </is>
      </c>
      <c r="C14" s="26" t="inlineStr">
        <is>
          <t>CZK</t>
        </is>
      </c>
      <c r="D14" s="27" t="n">
        <v>1250</v>
      </c>
      <c r="E14" s="28" t="n">
        <v>46281</v>
      </c>
      <c r="F14" s="5" t="inlineStr">
        <is>
          <t>Comida y bebida</t>
        </is>
      </c>
      <c r="G14" s="5" t="inlineStr">
        <is>
          <t>Banco en España (antes de viajar)</t>
        </is>
      </c>
      <c r="H14" s="29">
        <f>IF(OR(D14="",C14=""),"",IFERROR(VLOOKUP(C14,Ajustes!$C$6:$D$17,2,FALSE),0))</f>
        <v/>
      </c>
      <c r="I14" s="18">
        <f>IF(H14="","",IF(H14&gt;0,ROUND(D14/H14,2),0))</f>
        <v/>
      </c>
      <c r="J14" s="18">
        <f>IF(I14="","",ROUND(I14*IFERROR(VLOOKUP(G14,Ajustes!$B$24:$D$29,2,FALSE),0)+IFERROR(VLOOKUP(G14,Ajustes!$B$24:$D$29,3,FALSE),0),2))</f>
        <v/>
      </c>
      <c r="K14" s="16">
        <f>IF(I14="","",I14+J14)</f>
        <v/>
      </c>
      <c r="L14" s="17">
        <f>IF(I14="","",IF(I14&gt;0,J14/I14,0))</f>
        <v/>
      </c>
    </row>
    <row r="15">
      <c r="B15" s="5" t="inlineStr">
        <is>
          <t>Hotel 4 noches en Praga</t>
        </is>
      </c>
      <c r="C15" s="26" t="inlineStr">
        <is>
          <t>CZK</t>
        </is>
      </c>
      <c r="D15" s="27" t="n">
        <v>11800</v>
      </c>
      <c r="E15" s="28" t="n">
        <v>46281</v>
      </c>
      <c r="F15" s="5" t="inlineStr">
        <is>
          <t>Alojamiento</t>
        </is>
      </c>
      <c r="G15" s="5" t="inlineStr">
        <is>
          <t>Tarjeta sin comisiones</t>
        </is>
      </c>
      <c r="H15" s="29">
        <f>IF(OR(D15="",C15=""),"",IFERROR(VLOOKUP(C15,Ajustes!$C$6:$D$17,2,FALSE),0))</f>
        <v/>
      </c>
      <c r="I15" s="18">
        <f>IF(H15="","",IF(H15&gt;0,ROUND(D15/H15,2),0))</f>
        <v/>
      </c>
      <c r="J15" s="18">
        <f>IF(I15="","",ROUND(I15*IFERROR(VLOOKUP(G15,Ajustes!$B$24:$D$29,2,FALSE),0)+IFERROR(VLOOKUP(G15,Ajustes!$B$24:$D$29,3,FALSE),0),2))</f>
        <v/>
      </c>
      <c r="K15" s="16">
        <f>IF(I15="","",I15+J15)</f>
        <v/>
      </c>
      <c r="L15" s="17">
        <f>IF(I15="","",IF(I15&gt;0,J15/I15,0))</f>
        <v/>
      </c>
    </row>
    <row r="16">
      <c r="B16" s="5" t="inlineStr">
        <is>
          <t>Visita al castillo</t>
        </is>
      </c>
      <c r="C16" s="26" t="inlineStr">
        <is>
          <t>CZK</t>
        </is>
      </c>
      <c r="D16" s="27" t="n">
        <v>560</v>
      </c>
      <c r="E16" s="28" t="n">
        <v>46282</v>
      </c>
      <c r="F16" s="5" t="inlineStr">
        <is>
          <t>Ocio y entradas</t>
        </is>
      </c>
      <c r="G16" s="5" t="inlineStr">
        <is>
          <t>Tarjeta sin comisiones</t>
        </is>
      </c>
      <c r="H16" s="29">
        <f>IF(OR(D16="",C16=""),"",IFERROR(VLOOKUP(C16,Ajustes!$C$6:$D$17,2,FALSE),0))</f>
        <v/>
      </c>
      <c r="I16" s="18">
        <f>IF(H16="","",IF(H16&gt;0,ROUND(D16/H16,2),0))</f>
        <v/>
      </c>
      <c r="J16" s="18">
        <f>IF(I16="","",ROUND(I16*IFERROR(VLOOKUP(G16,Ajustes!$B$24:$D$29,2,FALSE),0)+IFERROR(VLOOKUP(G16,Ajustes!$B$24:$D$29,3,FALSE),0),2))</f>
        <v/>
      </c>
      <c r="K16" s="16">
        <f>IF(I16="","",I16+J16)</f>
        <v/>
      </c>
      <c r="L16" s="17">
        <f>IF(I16="","",IF(I16&gt;0,J16/I16,0))</f>
        <v/>
      </c>
    </row>
    <row r="17">
      <c r="B17" s="5" t="inlineStr">
        <is>
          <t>Recuerdos y regalos</t>
        </is>
      </c>
      <c r="C17" s="26" t="inlineStr">
        <is>
          <t>CZK</t>
        </is>
      </c>
      <c r="D17" s="27" t="n">
        <v>1840</v>
      </c>
      <c r="E17" s="28" t="n">
        <v>46283</v>
      </c>
      <c r="F17" s="5" t="inlineStr">
        <is>
          <t>Compras</t>
        </is>
      </c>
      <c r="G17" s="5" t="inlineStr">
        <is>
          <t>Casa de cambio del aeropuerto</t>
        </is>
      </c>
      <c r="H17" s="29">
        <f>IF(OR(D17="",C17=""),"",IFERROR(VLOOKUP(C17,Ajustes!$C$6:$D$17,2,FALSE),0))</f>
        <v/>
      </c>
      <c r="I17" s="18">
        <f>IF(H17="","",IF(H17&gt;0,ROUND(D17/H17,2),0))</f>
        <v/>
      </c>
      <c r="J17" s="18">
        <f>IF(I17="","",ROUND(I17*IFERROR(VLOOKUP(G17,Ajustes!$B$24:$D$29,2,FALSE),0)+IFERROR(VLOOKUP(G17,Ajustes!$B$24:$D$29,3,FALSE),0),2))</f>
        <v/>
      </c>
      <c r="K17" s="16">
        <f>IF(I17="","",I17+J17)</f>
        <v/>
      </c>
      <c r="L17" s="17">
        <f>IF(I17="","",IF(I17&gt;0,J17/I17,0))</f>
        <v/>
      </c>
    </row>
    <row r="18">
      <c r="B18" s="5" t="inlineStr">
        <is>
          <t>Excursión de un día a un balneario</t>
        </is>
      </c>
      <c r="C18" s="26" t="inlineStr">
        <is>
          <t>CZK</t>
        </is>
      </c>
      <c r="D18" s="27" t="n">
        <v>1350</v>
      </c>
      <c r="E18" s="28" t="n">
        <v>46283</v>
      </c>
      <c r="F18" s="5" t="inlineStr">
        <is>
          <t>Excursiones</t>
        </is>
      </c>
      <c r="G18" s="5" t="inlineStr">
        <is>
          <t>Tarjeta con comisión</t>
        </is>
      </c>
      <c r="H18" s="29">
        <f>IF(OR(D18="",C18=""),"",IFERROR(VLOOKUP(C18,Ajustes!$C$6:$D$17,2,FALSE),0))</f>
        <v/>
      </c>
      <c r="I18" s="18">
        <f>IF(H18="","",IF(H18&gt;0,ROUND(D18/H18,2),0))</f>
        <v/>
      </c>
      <c r="J18" s="18">
        <f>IF(I18="","",ROUND(I18*IFERROR(VLOOKUP(G18,Ajustes!$B$24:$D$29,2,FALSE),0)+IFERROR(VLOOKUP(G18,Ajustes!$B$24:$D$29,3,FALSE),0),2))</f>
        <v/>
      </c>
      <c r="K18" s="16">
        <f>IF(I18="","",I18+J18)</f>
        <v/>
      </c>
      <c r="L18" s="17">
        <f>IF(I18="","",IF(I18&gt;0,J18/I18,0))</f>
        <v/>
      </c>
    </row>
    <row r="19">
      <c r="B19" s="5" t="inlineStr">
        <is>
          <t>Parking del aeropuerto en España</t>
        </is>
      </c>
      <c r="C19" s="26" t="inlineStr">
        <is>
          <t>EUR</t>
        </is>
      </c>
      <c r="D19" s="27" t="n">
        <v>38</v>
      </c>
      <c r="E19" s="28" t="n">
        <v>46284</v>
      </c>
      <c r="F19" s="5" t="inlineStr">
        <is>
          <t>Transporte</t>
        </is>
      </c>
      <c r="G19" s="5" t="inlineStr">
        <is>
          <t>Tarjeta sin comisiones</t>
        </is>
      </c>
      <c r="H19" s="29">
        <f>IF(OR(D19="",C19=""),"",IFERROR(VLOOKUP(C19,Ajustes!$C$6:$D$17,2,FALSE),0))</f>
        <v/>
      </c>
      <c r="I19" s="18">
        <f>IF(H19="","",IF(H19&gt;0,ROUND(D19/H19,2),0))</f>
        <v/>
      </c>
      <c r="J19" s="18">
        <f>IF(I19="","",ROUND(I19*IFERROR(VLOOKUP(G19,Ajustes!$B$24:$D$29,2,FALSE),0)+IFERROR(VLOOKUP(G19,Ajustes!$B$24:$D$29,3,FALSE),0),2))</f>
        <v/>
      </c>
      <c r="K19" s="16">
        <f>IF(I19="","",I19+J19)</f>
        <v/>
      </c>
      <c r="L19" s="17">
        <f>IF(I19="","",IF(I19&gt;0,J19/I19,0))</f>
        <v/>
      </c>
    </row>
    <row r="20">
      <c r="B20" s="5" t="n"/>
      <c r="C20" s="26" t="n"/>
      <c r="D20" s="27" t="n"/>
      <c r="E20" s="28" t="n"/>
      <c r="F20" s="5" t="n"/>
      <c r="G20" s="5" t="n"/>
      <c r="H20" s="29">
        <f>IF(OR(D20="",C20=""),"",IFERROR(VLOOKUP(C20,Ajustes!$C$6:$D$17,2,FALSE),0))</f>
        <v/>
      </c>
      <c r="I20" s="18">
        <f>IF(H20="","",IF(H20&gt;0,ROUND(D20/H20,2),0))</f>
        <v/>
      </c>
      <c r="J20" s="18">
        <f>IF(I20="","",ROUND(I20*IFERROR(VLOOKUP(G20,Ajustes!$B$24:$D$29,2,FALSE),0)+IFERROR(VLOOKUP(G20,Ajustes!$B$24:$D$29,3,FALSE),0),2))</f>
        <v/>
      </c>
      <c r="K20" s="16">
        <f>IF(I20="","",I20+J20)</f>
        <v/>
      </c>
      <c r="L20" s="17">
        <f>IF(I20="","",IF(I20&gt;0,J20/I20,0))</f>
        <v/>
      </c>
    </row>
    <row r="21">
      <c r="B21" s="5" t="n"/>
      <c r="C21" s="26" t="n"/>
      <c r="D21" s="27" t="n"/>
      <c r="E21" s="28" t="n"/>
      <c r="F21" s="5" t="n"/>
      <c r="G21" s="5" t="n"/>
      <c r="H21" s="29">
        <f>IF(OR(D21="",C21=""),"",IFERROR(VLOOKUP(C21,Ajustes!$C$6:$D$17,2,FALSE),0))</f>
        <v/>
      </c>
      <c r="I21" s="18">
        <f>IF(H21="","",IF(H21&gt;0,ROUND(D21/H21,2),0))</f>
        <v/>
      </c>
      <c r="J21" s="18">
        <f>IF(I21="","",ROUND(I21*IFERROR(VLOOKUP(G21,Ajustes!$B$24:$D$29,2,FALSE),0)+IFERROR(VLOOKUP(G21,Ajustes!$B$24:$D$29,3,FALSE),0),2))</f>
        <v/>
      </c>
      <c r="K21" s="16">
        <f>IF(I21="","",I21+J21)</f>
        <v/>
      </c>
      <c r="L21" s="17">
        <f>IF(I21="","",IF(I21&gt;0,J21/I21,0))</f>
        <v/>
      </c>
    </row>
    <row r="22">
      <c r="B22" s="5" t="n"/>
      <c r="C22" s="26" t="n"/>
      <c r="D22" s="27" t="n"/>
      <c r="E22" s="28" t="n"/>
      <c r="F22" s="5" t="n"/>
      <c r="G22" s="5" t="n"/>
      <c r="H22" s="29">
        <f>IF(OR(D22="",C22=""),"",IFERROR(VLOOKUP(C22,Ajustes!$C$6:$D$17,2,FALSE),0))</f>
        <v/>
      </c>
      <c r="I22" s="18">
        <f>IF(H22="","",IF(H22&gt;0,ROUND(D22/H22,2),0))</f>
        <v/>
      </c>
      <c r="J22" s="18">
        <f>IF(I22="","",ROUND(I22*IFERROR(VLOOKUP(G22,Ajustes!$B$24:$D$29,2,FALSE),0)+IFERROR(VLOOKUP(G22,Ajustes!$B$24:$D$29,3,FALSE),0),2))</f>
        <v/>
      </c>
      <c r="K22" s="16">
        <f>IF(I22="","",I22+J22)</f>
        <v/>
      </c>
      <c r="L22" s="17">
        <f>IF(I22="","",IF(I22&gt;0,J22/I22,0))</f>
        <v/>
      </c>
    </row>
    <row r="23">
      <c r="B23" s="5" t="n"/>
      <c r="C23" s="26" t="n"/>
      <c r="D23" s="27" t="n"/>
      <c r="E23" s="28" t="n"/>
      <c r="F23" s="5" t="n"/>
      <c r="G23" s="5" t="n"/>
      <c r="H23" s="29">
        <f>IF(OR(D23="",C23=""),"",IFERROR(VLOOKUP(C23,Ajustes!$C$6:$D$17,2,FALSE),0))</f>
        <v/>
      </c>
      <c r="I23" s="18">
        <f>IF(H23="","",IF(H23&gt;0,ROUND(D23/H23,2),0))</f>
        <v/>
      </c>
      <c r="J23" s="18">
        <f>IF(I23="","",ROUND(I23*IFERROR(VLOOKUP(G23,Ajustes!$B$24:$D$29,2,FALSE),0)+IFERROR(VLOOKUP(G23,Ajustes!$B$24:$D$29,3,FALSE),0),2))</f>
        <v/>
      </c>
      <c r="K23" s="16">
        <f>IF(I23="","",I23+J23)</f>
        <v/>
      </c>
      <c r="L23" s="17">
        <f>IF(I23="","",IF(I23&gt;0,J23/I23,0))</f>
        <v/>
      </c>
    </row>
    <row r="24">
      <c r="B24" s="5" t="n"/>
      <c r="C24" s="26" t="n"/>
      <c r="D24" s="27" t="n"/>
      <c r="E24" s="28" t="n"/>
      <c r="F24" s="5" t="n"/>
      <c r="G24" s="5" t="n"/>
      <c r="H24" s="29">
        <f>IF(OR(D24="",C24=""),"",IFERROR(VLOOKUP(C24,Ajustes!$C$6:$D$17,2,FALSE),0))</f>
        <v/>
      </c>
      <c r="I24" s="18">
        <f>IF(H24="","",IF(H24&gt;0,ROUND(D24/H24,2),0))</f>
        <v/>
      </c>
      <c r="J24" s="18">
        <f>IF(I24="","",ROUND(I24*IFERROR(VLOOKUP(G24,Ajustes!$B$24:$D$29,2,FALSE),0)+IFERROR(VLOOKUP(G24,Ajustes!$B$24:$D$29,3,FALSE),0),2))</f>
        <v/>
      </c>
      <c r="K24" s="16">
        <f>IF(I24="","",I24+J24)</f>
        <v/>
      </c>
      <c r="L24" s="17">
        <f>IF(I24="","",IF(I24&gt;0,J24/I24,0))</f>
        <v/>
      </c>
    </row>
    <row r="25">
      <c r="B25" s="5" t="n"/>
      <c r="C25" s="26" t="n"/>
      <c r="D25" s="27" t="n"/>
      <c r="E25" s="28" t="n"/>
      <c r="F25" s="5" t="n"/>
      <c r="G25" s="5" t="n"/>
      <c r="H25" s="29">
        <f>IF(OR(D25="",C25=""),"",IFERROR(VLOOKUP(C25,Ajustes!$C$6:$D$17,2,FALSE),0))</f>
        <v/>
      </c>
      <c r="I25" s="18">
        <f>IF(H25="","",IF(H25&gt;0,ROUND(D25/H25,2),0))</f>
        <v/>
      </c>
      <c r="J25" s="18">
        <f>IF(I25="","",ROUND(I25*IFERROR(VLOOKUP(G25,Ajustes!$B$24:$D$29,2,FALSE),0)+IFERROR(VLOOKUP(G25,Ajustes!$B$24:$D$29,3,FALSE),0),2))</f>
        <v/>
      </c>
      <c r="K25" s="16">
        <f>IF(I25="","",I25+J25)</f>
        <v/>
      </c>
      <c r="L25" s="17">
        <f>IF(I25="","",IF(I25&gt;0,J25/I25,0))</f>
        <v/>
      </c>
    </row>
    <row r="26">
      <c r="B26" s="5" t="n"/>
      <c r="C26" s="26" t="n"/>
      <c r="D26" s="27" t="n"/>
      <c r="E26" s="28" t="n"/>
      <c r="F26" s="5" t="n"/>
      <c r="G26" s="5" t="n"/>
      <c r="H26" s="29">
        <f>IF(OR(D26="",C26=""),"",IFERROR(VLOOKUP(C26,Ajustes!$C$6:$D$17,2,FALSE),0))</f>
        <v/>
      </c>
      <c r="I26" s="18">
        <f>IF(H26="","",IF(H26&gt;0,ROUND(D26/H26,2),0))</f>
        <v/>
      </c>
      <c r="J26" s="18">
        <f>IF(I26="","",ROUND(I26*IFERROR(VLOOKUP(G26,Ajustes!$B$24:$D$29,2,FALSE),0)+IFERROR(VLOOKUP(G26,Ajustes!$B$24:$D$29,3,FALSE),0),2))</f>
        <v/>
      </c>
      <c r="K26" s="16">
        <f>IF(I26="","",I26+J26)</f>
        <v/>
      </c>
      <c r="L26" s="17">
        <f>IF(I26="","",IF(I26&gt;0,J26/I26,0))</f>
        <v/>
      </c>
    </row>
    <row r="27">
      <c r="B27" s="5" t="n"/>
      <c r="C27" s="26" t="n"/>
      <c r="D27" s="27" t="n"/>
      <c r="E27" s="28" t="n"/>
      <c r="F27" s="5" t="n"/>
      <c r="G27" s="5" t="n"/>
      <c r="H27" s="29">
        <f>IF(OR(D27="",C27=""),"",IFERROR(VLOOKUP(C27,Ajustes!$C$6:$D$17,2,FALSE),0))</f>
        <v/>
      </c>
      <c r="I27" s="18">
        <f>IF(H27="","",IF(H27&gt;0,ROUND(D27/H27,2),0))</f>
        <v/>
      </c>
      <c r="J27" s="18">
        <f>IF(I27="","",ROUND(I27*IFERROR(VLOOKUP(G27,Ajustes!$B$24:$D$29,2,FALSE),0)+IFERROR(VLOOKUP(G27,Ajustes!$B$24:$D$29,3,FALSE),0),2))</f>
        <v/>
      </c>
      <c r="K27" s="16">
        <f>IF(I27="","",I27+J27)</f>
        <v/>
      </c>
      <c r="L27" s="17">
        <f>IF(I27="","",IF(I27&gt;0,J27/I27,0))</f>
        <v/>
      </c>
    </row>
    <row r="28">
      <c r="B28" s="5" t="n"/>
      <c r="C28" s="26" t="n"/>
      <c r="D28" s="27" t="n"/>
      <c r="E28" s="28" t="n"/>
      <c r="F28" s="5" t="n"/>
      <c r="G28" s="5" t="n"/>
      <c r="H28" s="29">
        <f>IF(OR(D28="",C28=""),"",IFERROR(VLOOKUP(C28,Ajustes!$C$6:$D$17,2,FALSE),0))</f>
        <v/>
      </c>
      <c r="I28" s="18">
        <f>IF(H28="","",IF(H28&gt;0,ROUND(D28/H28,2),0))</f>
        <v/>
      </c>
      <c r="J28" s="18">
        <f>IF(I28="","",ROUND(I28*IFERROR(VLOOKUP(G28,Ajustes!$B$24:$D$29,2,FALSE),0)+IFERROR(VLOOKUP(G28,Ajustes!$B$24:$D$29,3,FALSE),0),2))</f>
        <v/>
      </c>
      <c r="K28" s="16">
        <f>IF(I28="","",I28+J28)</f>
        <v/>
      </c>
      <c r="L28" s="17">
        <f>IF(I28="","",IF(I28&gt;0,J28/I28,0))</f>
        <v/>
      </c>
    </row>
    <row r="29">
      <c r="B29" s="5" t="n"/>
      <c r="C29" s="26" t="n"/>
      <c r="D29" s="27" t="n"/>
      <c r="E29" s="28" t="n"/>
      <c r="F29" s="5" t="n"/>
      <c r="G29" s="5" t="n"/>
      <c r="H29" s="29">
        <f>IF(OR(D29="",C29=""),"",IFERROR(VLOOKUP(C29,Ajustes!$C$6:$D$17,2,FALSE),0))</f>
        <v/>
      </c>
      <c r="I29" s="18">
        <f>IF(H29="","",IF(H29&gt;0,ROUND(D29/H29,2),0))</f>
        <v/>
      </c>
      <c r="J29" s="18">
        <f>IF(I29="","",ROUND(I29*IFERROR(VLOOKUP(G29,Ajustes!$B$24:$D$29,2,FALSE),0)+IFERROR(VLOOKUP(G29,Ajustes!$B$24:$D$29,3,FALSE),0),2))</f>
        <v/>
      </c>
      <c r="K29" s="16">
        <f>IF(I29="","",I29+J29)</f>
        <v/>
      </c>
      <c r="L29" s="17">
        <f>IF(I29="","",IF(I29&gt;0,J29/I29,0))</f>
        <v/>
      </c>
    </row>
    <row r="30">
      <c r="B30" s="5" t="n"/>
      <c r="C30" s="26" t="n"/>
      <c r="D30" s="27" t="n"/>
      <c r="E30" s="28" t="n"/>
      <c r="F30" s="5" t="n"/>
      <c r="G30" s="5" t="n"/>
      <c r="H30" s="29">
        <f>IF(OR(D30="",C30=""),"",IFERROR(VLOOKUP(C30,Ajustes!$C$6:$D$17,2,FALSE),0))</f>
        <v/>
      </c>
      <c r="I30" s="18">
        <f>IF(H30="","",IF(H30&gt;0,ROUND(D30/H30,2),0))</f>
        <v/>
      </c>
      <c r="J30" s="18">
        <f>IF(I30="","",ROUND(I30*IFERROR(VLOOKUP(G30,Ajustes!$B$24:$D$29,2,FALSE),0)+IFERROR(VLOOKUP(G30,Ajustes!$B$24:$D$29,3,FALSE),0),2))</f>
        <v/>
      </c>
      <c r="K30" s="16">
        <f>IF(I30="","",I30+J30)</f>
        <v/>
      </c>
      <c r="L30" s="17">
        <f>IF(I30="","",IF(I30&gt;0,J30/I30,0))</f>
        <v/>
      </c>
    </row>
    <row r="31">
      <c r="B31" s="5" t="n"/>
      <c r="C31" s="26" t="n"/>
      <c r="D31" s="27" t="n"/>
      <c r="E31" s="28" t="n"/>
      <c r="F31" s="5" t="n"/>
      <c r="G31" s="5" t="n"/>
      <c r="H31" s="29">
        <f>IF(OR(D31="",C31=""),"",IFERROR(VLOOKUP(C31,Ajustes!$C$6:$D$17,2,FALSE),0))</f>
        <v/>
      </c>
      <c r="I31" s="18">
        <f>IF(H31="","",IF(H31&gt;0,ROUND(D31/H31,2),0))</f>
        <v/>
      </c>
      <c r="J31" s="18">
        <f>IF(I31="","",ROUND(I31*IFERROR(VLOOKUP(G31,Ajustes!$B$24:$D$29,2,FALSE),0)+IFERROR(VLOOKUP(G31,Ajustes!$B$24:$D$29,3,FALSE),0),2))</f>
        <v/>
      </c>
      <c r="K31" s="16">
        <f>IF(I31="","",I31+J31)</f>
        <v/>
      </c>
      <c r="L31" s="17">
        <f>IF(I31="","",IF(I31&gt;0,J31/I31,0))</f>
        <v/>
      </c>
    </row>
    <row r="32">
      <c r="B32" s="5" t="n"/>
      <c r="C32" s="26" t="n"/>
      <c r="D32" s="27" t="n"/>
      <c r="E32" s="28" t="n"/>
      <c r="F32" s="5" t="n"/>
      <c r="G32" s="5" t="n"/>
      <c r="H32" s="29">
        <f>IF(OR(D32="",C32=""),"",IFERROR(VLOOKUP(C32,Ajustes!$C$6:$D$17,2,FALSE),0))</f>
        <v/>
      </c>
      <c r="I32" s="18">
        <f>IF(H32="","",IF(H32&gt;0,ROUND(D32/H32,2),0))</f>
        <v/>
      </c>
      <c r="J32" s="18">
        <f>IF(I32="","",ROUND(I32*IFERROR(VLOOKUP(G32,Ajustes!$B$24:$D$29,2,FALSE),0)+IFERROR(VLOOKUP(G32,Ajustes!$B$24:$D$29,3,FALSE),0),2))</f>
        <v/>
      </c>
      <c r="K32" s="16">
        <f>IF(I32="","",I32+J32)</f>
        <v/>
      </c>
      <c r="L32" s="17">
        <f>IF(I32="","",IF(I32&gt;0,J32/I32,0))</f>
        <v/>
      </c>
    </row>
    <row r="33">
      <c r="B33" s="5" t="n"/>
      <c r="C33" s="26" t="n"/>
      <c r="D33" s="27" t="n"/>
      <c r="E33" s="28" t="n"/>
      <c r="F33" s="5" t="n"/>
      <c r="G33" s="5" t="n"/>
      <c r="H33" s="29">
        <f>IF(OR(D33="",C33=""),"",IFERROR(VLOOKUP(C33,Ajustes!$C$6:$D$17,2,FALSE),0))</f>
        <v/>
      </c>
      <c r="I33" s="18">
        <f>IF(H33="","",IF(H33&gt;0,ROUND(D33/H33,2),0))</f>
        <v/>
      </c>
      <c r="J33" s="18">
        <f>IF(I33="","",ROUND(I33*IFERROR(VLOOKUP(G33,Ajustes!$B$24:$D$29,2,FALSE),0)+IFERROR(VLOOKUP(G33,Ajustes!$B$24:$D$29,3,FALSE),0),2))</f>
        <v/>
      </c>
      <c r="K33" s="16">
        <f>IF(I33="","",I33+J33)</f>
        <v/>
      </c>
      <c r="L33" s="17">
        <f>IF(I33="","",IF(I33&gt;0,J33/I33,0))</f>
        <v/>
      </c>
    </row>
    <row r="34">
      <c r="B34" s="5" t="n"/>
      <c r="C34" s="26" t="n"/>
      <c r="D34" s="27" t="n"/>
      <c r="E34" s="28" t="n"/>
      <c r="F34" s="5" t="n"/>
      <c r="G34" s="5" t="n"/>
      <c r="H34" s="29">
        <f>IF(OR(D34="",C34=""),"",IFERROR(VLOOKUP(C34,Ajustes!$C$6:$D$17,2,FALSE),0))</f>
        <v/>
      </c>
      <c r="I34" s="18">
        <f>IF(H34="","",IF(H34&gt;0,ROUND(D34/H34,2),0))</f>
        <v/>
      </c>
      <c r="J34" s="18">
        <f>IF(I34="","",ROUND(I34*IFERROR(VLOOKUP(G34,Ajustes!$B$24:$D$29,2,FALSE),0)+IFERROR(VLOOKUP(G34,Ajustes!$B$24:$D$29,3,FALSE),0),2))</f>
        <v/>
      </c>
      <c r="K34" s="16">
        <f>IF(I34="","",I34+J34)</f>
        <v/>
      </c>
      <c r="L34" s="17">
        <f>IF(I34="","",IF(I34&gt;0,J34/I34,0))</f>
        <v/>
      </c>
    </row>
    <row r="35">
      <c r="B35" s="5" t="n"/>
      <c r="C35" s="26" t="n"/>
      <c r="D35" s="27" t="n"/>
      <c r="E35" s="28" t="n"/>
      <c r="F35" s="5" t="n"/>
      <c r="G35" s="5" t="n"/>
      <c r="H35" s="29">
        <f>IF(OR(D35="",C35=""),"",IFERROR(VLOOKUP(C35,Ajustes!$C$6:$D$17,2,FALSE),0))</f>
        <v/>
      </c>
      <c r="I35" s="18">
        <f>IF(H35="","",IF(H35&gt;0,ROUND(D35/H35,2),0))</f>
        <v/>
      </c>
      <c r="J35" s="18">
        <f>IF(I35="","",ROUND(I35*IFERROR(VLOOKUP(G35,Ajustes!$B$24:$D$29,2,FALSE),0)+IFERROR(VLOOKUP(G35,Ajustes!$B$24:$D$29,3,FALSE),0),2))</f>
        <v/>
      </c>
      <c r="K35" s="16">
        <f>IF(I35="","",I35+J35)</f>
        <v/>
      </c>
      <c r="L35" s="17">
        <f>IF(I35="","",IF(I35&gt;0,J35/I35,0))</f>
        <v/>
      </c>
    </row>
    <row r="36">
      <c r="B36" s="5" t="n"/>
      <c r="C36" s="26" t="n"/>
      <c r="D36" s="27" t="n"/>
      <c r="E36" s="28" t="n"/>
      <c r="F36" s="5" t="n"/>
      <c r="G36" s="5" t="n"/>
      <c r="H36" s="29">
        <f>IF(OR(D36="",C36=""),"",IFERROR(VLOOKUP(C36,Ajustes!$C$6:$D$17,2,FALSE),0))</f>
        <v/>
      </c>
      <c r="I36" s="18">
        <f>IF(H36="","",IF(H36&gt;0,ROUND(D36/H36,2),0))</f>
        <v/>
      </c>
      <c r="J36" s="18">
        <f>IF(I36="","",ROUND(I36*IFERROR(VLOOKUP(G36,Ajustes!$B$24:$D$29,2,FALSE),0)+IFERROR(VLOOKUP(G36,Ajustes!$B$24:$D$29,3,FALSE),0),2))</f>
        <v/>
      </c>
      <c r="K36" s="16">
        <f>IF(I36="","",I36+J36)</f>
        <v/>
      </c>
      <c r="L36" s="17">
        <f>IF(I36="","",IF(I36&gt;0,J36/I36,0))</f>
        <v/>
      </c>
    </row>
    <row r="37">
      <c r="B37" s="5" t="n"/>
      <c r="C37" s="26" t="n"/>
      <c r="D37" s="27" t="n"/>
      <c r="E37" s="28" t="n"/>
      <c r="F37" s="5" t="n"/>
      <c r="G37" s="5" t="n"/>
      <c r="H37" s="29">
        <f>IF(OR(D37="",C37=""),"",IFERROR(VLOOKUP(C37,Ajustes!$C$6:$D$17,2,FALSE),0))</f>
        <v/>
      </c>
      <c r="I37" s="18">
        <f>IF(H37="","",IF(H37&gt;0,ROUND(D37/H37,2),0))</f>
        <v/>
      </c>
      <c r="J37" s="18">
        <f>IF(I37="","",ROUND(I37*IFERROR(VLOOKUP(G37,Ajustes!$B$24:$D$29,2,FALSE),0)+IFERROR(VLOOKUP(G37,Ajustes!$B$24:$D$29,3,FALSE),0),2))</f>
        <v/>
      </c>
      <c r="K37" s="16">
        <f>IF(I37="","",I37+J37)</f>
        <v/>
      </c>
      <c r="L37" s="17">
        <f>IF(I37="","",IF(I37&gt;0,J37/I37,0))</f>
        <v/>
      </c>
    </row>
    <row r="38">
      <c r="B38" s="5" t="n"/>
      <c r="C38" s="26" t="n"/>
      <c r="D38" s="27" t="n"/>
      <c r="E38" s="28" t="n"/>
      <c r="F38" s="5" t="n"/>
      <c r="G38" s="5" t="n"/>
      <c r="H38" s="29">
        <f>IF(OR(D38="",C38=""),"",IFERROR(VLOOKUP(C38,Ajustes!$C$6:$D$17,2,FALSE),0))</f>
        <v/>
      </c>
      <c r="I38" s="18">
        <f>IF(H38="","",IF(H38&gt;0,ROUND(D38/H38,2),0))</f>
        <v/>
      </c>
      <c r="J38" s="18">
        <f>IF(I38="","",ROUND(I38*IFERROR(VLOOKUP(G38,Ajustes!$B$24:$D$29,2,FALSE),0)+IFERROR(VLOOKUP(G38,Ajustes!$B$24:$D$29,3,FALSE),0),2))</f>
        <v/>
      </c>
      <c r="K38" s="16">
        <f>IF(I38="","",I38+J38)</f>
        <v/>
      </c>
      <c r="L38" s="17">
        <f>IF(I38="","",IF(I38&gt;0,J38/I38,0))</f>
        <v/>
      </c>
    </row>
    <row r="39">
      <c r="B39" s="5" t="n"/>
      <c r="C39" s="26" t="n"/>
      <c r="D39" s="27" t="n"/>
      <c r="E39" s="28" t="n"/>
      <c r="F39" s="5" t="n"/>
      <c r="G39" s="5" t="n"/>
      <c r="H39" s="29">
        <f>IF(OR(D39="",C39=""),"",IFERROR(VLOOKUP(C39,Ajustes!$C$6:$D$17,2,FALSE),0))</f>
        <v/>
      </c>
      <c r="I39" s="18">
        <f>IF(H39="","",IF(H39&gt;0,ROUND(D39/H39,2),0))</f>
        <v/>
      </c>
      <c r="J39" s="18">
        <f>IF(I39="","",ROUND(I39*IFERROR(VLOOKUP(G39,Ajustes!$B$24:$D$29,2,FALSE),0)+IFERROR(VLOOKUP(G39,Ajustes!$B$24:$D$29,3,FALSE),0),2))</f>
        <v/>
      </c>
      <c r="K39" s="16">
        <f>IF(I39="","",I39+J39)</f>
        <v/>
      </c>
      <c r="L39" s="17">
        <f>IF(I39="","",IF(I39&gt;0,J39/I39,0))</f>
        <v/>
      </c>
    </row>
    <row r="40">
      <c r="B40" s="5" t="n"/>
      <c r="C40" s="26" t="n"/>
      <c r="D40" s="27" t="n"/>
      <c r="E40" s="28" t="n"/>
      <c r="F40" s="5" t="n"/>
      <c r="G40" s="5" t="n"/>
      <c r="H40" s="29">
        <f>IF(OR(D40="",C40=""),"",IFERROR(VLOOKUP(C40,Ajustes!$C$6:$D$17,2,FALSE),0))</f>
        <v/>
      </c>
      <c r="I40" s="18">
        <f>IF(H40="","",IF(H40&gt;0,ROUND(D40/H40,2),0))</f>
        <v/>
      </c>
      <c r="J40" s="18">
        <f>IF(I40="","",ROUND(I40*IFERROR(VLOOKUP(G40,Ajustes!$B$24:$D$29,2,FALSE),0)+IFERROR(VLOOKUP(G40,Ajustes!$B$24:$D$29,3,FALSE),0),2))</f>
        <v/>
      </c>
      <c r="K40" s="16">
        <f>IF(I40="","",I40+J40)</f>
        <v/>
      </c>
      <c r="L40" s="17">
        <f>IF(I40="","",IF(I40&gt;0,J40/I40,0))</f>
        <v/>
      </c>
    </row>
    <row r="41">
      <c r="B41" s="5" t="n"/>
      <c r="C41" s="26" t="n"/>
      <c r="D41" s="27" t="n"/>
      <c r="E41" s="28" t="n"/>
      <c r="F41" s="5" t="n"/>
      <c r="G41" s="5" t="n"/>
      <c r="H41" s="29">
        <f>IF(OR(D41="",C41=""),"",IFERROR(VLOOKUP(C41,Ajustes!$C$6:$D$17,2,FALSE),0))</f>
        <v/>
      </c>
      <c r="I41" s="18">
        <f>IF(H41="","",IF(H41&gt;0,ROUND(D41/H41,2),0))</f>
        <v/>
      </c>
      <c r="J41" s="18">
        <f>IF(I41="","",ROUND(I41*IFERROR(VLOOKUP(G41,Ajustes!$B$24:$D$29,2,FALSE),0)+IFERROR(VLOOKUP(G41,Ajustes!$B$24:$D$29,3,FALSE),0),2))</f>
        <v/>
      </c>
      <c r="K41" s="16">
        <f>IF(I41="","",I41+J41)</f>
        <v/>
      </c>
      <c r="L41" s="17">
        <f>IF(I41="","",IF(I41&gt;0,J41/I41,0))</f>
        <v/>
      </c>
    </row>
    <row r="42">
      <c r="B42" s="5" t="n"/>
      <c r="C42" s="26" t="n"/>
      <c r="D42" s="27" t="n"/>
      <c r="E42" s="28" t="n"/>
      <c r="F42" s="5" t="n"/>
      <c r="G42" s="5" t="n"/>
      <c r="H42" s="29">
        <f>IF(OR(D42="",C42=""),"",IFERROR(VLOOKUP(C42,Ajustes!$C$6:$D$17,2,FALSE),0))</f>
        <v/>
      </c>
      <c r="I42" s="18">
        <f>IF(H42="","",IF(H42&gt;0,ROUND(D42/H42,2),0))</f>
        <v/>
      </c>
      <c r="J42" s="18">
        <f>IF(I42="","",ROUND(I42*IFERROR(VLOOKUP(G42,Ajustes!$B$24:$D$29,2,FALSE),0)+IFERROR(VLOOKUP(G42,Ajustes!$B$24:$D$29,3,FALSE),0),2))</f>
        <v/>
      </c>
      <c r="K42" s="16">
        <f>IF(I42="","",I42+J42)</f>
        <v/>
      </c>
      <c r="L42" s="17">
        <f>IF(I42="","",IF(I42&gt;0,J42/I42,0))</f>
        <v/>
      </c>
    </row>
    <row r="43">
      <c r="B43" s="5" t="n"/>
      <c r="C43" s="26" t="n"/>
      <c r="D43" s="27" t="n"/>
      <c r="E43" s="28" t="n"/>
      <c r="F43" s="5" t="n"/>
      <c r="G43" s="5" t="n"/>
      <c r="H43" s="29">
        <f>IF(OR(D43="",C43=""),"",IFERROR(VLOOKUP(C43,Ajustes!$C$6:$D$17,2,FALSE),0))</f>
        <v/>
      </c>
      <c r="I43" s="18">
        <f>IF(H43="","",IF(H43&gt;0,ROUND(D43/H43,2),0))</f>
        <v/>
      </c>
      <c r="J43" s="18">
        <f>IF(I43="","",ROUND(I43*IFERROR(VLOOKUP(G43,Ajustes!$B$24:$D$29,2,FALSE),0)+IFERROR(VLOOKUP(G43,Ajustes!$B$24:$D$29,3,FALSE),0),2))</f>
        <v/>
      </c>
      <c r="K43" s="16">
        <f>IF(I43="","",I43+J43)</f>
        <v/>
      </c>
      <c r="L43" s="17">
        <f>IF(I43="","",IF(I43&gt;0,J43/I43,0))</f>
        <v/>
      </c>
    </row>
    <row r="44">
      <c r="B44" s="5" t="n"/>
      <c r="C44" s="26" t="n"/>
      <c r="D44" s="27" t="n"/>
      <c r="E44" s="28" t="n"/>
      <c r="F44" s="5" t="n"/>
      <c r="G44" s="5" t="n"/>
      <c r="H44" s="29">
        <f>IF(OR(D44="",C44=""),"",IFERROR(VLOOKUP(C44,Ajustes!$C$6:$D$17,2,FALSE),0))</f>
        <v/>
      </c>
      <c r="I44" s="18">
        <f>IF(H44="","",IF(H44&gt;0,ROUND(D44/H44,2),0))</f>
        <v/>
      </c>
      <c r="J44" s="18">
        <f>IF(I44="","",ROUND(I44*IFERROR(VLOOKUP(G44,Ajustes!$B$24:$D$29,2,FALSE),0)+IFERROR(VLOOKUP(G44,Ajustes!$B$24:$D$29,3,FALSE),0),2))</f>
        <v/>
      </c>
      <c r="K44" s="16">
        <f>IF(I44="","",I44+J44)</f>
        <v/>
      </c>
      <c r="L44" s="17">
        <f>IF(I44="","",IF(I44&gt;0,J44/I44,0))</f>
        <v/>
      </c>
    </row>
    <row r="45">
      <c r="B45" s="5" t="n"/>
      <c r="C45" s="26" t="n"/>
      <c r="D45" s="27" t="n"/>
      <c r="E45" s="28" t="n"/>
      <c r="F45" s="5" t="n"/>
      <c r="G45" s="5" t="n"/>
      <c r="H45" s="29">
        <f>IF(OR(D45="",C45=""),"",IFERROR(VLOOKUP(C45,Ajustes!$C$6:$D$17,2,FALSE),0))</f>
        <v/>
      </c>
      <c r="I45" s="18">
        <f>IF(H45="","",IF(H45&gt;0,ROUND(D45/H45,2),0))</f>
        <v/>
      </c>
      <c r="J45" s="18">
        <f>IF(I45="","",ROUND(I45*IFERROR(VLOOKUP(G45,Ajustes!$B$24:$D$29,2,FALSE),0)+IFERROR(VLOOKUP(G45,Ajustes!$B$24:$D$29,3,FALSE),0),2))</f>
        <v/>
      </c>
      <c r="K45" s="16">
        <f>IF(I45="","",I45+J45)</f>
        <v/>
      </c>
      <c r="L45" s="17">
        <f>IF(I45="","",IF(I45&gt;0,J45/I45,0))</f>
        <v/>
      </c>
    </row>
    <row r="46">
      <c r="B46" s="5" t="n"/>
      <c r="C46" s="26" t="n"/>
      <c r="D46" s="27" t="n"/>
      <c r="E46" s="28" t="n"/>
      <c r="F46" s="5" t="n"/>
      <c r="G46" s="5" t="n"/>
      <c r="H46" s="29">
        <f>IF(OR(D46="",C46=""),"",IFERROR(VLOOKUP(C46,Ajustes!$C$6:$D$17,2,FALSE),0))</f>
        <v/>
      </c>
      <c r="I46" s="18">
        <f>IF(H46="","",IF(H46&gt;0,ROUND(D46/H46,2),0))</f>
        <v/>
      </c>
      <c r="J46" s="18">
        <f>IF(I46="","",ROUND(I46*IFERROR(VLOOKUP(G46,Ajustes!$B$24:$D$29,2,FALSE),0)+IFERROR(VLOOKUP(G46,Ajustes!$B$24:$D$29,3,FALSE),0),2))</f>
        <v/>
      </c>
      <c r="K46" s="16">
        <f>IF(I46="","",I46+J46)</f>
        <v/>
      </c>
      <c r="L46" s="17">
        <f>IF(I46="","",IF(I46&gt;0,J46/I46,0))</f>
        <v/>
      </c>
    </row>
    <row r="47">
      <c r="B47" s="4" t="inlineStr">
        <is>
          <t>TOTAL</t>
        </is>
      </c>
      <c r="I47" s="20">
        <f>SUM(I7:I46)</f>
        <v/>
      </c>
      <c r="J47" s="20">
        <f>SUM(J7:J46)</f>
        <v/>
      </c>
      <c r="K47" s="20">
        <f>SUM(K7:K46)</f>
        <v/>
      </c>
      <c r="L47" s="21">
        <f>IF(I47&gt;0,J47/I47,0)</f>
        <v/>
      </c>
    </row>
    <row r="48">
      <c r="B48" s="25" t="inlineStr">
        <is>
          <t>En ámbar, los gastos cuya comisión supera el 3 %. En rojo, una divisa que no está en «Ajustes». Los importes en divisa de monedas distintas no se suman entre sí.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K7:K46">
    <cfRule type="dataBar" priority="1">
      <dataBar>
        <cfvo type="num" val="0"/>
        <cfvo type="max"/>
        <color rgb="0010B981"/>
      </dataBar>
    </cfRule>
  </conditionalFormatting>
  <conditionalFormatting sqref="B7:B46">
    <cfRule type="expression" priority="2" dxfId="2">
      <formula>MOD(ROW(),2)=0</formula>
    </cfRule>
  </conditionalFormatting>
  <conditionalFormatting sqref="L7:L46">
    <cfRule type="expression" priority="3" dxfId="1">
      <formula>AND(ISNUMBER($L7),$L7&gt;0.03)</formula>
    </cfRule>
  </conditionalFormatting>
  <conditionalFormatting sqref="H7:H46">
    <cfRule type="expression" priority="4" dxfId="0">
      <formula>AND(ISNUMBER($H7),$H7=0)</formula>
    </cfRule>
  </conditionalFormatting>
  <dataValidations count="3">
    <dataValidation sqref="C7:C46" showDropDown="0" showInputMessage="0" showErrorMessage="0" allowBlank="1" type="list">
      <formula1>=Ajustes!$C$6:$C$17</formula1>
    </dataValidation>
    <dataValidation sqref="F7:F46" showDropDown="0" showInputMessage="0" showErrorMessage="0" allowBlank="1" type="list">
      <formula1>=Ajustes!$G$6:$G$13</formula1>
    </dataValidation>
    <dataValidation sqref="G7:G46" showDropDown="0" showInputMessage="0" showErrorMessage="0" allowBlank="1" type="list">
      <formula1>=Ajustes!$B$24:$B$29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E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6" customWidth="1" min="4" max="4"/>
    <col width="18" customWidth="1" min="5" max="5"/>
  </cols>
  <sheetData>
    <row r="2" ht="34" customHeight="1">
      <c r="B2" s="1" t="inlineStr">
        <is>
          <t>Referencia rápida de precios y cambio</t>
        </is>
      </c>
      <c r="C2" s="2" t="n"/>
      <c r="D2" s="2" t="n"/>
      <c r="E2" s="2" t="n"/>
    </row>
    <row r="3">
      <c r="B3" s="3" t="inlineStr">
        <is>
          <t>Elige la divisa del destino y consulta cuánto cuestan en euros los precios habituales</t>
        </is>
      </c>
    </row>
    <row r="5">
      <c r="B5" s="4" t="inlineStr">
        <is>
          <t>Divisa del destino</t>
        </is>
      </c>
      <c r="C5" s="26" t="inlineStr">
        <is>
          <t>CZK</t>
        </is>
      </c>
    </row>
    <row r="6">
      <c r="B6" s="4" t="inlineStr">
        <is>
          <t>Tipo de cambio (divisa por 1 €)</t>
        </is>
      </c>
      <c r="C6" s="30">
        <f>IFERROR(VLOOKUP(C5,Ajustes!$C$6:$D$17,2,FALSE),0)</f>
        <v/>
      </c>
    </row>
    <row r="7">
      <c r="B7" s="4" t="inlineStr">
        <is>
          <t>Método de pago</t>
        </is>
      </c>
      <c r="C7" s="5" t="inlineStr">
        <is>
          <t>Tarjeta con comisión</t>
        </is>
      </c>
      <c r="D7" s="7" t="n"/>
    </row>
    <row r="8">
      <c r="B8" s="4" t="inlineStr">
        <is>
          <t>Comisión aplicada (%)</t>
        </is>
      </c>
      <c r="C8" s="31">
        <f>IFERROR(VLOOKUP(C7,Ajustes!$B$24:$D$29,2,FALSE),0)</f>
        <v/>
      </c>
    </row>
    <row r="9">
      <c r="B9" s="4" t="inlineStr">
        <is>
          <t>Comisión fija por operación (€)</t>
        </is>
      </c>
      <c r="C9" s="32">
        <f>IFERROR(VLOOKUP(C7,Ajustes!$B$24:$D$29,3,FALSE),0)</f>
        <v/>
      </c>
    </row>
    <row r="11">
      <c r="B11" s="13" t="inlineStr">
        <is>
          <t>PRECIOS TÍPICOS DEL DESTINO</t>
        </is>
      </c>
    </row>
    <row r="12" ht="32" customHeight="1">
      <c r="B12" s="14" t="inlineStr">
        <is>
          <t>Artículo</t>
        </is>
      </c>
      <c r="C12" s="14" t="inlineStr">
        <is>
          <t>Precio en divisa local</t>
        </is>
      </c>
      <c r="D12" s="14" t="inlineStr">
        <is>
          <t>Precio en €</t>
        </is>
      </c>
      <c r="E12" s="14" t="inlineStr">
        <is>
          <t>€ con comisión</t>
        </is>
      </c>
    </row>
    <row r="13">
      <c r="B13" s="5" t="inlineStr">
        <is>
          <t>Café con leche</t>
        </is>
      </c>
      <c r="C13" s="33" t="n">
        <v>75</v>
      </c>
      <c r="D13" s="18">
        <f>IF(OR(C13="",$C$6=0),"",ROUND(C13/$C$6,2))</f>
        <v/>
      </c>
      <c r="E13" s="16">
        <f>IF(D13="","",ROUND(D13*(1+$C$8),2))</f>
        <v/>
      </c>
    </row>
    <row r="14">
      <c r="B14" s="5" t="inlineStr">
        <is>
          <t>Caña o cerveza en un bar</t>
        </is>
      </c>
      <c r="C14" s="33" t="n">
        <v>70</v>
      </c>
      <c r="D14" s="18">
        <f>IF(OR(C14="",$C$6=0),"",ROUND(C14/$C$6,2))</f>
        <v/>
      </c>
      <c r="E14" s="16">
        <f>IF(D14="","",ROUND(D14*(1+$C$8),2))</f>
        <v/>
      </c>
    </row>
    <row r="15">
      <c r="B15" s="5" t="inlineStr">
        <is>
          <t>Menú del día</t>
        </is>
      </c>
      <c r="C15" s="33" t="n">
        <v>220</v>
      </c>
      <c r="D15" s="18">
        <f>IF(OR(C15="",$C$6=0),"",ROUND(C15/$C$6,2))</f>
        <v/>
      </c>
      <c r="E15" s="16">
        <f>IF(D15="","",ROUND(D15*(1+$C$8),2))</f>
        <v/>
      </c>
    </row>
    <row r="16">
      <c r="B16" s="5" t="inlineStr">
        <is>
          <t>Cena en restaurante medio (por persona)</t>
        </is>
      </c>
      <c r="C16" s="33" t="n">
        <v>450</v>
      </c>
      <c r="D16" s="18">
        <f>IF(OR(C16="",$C$6=0),"",ROUND(C16/$C$6,2))</f>
        <v/>
      </c>
      <c r="E16" s="16">
        <f>IF(D16="","",ROUND(D16*(1+$C$8),2))</f>
        <v/>
      </c>
    </row>
    <row r="17">
      <c r="B17" s="5" t="inlineStr">
        <is>
          <t>Billete sencillo de transporte público</t>
        </is>
      </c>
      <c r="C17" s="33" t="n">
        <v>30</v>
      </c>
      <c r="D17" s="18">
        <f>IF(OR(C17="",$C$6=0),"",ROUND(C17/$C$6,2))</f>
        <v/>
      </c>
      <c r="E17" s="16">
        <f>IF(D17="","",ROUND(D17*(1+$C$8),2))</f>
        <v/>
      </c>
    </row>
    <row r="18">
      <c r="B18" s="5" t="inlineStr">
        <is>
          <t>Taxi de 5 km</t>
        </is>
      </c>
      <c r="C18" s="33" t="n">
        <v>280</v>
      </c>
      <c r="D18" s="18">
        <f>IF(OR(C18="",$C$6=0),"",ROUND(C18/$C$6,2))</f>
        <v/>
      </c>
      <c r="E18" s="16">
        <f>IF(D18="","",ROUND(D18*(1+$C$8),2))</f>
        <v/>
      </c>
    </row>
    <row r="19">
      <c r="B19" s="5" t="inlineStr">
        <is>
          <t>Entrada a un museo</t>
        </is>
      </c>
      <c r="C19" s="33" t="n">
        <v>300</v>
      </c>
      <c r="D19" s="18">
        <f>IF(OR(C19="",$C$6=0),"",ROUND(C19/$C$6,2))</f>
        <v/>
      </c>
      <c r="E19" s="16">
        <f>IF(D19="","",ROUND(D19*(1+$C$8),2))</f>
        <v/>
      </c>
    </row>
    <row r="20">
      <c r="B20" s="5" t="inlineStr">
        <is>
          <t>Botella de agua de 50 cl</t>
        </is>
      </c>
      <c r="C20" s="33" t="n">
        <v>30</v>
      </c>
      <c r="D20" s="18">
        <f>IF(OR(C20="",$C$6=0),"",ROUND(C20/$C$6,2))</f>
        <v/>
      </c>
      <c r="E20" s="16">
        <f>IF(D20="","",ROUND(D20*(1+$C$8),2))</f>
        <v/>
      </c>
    </row>
    <row r="21">
      <c r="B21" s="5" t="inlineStr">
        <is>
          <t>Helado</t>
        </is>
      </c>
      <c r="C21" s="33" t="n">
        <v>60</v>
      </c>
      <c r="D21" s="18">
        <f>IF(OR(C21="",$C$6=0),"",ROUND(C21/$C$6,2))</f>
        <v/>
      </c>
      <c r="E21" s="16">
        <f>IF(D21="","",ROUND(D21*(1+$C$8),2))</f>
        <v/>
      </c>
    </row>
    <row r="22">
      <c r="B22" s="5" t="inlineStr">
        <is>
          <t>Entrada a un monumento</t>
        </is>
      </c>
      <c r="C22" s="33" t="n">
        <v>560</v>
      </c>
      <c r="D22" s="18">
        <f>IF(OR(C22="",$C$6=0),"",ROUND(C22/$C$6,2))</f>
        <v/>
      </c>
      <c r="E22" s="16">
        <f>IF(D22="","",ROUND(D22*(1+$C$8),2))</f>
        <v/>
      </c>
    </row>
    <row r="23">
      <c r="B23" s="5" t="n"/>
      <c r="C23" s="33" t="n"/>
      <c r="D23" s="18">
        <f>IF(OR(C23="",$C$6=0),"",ROUND(C23/$C$6,2))</f>
        <v/>
      </c>
      <c r="E23" s="16">
        <f>IF(D23="","",ROUND(D23*(1+$C$8),2))</f>
        <v/>
      </c>
    </row>
    <row r="24">
      <c r="B24" s="5" t="n"/>
      <c r="C24" s="33" t="n"/>
      <c r="D24" s="18">
        <f>IF(OR(C24="",$C$6=0),"",ROUND(C24/$C$6,2))</f>
        <v/>
      </c>
      <c r="E24" s="16">
        <f>IF(D24="","",ROUND(D24*(1+$C$8),2))</f>
        <v/>
      </c>
    </row>
    <row r="25">
      <c r="B25" s="25" t="inlineStr">
        <is>
          <t>Los precios de ejemplo están en la divisa de C5. Si cambias de divisa, reescribe la columna C con los precios de ese destino.</t>
        </is>
      </c>
    </row>
    <row r="27">
      <c r="B27" s="13" t="inlineStr">
        <is>
          <t>CONVERSOR RÁPIDO PARA TIENDAS Y CARTAS</t>
        </is>
      </c>
    </row>
    <row r="28" ht="32" customHeight="1">
      <c r="B28" s="14" t="inlineStr">
        <is>
          <t>Importe en divisa local</t>
        </is>
      </c>
      <c r="C28" s="14" t="inlineStr">
        <is>
          <t>€ sin comisión</t>
        </is>
      </c>
      <c r="D28" s="14" t="inlineStr">
        <is>
          <t>€ con comisión</t>
        </is>
      </c>
    </row>
    <row r="29">
      <c r="B29" s="33" t="n">
        <v>50</v>
      </c>
      <c r="C29" s="18">
        <f>IF(OR(B29="",$C$6=0),"",ROUND(B29/$C$6,2))</f>
        <v/>
      </c>
      <c r="D29" s="16">
        <f>IF(C29="","",ROUND(C29*(1+$C$8),2))</f>
        <v/>
      </c>
    </row>
    <row r="30">
      <c r="B30" s="33" t="n">
        <v>100</v>
      </c>
      <c r="C30" s="18">
        <f>IF(OR(B30="",$C$6=0),"",ROUND(B30/$C$6,2))</f>
        <v/>
      </c>
      <c r="D30" s="16">
        <f>IF(C30="","",ROUND(C30*(1+$C$8),2))</f>
        <v/>
      </c>
    </row>
    <row r="31">
      <c r="B31" s="33" t="n">
        <v>200</v>
      </c>
      <c r="C31" s="18">
        <f>IF(OR(B31="",$C$6=0),"",ROUND(B31/$C$6,2))</f>
        <v/>
      </c>
      <c r="D31" s="16">
        <f>IF(C31="","",ROUND(C31*(1+$C$8),2))</f>
        <v/>
      </c>
    </row>
    <row r="32">
      <c r="B32" s="33" t="n">
        <v>500</v>
      </c>
      <c r="C32" s="18">
        <f>IF(OR(B32="",$C$6=0),"",ROUND(B32/$C$6,2))</f>
        <v/>
      </c>
      <c r="D32" s="16">
        <f>IF(C32="","",ROUND(C32*(1+$C$8),2))</f>
        <v/>
      </c>
    </row>
    <row r="33">
      <c r="B33" s="33" t="n">
        <v>1000</v>
      </c>
      <c r="C33" s="18">
        <f>IF(OR(B33="",$C$6=0),"",ROUND(B33/$C$6,2))</f>
        <v/>
      </c>
      <c r="D33" s="16">
        <f>IF(C33="","",ROUND(C33*(1+$C$8),2))</f>
        <v/>
      </c>
    </row>
    <row r="34">
      <c r="B34" s="33" t="n">
        <v>2000</v>
      </c>
      <c r="C34" s="18">
        <f>IF(OR(B34="",$C$6=0),"",ROUND(B34/$C$6,2))</f>
        <v/>
      </c>
      <c r="D34" s="16">
        <f>IF(C34="","",ROUND(C34*(1+$C$8),2))</f>
        <v/>
      </c>
    </row>
    <row r="35">
      <c r="B35" s="33" t="n">
        <v>5000</v>
      </c>
      <c r="C35" s="18">
        <f>IF(OR(B35="",$C$6=0),"",ROUND(B35/$C$6,2))</f>
        <v/>
      </c>
      <c r="D35" s="16">
        <f>IF(C35="","",ROUND(C35*(1+$C$8),2))</f>
        <v/>
      </c>
    </row>
    <row r="36">
      <c r="B36" s="33" t="n">
        <v>10000</v>
      </c>
      <c r="C36" s="18">
        <f>IF(OR(B36="",$C$6=0),"",ROUND(B36/$C$6,2))</f>
        <v/>
      </c>
      <c r="D36" s="16">
        <f>IF(C36="","",ROUND(C36*(1+$C$8),2))</f>
        <v/>
      </c>
    </row>
    <row r="39">
      <c r="B39" s="13" t="inlineStr">
        <is>
          <t>¿CUÁNTA DIVISA RECIBO POR MIS EUROS?</t>
        </is>
      </c>
    </row>
    <row r="40">
      <c r="B40" s="34" t="inlineStr">
        <is>
          <t>Euros que voy a cambiar</t>
        </is>
      </c>
      <c r="C40" s="8" t="n">
        <v>300</v>
      </c>
    </row>
    <row r="41">
      <c r="B41" s="34" t="inlineStr">
        <is>
          <t>Comisión estimada (€)</t>
        </is>
      </c>
      <c r="C41" s="20">
        <f>IF(C40="","",ROUND(C40-MAX(0,C40-C9)/(1+C8),2))</f>
        <v/>
      </c>
    </row>
    <row r="42">
      <c r="B42" s="34" t="inlineStr">
        <is>
          <t>Recibes en divisa local</t>
        </is>
      </c>
      <c r="C42" s="35">
        <f>IF(C40="","",ROUND(MAX(0,C40-C9)/(1+C8)*C6,2))</f>
        <v/>
      </c>
    </row>
    <row r="44">
      <c r="B44" s="13" t="inlineStr">
        <is>
          <t>COMPARA LOS MÉTODOS PARA UN MISMO GASTO</t>
        </is>
      </c>
    </row>
    <row r="45">
      <c r="B45" s="34" t="inlineStr">
        <is>
          <t>Importe en divisa local (misma divisa de C5)</t>
        </is>
      </c>
      <c r="C45" s="33" t="n">
        <v>1000</v>
      </c>
    </row>
    <row r="47" ht="32" customHeight="1">
      <c r="B47" s="14" t="inlineStr">
        <is>
          <t>Método de pago</t>
        </is>
      </c>
      <c r="C47" s="14" t="inlineStr">
        <is>
          <t>Comisión (€)</t>
        </is>
      </c>
      <c r="D47" s="14" t="inlineStr">
        <is>
          <t>Total en €</t>
        </is>
      </c>
      <c r="E47" s="14" t="inlineStr">
        <is>
          <t>Más caro que el mejor</t>
        </is>
      </c>
    </row>
    <row r="48">
      <c r="B48" s="15">
        <f>IF(Ajustes!B24="","",Ajustes!B24)</f>
        <v/>
      </c>
      <c r="C48" s="18">
        <f>IF(OR(B48="",$C$6=0),"",ROUND($C$45/$C$6*Ajustes!C24+Ajustes!D24,2))</f>
        <v/>
      </c>
      <c r="D48" s="16">
        <f>IF(C48="","",ROUND($C$45/$C$6,2)+C48)</f>
        <v/>
      </c>
      <c r="E48" s="18">
        <f>IF(D48="","",ROUND(D48-MIN($D$48:$D$53),2))</f>
        <v/>
      </c>
    </row>
    <row r="49">
      <c r="B49" s="15">
        <f>IF(Ajustes!B25="","",Ajustes!B25)</f>
        <v/>
      </c>
      <c r="C49" s="18">
        <f>IF(OR(B49="",$C$6=0),"",ROUND($C$45/$C$6*Ajustes!C25+Ajustes!D25,2))</f>
        <v/>
      </c>
      <c r="D49" s="16">
        <f>IF(C49="","",ROUND($C$45/$C$6,2)+C49)</f>
        <v/>
      </c>
      <c r="E49" s="18">
        <f>IF(D49="","",ROUND(D49-MIN($D$48:$D$53),2))</f>
        <v/>
      </c>
    </row>
    <row r="50">
      <c r="B50" s="15">
        <f>IF(Ajustes!B26="","",Ajustes!B26)</f>
        <v/>
      </c>
      <c r="C50" s="18">
        <f>IF(OR(B50="",$C$6=0),"",ROUND($C$45/$C$6*Ajustes!C26+Ajustes!D26,2))</f>
        <v/>
      </c>
      <c r="D50" s="16">
        <f>IF(C50="","",ROUND($C$45/$C$6,2)+C50)</f>
        <v/>
      </c>
      <c r="E50" s="18">
        <f>IF(D50="","",ROUND(D50-MIN($D$48:$D$53),2))</f>
        <v/>
      </c>
    </row>
    <row r="51">
      <c r="B51" s="15">
        <f>IF(Ajustes!B27="","",Ajustes!B27)</f>
        <v/>
      </c>
      <c r="C51" s="18">
        <f>IF(OR(B51="",$C$6=0),"",ROUND($C$45/$C$6*Ajustes!C27+Ajustes!D27,2))</f>
        <v/>
      </c>
      <c r="D51" s="16">
        <f>IF(C51="","",ROUND($C$45/$C$6,2)+C51)</f>
        <v/>
      </c>
      <c r="E51" s="18">
        <f>IF(D51="","",ROUND(D51-MIN($D$48:$D$53),2))</f>
        <v/>
      </c>
    </row>
    <row r="52">
      <c r="B52" s="15">
        <f>IF(Ajustes!B28="","",Ajustes!B28)</f>
        <v/>
      </c>
      <c r="C52" s="18">
        <f>IF(OR(B52="",$C$6=0),"",ROUND($C$45/$C$6*Ajustes!C28+Ajustes!D28,2))</f>
        <v/>
      </c>
      <c r="D52" s="16">
        <f>IF(C52="","",ROUND($C$45/$C$6,2)+C52)</f>
        <v/>
      </c>
      <c r="E52" s="18">
        <f>IF(D52="","",ROUND(D52-MIN($D$48:$D$53),2))</f>
        <v/>
      </c>
    </row>
    <row r="53">
      <c r="B53" s="15">
        <f>IF(Ajustes!B29="","",Ajustes!B29)</f>
        <v/>
      </c>
      <c r="C53" s="18">
        <f>IF(OR(B53="",$C$6=0),"",ROUND($C$45/$C$6*Ajustes!C29+Ajustes!D29,2))</f>
        <v/>
      </c>
      <c r="D53" s="16">
        <f>IF(C53="","",ROUND($C$45/$C$6,2)+C53)</f>
        <v/>
      </c>
      <c r="E53" s="18">
        <f>IF(D53="","",ROUND(D53-MIN($D$48:$D$53),2))</f>
        <v/>
      </c>
    </row>
    <row r="54">
      <c r="B54" s="25" t="inlineStr">
        <is>
          <t>En verde, el método más barato para ese importe.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C7:D7"/>
    <mergeCell ref="B3:E3"/>
    <mergeCell ref="B2:E2"/>
  </mergeCells>
  <conditionalFormatting sqref="E13:E24">
    <cfRule type="dataBar" priority="1">
      <dataBar>
        <cfvo type="num" val="0"/>
        <cfvo type="max"/>
        <color rgb="0010B981"/>
      </dataBar>
    </cfRule>
  </conditionalFormatting>
  <conditionalFormatting sqref="B48:E53">
    <cfRule type="expression" priority="2" dxfId="3">
      <formula>AND(ISNUMBER($D48),$D48=MIN($D$48:$D$53))</formula>
    </cfRule>
  </conditionalFormatting>
  <dataValidations count="2">
    <dataValidation sqref="C5" showDropDown="0" showInputMessage="0" showErrorMessage="0" allowBlank="1" type="list">
      <formula1>=Ajustes!$C$6:$C$17</formula1>
    </dataValidation>
    <dataValidation sqref="C7" showDropDown="0" showInputMessage="0" showErrorMessage="0" allowBlank="1" type="list">
      <formula1>=Ajustes!$B$24:$B$29</formula1>
    </dataValidation>
  </dataValidation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G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5" customWidth="1" min="3" max="3"/>
    <col width="20" customWidth="1" min="4" max="4"/>
    <col width="16" customWidth="1" min="5" max="5"/>
    <col width="3" customWidth="1" min="6" max="6"/>
    <col width="26" customWidth="1" min="7" max="7"/>
  </cols>
  <sheetData>
    <row r="2" ht="34" customHeight="1">
      <c r="B2" s="1" t="inlineStr">
        <is>
          <t>Ajustes: divisas, comisiones y categorías</t>
        </is>
      </c>
      <c r="C2" s="2" t="n"/>
      <c r="D2" s="2" t="n"/>
      <c r="E2" s="2" t="n"/>
      <c r="F2" s="2" t="n"/>
      <c r="G2" s="2" t="n"/>
    </row>
    <row r="3">
      <c r="B3" s="3" t="inlineStr">
        <is>
          <t>Cambia aquí los tipos de cambio y las comisiones y se actualiza todo el libro</t>
        </is>
      </c>
    </row>
    <row r="5" ht="26" customHeight="1">
      <c r="B5" s="14" t="inlineStr">
        <is>
          <t>Divisa</t>
        </is>
      </c>
      <c r="C5" s="14" t="inlineStr">
        <is>
          <t>Código</t>
        </is>
      </c>
      <c r="D5" s="14" t="inlineStr">
        <is>
          <t>Tipo de cambio (divisa por 1 €)</t>
        </is>
      </c>
      <c r="E5" s="14" t="inlineStr">
        <is>
          <t>Euros por 1 divisa</t>
        </is>
      </c>
      <c r="G5" s="14" t="inlineStr">
        <is>
          <t>Categorías de gasto</t>
        </is>
      </c>
    </row>
    <row r="6">
      <c r="B6" s="5" t="inlineStr">
        <is>
          <t>Euro</t>
        </is>
      </c>
      <c r="C6" s="26" t="inlineStr">
        <is>
          <t>EUR</t>
        </is>
      </c>
      <c r="D6" s="36" t="n">
        <v>1</v>
      </c>
      <c r="E6" s="37">
        <f>IF(OR(C6="",D6="",D6=0),"",1/D6)</f>
        <v/>
      </c>
      <c r="G6" s="5" t="inlineStr">
        <is>
          <t>Alojamiento</t>
        </is>
      </c>
    </row>
    <row r="7">
      <c r="B7" s="5" t="inlineStr">
        <is>
          <t>Dólar estadounidense</t>
        </is>
      </c>
      <c r="C7" s="26" t="inlineStr">
        <is>
          <t>USD</t>
        </is>
      </c>
      <c r="D7" s="36" t="n">
        <v>1.09</v>
      </c>
      <c r="E7" s="37">
        <f>IF(OR(C7="",D7="",D7=0),"",1/D7)</f>
        <v/>
      </c>
      <c r="G7" s="5" t="inlineStr">
        <is>
          <t>Comida y bebida</t>
        </is>
      </c>
    </row>
    <row r="8">
      <c r="B8" s="5" t="inlineStr">
        <is>
          <t>Libra esterlina</t>
        </is>
      </c>
      <c r="C8" s="26" t="inlineStr">
        <is>
          <t>GBP</t>
        </is>
      </c>
      <c r="D8" s="36" t="n">
        <v>0.86</v>
      </c>
      <c r="E8" s="37">
        <f>IF(OR(C8="",D8="",D8=0),"",1/D8)</f>
        <v/>
      </c>
      <c r="G8" s="5" t="inlineStr">
        <is>
          <t>Transporte</t>
        </is>
      </c>
    </row>
    <row r="9">
      <c r="B9" s="5" t="inlineStr">
        <is>
          <t>Franco suizo</t>
        </is>
      </c>
      <c r="C9" s="26" t="inlineStr">
        <is>
          <t>CHF</t>
        </is>
      </c>
      <c r="D9" s="36" t="n">
        <v>0.9399999999999999</v>
      </c>
      <c r="E9" s="37">
        <f>IF(OR(C9="",D9="",D9=0),"",1/D9)</f>
        <v/>
      </c>
      <c r="G9" s="5" t="inlineStr">
        <is>
          <t>Ocio y entradas</t>
        </is>
      </c>
    </row>
    <row r="10">
      <c r="B10" s="5" t="inlineStr">
        <is>
          <t>Corona sueca</t>
        </is>
      </c>
      <c r="C10" s="26" t="inlineStr">
        <is>
          <t>SEK</t>
        </is>
      </c>
      <c r="D10" s="36" t="n">
        <v>11.35</v>
      </c>
      <c r="E10" s="37">
        <f>IF(OR(C10="",D10="",D10=0),"",1/D10)</f>
        <v/>
      </c>
      <c r="G10" s="5" t="inlineStr">
        <is>
          <t>Compras</t>
        </is>
      </c>
    </row>
    <row r="11">
      <c r="B11" s="5" t="inlineStr">
        <is>
          <t>Yen japonés</t>
        </is>
      </c>
      <c r="C11" s="26" t="inlineStr">
        <is>
          <t>JPY</t>
        </is>
      </c>
      <c r="D11" s="36" t="n">
        <v>163.5</v>
      </c>
      <c r="E11" s="37">
        <f>IF(OR(C11="",D11="",D11=0),"",1/D11)</f>
        <v/>
      </c>
      <c r="G11" s="5" t="inlineStr">
        <is>
          <t>Excursiones</t>
        </is>
      </c>
    </row>
    <row r="12">
      <c r="B12" s="5" t="inlineStr">
        <is>
          <t>Peso mexicano</t>
        </is>
      </c>
      <c r="C12" s="26" t="inlineStr">
        <is>
          <t>MXN</t>
        </is>
      </c>
      <c r="D12" s="36" t="n">
        <v>20.1</v>
      </c>
      <c r="E12" s="37">
        <f>IF(OR(C12="",D12="",D12=0),"",1/D12)</f>
        <v/>
      </c>
      <c r="G12" s="5" t="inlineStr">
        <is>
          <t>Seguros y gestiones</t>
        </is>
      </c>
    </row>
    <row r="13">
      <c r="B13" s="5" t="inlineStr">
        <is>
          <t>Dírham marroquí</t>
        </is>
      </c>
      <c r="C13" s="26" t="inlineStr">
        <is>
          <t>MAD</t>
        </is>
      </c>
      <c r="D13" s="36" t="n">
        <v>10.85</v>
      </c>
      <c r="E13" s="37">
        <f>IF(OR(C13="",D13="",D13=0),"",1/D13)</f>
        <v/>
      </c>
      <c r="G13" s="5" t="inlineStr">
        <is>
          <t>Otros</t>
        </is>
      </c>
    </row>
    <row r="14">
      <c r="B14" s="5" t="inlineStr">
        <is>
          <t>Zloty polaco</t>
        </is>
      </c>
      <c r="C14" s="26" t="inlineStr">
        <is>
          <t>PLN</t>
        </is>
      </c>
      <c r="D14" s="36" t="n">
        <v>4.3</v>
      </c>
      <c r="E14" s="37">
        <f>IF(OR(C14="",D14="",D14=0),"",1/D14)</f>
        <v/>
      </c>
    </row>
    <row r="15" ht="30" customHeight="1">
      <c r="B15" s="5" t="inlineStr">
        <is>
          <t>Corona checa</t>
        </is>
      </c>
      <c r="C15" s="26" t="inlineStr">
        <is>
          <t>CZK</t>
        </is>
      </c>
      <c r="D15" s="36" t="n">
        <v>25.2</v>
      </c>
      <c r="E15" s="37">
        <f>IF(OR(C15="",D15="",D15=0),"",1/D15)</f>
        <v/>
      </c>
      <c r="G15" s="38" t="inlineStr">
        <is>
          <t>Puedes renombrarlas: el Resumen y los desplegables las siguen.</t>
        </is>
      </c>
    </row>
    <row r="16">
      <c r="B16" s="5" t="n"/>
      <c r="C16" s="26" t="n"/>
      <c r="D16" s="36" t="n"/>
      <c r="E16" s="37">
        <f>IF(OR(C16="",D16="",D16=0),"",1/D16)</f>
        <v/>
      </c>
    </row>
    <row r="17">
      <c r="B17" s="5" t="n"/>
      <c r="C17" s="26" t="n"/>
      <c r="D17" s="36" t="n"/>
      <c r="E17" s="37">
        <f>IF(OR(C17="",D17="",D17=0),"",1/D17)</f>
        <v/>
      </c>
    </row>
    <row r="19">
      <c r="B19" s="4" t="inlineStr">
        <is>
          <t>Fecha en que apuntaste los tipos</t>
        </is>
      </c>
      <c r="C19" s="28" t="n">
        <v>46275</v>
      </c>
    </row>
    <row r="20">
      <c r="B20" s="4" t="inlineStr">
        <is>
          <t>Antigüedad de los tipos (días)</t>
        </is>
      </c>
      <c r="C20" s="39">
        <f>IF(C19="","",MAX(0,TODAY()-C19))</f>
        <v/>
      </c>
      <c r="D20" s="25" t="inlineStr">
        <is>
          <t>Si pasa de 30 días se pone en ámbar: actualiza los tipos.</t>
        </is>
      </c>
    </row>
    <row r="21">
      <c r="B21" s="25" t="inlineStr">
        <is>
          <t>Tipos de ejemplo y orientativos, no oficiales: apunta los que veas en tu banco o app el día del viaje.</t>
        </is>
      </c>
    </row>
    <row r="23" ht="44" customHeight="1">
      <c r="B23" s="14" t="inlineStr">
        <is>
          <t>Método de pago</t>
        </is>
      </c>
      <c r="C23" s="14" t="inlineStr">
        <is>
          <t>Comisión (%)</t>
        </is>
      </c>
      <c r="D23" s="14" t="inlineStr">
        <is>
          <t>Comisión fija por operación (€)</t>
        </is>
      </c>
    </row>
    <row r="24">
      <c r="B24" s="5" t="inlineStr">
        <is>
          <t>Tarjeta sin comisiones</t>
        </is>
      </c>
      <c r="C24" s="40" t="n">
        <v>0</v>
      </c>
      <c r="D24" s="8" t="n">
        <v>0</v>
      </c>
    </row>
    <row r="25">
      <c r="B25" s="5" t="inlineStr">
        <is>
          <t>Tarjeta con comisión</t>
        </is>
      </c>
      <c r="C25" s="40" t="n">
        <v>0.0175</v>
      </c>
      <c r="D25" s="8" t="n">
        <v>0</v>
      </c>
    </row>
    <row r="26">
      <c r="B26" s="5" t="inlineStr">
        <is>
          <t>Retirada en cajero extranjero</t>
        </is>
      </c>
      <c r="C26" s="40" t="n">
        <v>0.02</v>
      </c>
      <c r="D26" s="8" t="n">
        <v>3</v>
      </c>
    </row>
    <row r="27">
      <c r="B27" s="5" t="inlineStr">
        <is>
          <t>Casa de cambio del aeropuerto</t>
        </is>
      </c>
      <c r="C27" s="40" t="n">
        <v>0.06</v>
      </c>
      <c r="D27" s="8" t="n">
        <v>0</v>
      </c>
    </row>
    <row r="28">
      <c r="B28" s="5" t="inlineStr">
        <is>
          <t>Banco en España (antes de viajar)</t>
        </is>
      </c>
      <c r="C28" s="40" t="n">
        <v>0.025</v>
      </c>
      <c r="D28" s="8" t="n">
        <v>0</v>
      </c>
    </row>
    <row r="29">
      <c r="B29" s="5" t="inlineStr">
        <is>
          <t>Tarjeta prepago de viaje</t>
        </is>
      </c>
      <c r="C29" s="40" t="n">
        <v>0.005</v>
      </c>
      <c r="D29" s="8" t="n">
        <v>0</v>
      </c>
    </row>
    <row r="30">
      <c r="B30" s="25" t="inlineStr">
        <is>
          <t>La comisión fija se suma una vez por cada fila de «Gastos» (por operación o retirada).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C20">
    <cfRule type="expression" priority="1" dxfId="1">
      <formula>AND(ISNUMBER($C$20),$C$20&gt;30)</formula>
    </cfRule>
  </conditionalFormatting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Conversor de divisas para viajes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13" t="inlineStr">
        <is>
          <t>CÓMO USARLA</t>
        </is>
      </c>
    </row>
    <row r="6" ht="30" customHeight="1">
      <c r="B6" s="41" t="inlineStr">
        <is>
          <t>1.  En la hoja «Ajustes» revisa los tipos de cambio (celdas crema): escribe cuántas unidades de cada divisa te dan por 1 € y la fecha en que los apuntaste.</t>
        </is>
      </c>
    </row>
    <row r="7" ht="30" customHeight="1">
      <c r="B7" s="41" t="inlineStr">
        <is>
          <t>2.  En el segundo bloque de «Ajustes» pon las comisiones de tus formas de pago: porcentaje y, si hay, comisión fija por operación (por ejemplo la del cajero).</t>
        </is>
      </c>
    </row>
    <row r="8" ht="30" customHeight="1">
      <c r="B8" s="41" t="inlineStr">
        <is>
          <t>3.  En «Resumen» escribe el nombre del viaje, el presupuesto total en euros, los días y las personas.</t>
        </is>
      </c>
    </row>
    <row r="9" ht="30" customHeight="1">
      <c r="B9" s="41" t="inlineStr">
        <is>
          <t>4.  Ve a «Gastos» y anota cada gasto: concepto, divisa (desplegable), importe en esa divisa, fecha, categoría y cómo lo pagaste.</t>
        </is>
      </c>
    </row>
    <row r="10" ht="30" customHeight="1">
      <c r="B10" s="41" t="inlineStr">
        <is>
          <t>5.  Las columnas verdes calculan solas el tipo aplicado, el importe en euros, la comisión, el total en euros y el porcentaje de comisión de cada gasto.</t>
        </is>
      </c>
    </row>
    <row r="11" ht="30" customHeight="1">
      <c r="B11" s="41" t="inlineStr">
        <is>
          <t>6.  Abre «Referencia» para ver precios típicos del destino en euros, convertir importes de tiendas y cartas, saber cuánta divisa recibes por tus euros y comparar métodos de pago.</t>
        </is>
      </c>
    </row>
    <row r="12" ht="30" customHeight="1">
      <c r="B12" s="41" t="inlineStr">
        <is>
          <t>7.  Consulta «Resumen» para ver el total gastado, las comisiones, el presupuesto restante, el gasto por día y por persona, y el desglose por categoría, divisa y método.</t>
        </is>
      </c>
    </row>
    <row r="14">
      <c r="B14" s="13" t="inlineStr">
        <is>
          <t>CONSEJOS</t>
        </is>
      </c>
    </row>
    <row r="15" ht="30" customHeight="1">
      <c r="B15" s="41" t="inlineStr">
        <is>
          <t>•  Apunta el tipo de cambio que te aplique realmente tu banco o tarjeta: suele diferir del tipo «de mercado» que ves en internet.</t>
        </is>
      </c>
    </row>
    <row r="16" ht="30" customHeight="1">
      <c r="B16" s="41" t="inlineStr">
        <is>
          <t>•  Si viajas por varios países con monedas distintas, añade cada divisa en «Ajustes» (hay 12 huecos) y elígela en cada gasto.</t>
        </is>
      </c>
    </row>
    <row r="17" ht="30" customHeight="1">
      <c r="B17" s="41" t="inlineStr">
        <is>
          <t>•  Las filas vacías de «Gastos» (hasta la 46) ya tienen las fórmulas puestas: solo rellena las celdas crema.</t>
        </is>
      </c>
    </row>
    <row r="18" ht="30" customHeight="1">
      <c r="B18" s="41" t="inlineStr">
        <is>
          <t>•  El conversor de «Referencia» usa la divisa y el método elegidos en sus celdas C5 y C7; cámbialos para simular otro destino u otra forma de pago.</t>
        </is>
      </c>
    </row>
    <row r="19" ht="18" customHeight="1">
      <c r="B19" s="41" t="inlineStr">
        <is>
          <t>•  La hoja no tiene contraseña: si quieres modificar fórmulas, ve a Revisar &gt; Desproteger hoja.</t>
        </is>
      </c>
    </row>
    <row r="21">
      <c r="B21" s="25" t="inlineStr">
        <is>
          <t>Las celdas con fondo crema y texto azul son para rellenar; las verdes se calculan solas.</t>
        </is>
      </c>
    </row>
    <row r="23" ht="44" customHeight="1">
      <c r="B23" s="42" t="inlineStr">
        <is>
          <t>Aviso: los tipos de cambio, comisiones y precios son datos de ejemplo editables, no cotizaciones oficiales ni ofertas de ninguna entidad. Las condiciones reales de tu banco, tarjeta o casa de cambio pueden variar. Es una herramienta de cálculo orientativa y no constituye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2026-10-03T09:39:35Z</dcterms:created>
  <dcterms:modified xmlns:dcterms="http://purl.org/dc/terms/" xmlns:xsi="http://www.w3.org/2001/XMLSchema-instance" xsi:type="dcterms:W3CDTF">2026-10-03T09:39:35Z</dcterms:modified>
</cp:coreProperties>
</file>