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Proveedor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 &quot;€&quot;"/>
    <numFmt numFmtId="165" formatCode="hh:mm"/>
    <numFmt numFmtId="166" formatCode="yyyy-mm-dd"/>
    <numFmt numFmtId="167" formatCode="dd/mm/yyyy"/>
    <numFmt numFmtId="168" formatCode="[h]:mm"/>
    <numFmt numFmtId="169" formatCode="0.0"/>
    <numFmt numFmtId="170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1" fontId="10" fillId="6" borderId="0" applyAlignment="1" pivotButton="0" quotePrefix="0" xfId="0">
      <alignment horizontal="center" vertical="center"/>
    </xf>
    <xf numFmtId="165" fontId="10" fillId="6" borderId="0" applyAlignment="1" pivotButton="0" quotePrefix="0" xfId="0">
      <alignment horizontal="center" vertical="center"/>
    </xf>
    <xf numFmtId="168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164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1" fontId="5" fillId="0" borderId="1" applyAlignment="1" pivotButton="0" quotePrefix="0" xfId="0">
      <alignment horizontal="center" vertical="center"/>
    </xf>
    <xf numFmtId="169" fontId="5" fillId="0" borderId="1" applyAlignment="1" pivotButton="0" quotePrefix="0" xfId="0">
      <alignment horizontal="center" vertical="center"/>
    </xf>
    <xf numFmtId="17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" fontId="7" fillId="5" borderId="1" applyAlignment="1" pivotButton="0" quotePrefix="0" xfId="0">
      <alignment vertical="center"/>
    </xf>
    <xf numFmtId="169" fontId="7" fillId="5" borderId="1" applyAlignment="1" pivotButton="0" quotePrefix="0" xfId="0">
      <alignment vertical="center"/>
    </xf>
    <xf numFmtId="170" fontId="7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8" fillId="0" borderId="0" applyAlignment="1" pivotButton="0" quotePrefix="0" xfId="0">
      <alignment horizontal="right" vertical="center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8" fillId="0" borderId="0" applyAlignment="1" pivotButton="0" quotePrefix="0" xfId="0">
      <alignment horizontal="right" vertical="center" wrapText="1"/>
    </xf>
    <xf numFmtId="1" fontId="4" fillId="4" borderId="1" applyAlignment="1" applyProtection="1" pivotButton="0" quotePrefix="0" xfId="0">
      <alignment horizontal="center" vertical="center"/>
      <protection locked="0" hidden="0"/>
    </xf>
    <xf numFmtId="1" fontId="6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165" fontId="7" fillId="5" borderId="1" applyAlignment="1" pivotButton="0" quotePrefix="0" xfId="0">
      <alignment vertical="center"/>
    </xf>
    <xf numFmtId="164" fontId="4" fillId="4" borderId="1" applyAlignment="1" applyProtection="1" pivotButton="0" quotePrefix="0" xfId="0">
      <alignment vertical="center"/>
      <protection locked="0" hidden="0"/>
    </xf>
    <xf numFmtId="164" fontId="5" fillId="0" borderId="1" applyAlignment="1" pivotButton="0" quotePrefix="0" xfId="0">
      <alignment vertical="center"/>
    </xf>
    <xf numFmtId="164" fontId="7" fillId="5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6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1E40AF"/>
      </font>
      <fill>
        <patternFill patternType="solid">
          <fgColor rgb="00DBEAFE"/>
          <bgColor rgb="00DBEAFE"/>
        </patternFill>
      </fill>
    </dxf>
    <dxf>
      <font>
        <b val="1"/>
        <color rgb="009D174D"/>
      </font>
      <fill>
        <patternFill patternType="solid">
          <fgColor rgb="00FCE7F3"/>
          <bgColor rgb="00FCE7F3"/>
        </patternFill>
      </fill>
    </dxf>
    <dxf>
      <font>
        <b val="1"/>
        <color rgb="005B21B6"/>
      </font>
      <fill>
        <patternFill patternType="solid">
          <fgColor rgb="00EDE9FE"/>
          <bgColor rgb="00EDE9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Minutos del día dedicados a cada bloque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'Panel'!$B$13:$B$18</f>
            </numRef>
          </cat>
          <val>
            <numRef>
              <f>'Panel'!$D$13:$D$18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3" customWidth="1" min="9" max="9"/>
  </cols>
  <sheetData>
    <row r="2" ht="34" customHeight="1">
      <c r="B2" s="1" t="inlineStr">
        <is>
          <t>Panel del día de la boda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cuánto dura el día, cómo se reparte por bloques y quién carga con qué.</t>
        </is>
      </c>
    </row>
    <row r="5" ht="26" customHeight="1">
      <c r="B5" s="4" t="inlineStr">
        <is>
          <t>ACTIVIDADES PLANIFICADAS</t>
        </is>
      </c>
      <c r="C5" s="4" t="inlineStr">
        <is>
          <t>EMPIEZA A LAS</t>
        </is>
      </c>
      <c r="E5" s="4" t="inlineStr">
        <is>
          <t>TERMINA A LAS</t>
        </is>
      </c>
      <c r="G5" s="4" t="inlineStr">
        <is>
          <t>DURACIÓN TOTAL (h:mm)</t>
        </is>
      </c>
    </row>
    <row r="6" ht="36" customHeight="1">
      <c r="B6" s="5">
        <f>COUNT(Cronograma!B8:B47)</f>
        <v/>
      </c>
      <c r="C6" s="6">
        <f>IF(COUNT(Cronograma!B8:B47)=0,"-",MIN(Cronograma!B8:B47))</f>
        <v/>
      </c>
      <c r="E6" s="6">
        <f>IF(COUNT(Cronograma!D8:D47)=0,"-",MAX(Cronograma!D8:D47))</f>
        <v/>
      </c>
      <c r="G6" s="7">
        <f>SUM(Cronograma!C8:C47)/1440</f>
        <v/>
      </c>
    </row>
    <row r="8" ht="26" customHeight="1">
      <c r="B8" s="4" t="inlineStr">
        <is>
          <t>DÍAS PARA LA BODA</t>
        </is>
      </c>
      <c r="C8" s="4" t="inlineStr">
        <is>
          <t>ACTIVIDADES CONFIRMADAS</t>
        </is>
      </c>
      <c r="E8" s="4" t="inlineStr">
        <is>
          <t>CHOQUES DE HORARIO</t>
        </is>
      </c>
      <c r="G8" s="4" t="inlineStr">
        <is>
          <t>PAGO PENDIENTE PROVEEDORES</t>
        </is>
      </c>
    </row>
    <row r="9" ht="36" customHeight="1">
      <c r="B9" s="5">
        <f>Cronograma!M5</f>
        <v/>
      </c>
      <c r="C9" s="8">
        <f>IFERROR((COUNTIF(Cronograma!K8:K47,"Confirmado")+COUNTIF(Cronograma!K8:K47,"Hecho"))/COUNT(Cronograma!B8:B47),0)</f>
        <v/>
      </c>
      <c r="E9" s="5">
        <f>COUNTIF(Cronograma!M8:M47,"Solapa*")</f>
        <v/>
      </c>
      <c r="G9" s="9">
        <f>SUM(Proveedores!I8:I27)</f>
        <v/>
      </c>
    </row>
    <row r="11">
      <c r="B11" s="10" t="inlineStr">
        <is>
          <t>REPARTO DEL DÍA POR BLOQUES</t>
        </is>
      </c>
    </row>
    <row r="12" ht="26" customHeight="1">
      <c r="B12" s="11" t="inlineStr">
        <is>
          <t>Bloque</t>
        </is>
      </c>
      <c r="C12" s="11" t="inlineStr">
        <is>
          <t>Actividades</t>
        </is>
      </c>
      <c r="D12" s="11" t="inlineStr">
        <is>
          <t>Minutos</t>
        </is>
      </c>
      <c r="E12" s="11" t="inlineStr">
        <is>
          <t>Horas</t>
        </is>
      </c>
      <c r="F12" s="11" t="inlineStr">
        <is>
          <t>% del día</t>
        </is>
      </c>
      <c r="G12" s="11" t="inlineStr">
        <is>
          <t>Empieza</t>
        </is>
      </c>
    </row>
    <row r="13">
      <c r="B13" s="12">
        <f>Listas!A2</f>
        <v/>
      </c>
      <c r="C13" s="13">
        <f>COUNTIF(Cronograma!$E$8:$E$47,B13)</f>
        <v/>
      </c>
      <c r="D13" s="13">
        <f>SUMIF(Cronograma!$E$8:$E$47,B13,Cronograma!$C$8:$C$47)</f>
        <v/>
      </c>
      <c r="E13" s="14">
        <f>ROUND(D13/60,1)</f>
        <v/>
      </c>
      <c r="F13" s="15">
        <f>IFERROR(D13/$D$19,0)</f>
        <v/>
      </c>
      <c r="G13" s="16">
        <f>IFERROR(INDEX(Cronograma!$B$8:$B$47,MATCH(B13,Cronograma!$E$8:$E$47,0)),"-")</f>
        <v/>
      </c>
    </row>
    <row r="14">
      <c r="B14" s="12">
        <f>Listas!A3</f>
        <v/>
      </c>
      <c r="C14" s="13">
        <f>COUNTIF(Cronograma!$E$8:$E$47,B14)</f>
        <v/>
      </c>
      <c r="D14" s="13">
        <f>SUMIF(Cronograma!$E$8:$E$47,B14,Cronograma!$C$8:$C$47)</f>
        <v/>
      </c>
      <c r="E14" s="14">
        <f>ROUND(D14/60,1)</f>
        <v/>
      </c>
      <c r="F14" s="15">
        <f>IFERROR(D14/$D$19,0)</f>
        <v/>
      </c>
      <c r="G14" s="16">
        <f>IFERROR(INDEX(Cronograma!$B$8:$B$47,MATCH(B14,Cronograma!$E$8:$E$47,0)),"-")</f>
        <v/>
      </c>
    </row>
    <row r="15">
      <c r="B15" s="12">
        <f>Listas!A4</f>
        <v/>
      </c>
      <c r="C15" s="13">
        <f>COUNTIF(Cronograma!$E$8:$E$47,B15)</f>
        <v/>
      </c>
      <c r="D15" s="13">
        <f>SUMIF(Cronograma!$E$8:$E$47,B15,Cronograma!$C$8:$C$47)</f>
        <v/>
      </c>
      <c r="E15" s="14">
        <f>ROUND(D15/60,1)</f>
        <v/>
      </c>
      <c r="F15" s="15">
        <f>IFERROR(D15/$D$19,0)</f>
        <v/>
      </c>
      <c r="G15" s="16">
        <f>IFERROR(INDEX(Cronograma!$B$8:$B$47,MATCH(B15,Cronograma!$E$8:$E$47,0)),"-")</f>
        <v/>
      </c>
    </row>
    <row r="16">
      <c r="B16" s="12">
        <f>Listas!A5</f>
        <v/>
      </c>
      <c r="C16" s="13">
        <f>COUNTIF(Cronograma!$E$8:$E$47,B16)</f>
        <v/>
      </c>
      <c r="D16" s="13">
        <f>SUMIF(Cronograma!$E$8:$E$47,B16,Cronograma!$C$8:$C$47)</f>
        <v/>
      </c>
      <c r="E16" s="14">
        <f>ROUND(D16/60,1)</f>
        <v/>
      </c>
      <c r="F16" s="15">
        <f>IFERROR(D16/$D$19,0)</f>
        <v/>
      </c>
      <c r="G16" s="16">
        <f>IFERROR(INDEX(Cronograma!$B$8:$B$47,MATCH(B16,Cronograma!$E$8:$E$47,0)),"-")</f>
        <v/>
      </c>
    </row>
    <row r="17">
      <c r="B17" s="12">
        <f>Listas!A6</f>
        <v/>
      </c>
      <c r="C17" s="13">
        <f>COUNTIF(Cronograma!$E$8:$E$47,B17)</f>
        <v/>
      </c>
      <c r="D17" s="13">
        <f>SUMIF(Cronograma!$E$8:$E$47,B17,Cronograma!$C$8:$C$47)</f>
        <v/>
      </c>
      <c r="E17" s="14">
        <f>ROUND(D17/60,1)</f>
        <v/>
      </c>
      <c r="F17" s="15">
        <f>IFERROR(D17/$D$19,0)</f>
        <v/>
      </c>
      <c r="G17" s="16">
        <f>IFERROR(INDEX(Cronograma!$B$8:$B$47,MATCH(B17,Cronograma!$E$8:$E$47,0)),"-")</f>
        <v/>
      </c>
    </row>
    <row r="18">
      <c r="B18" s="12">
        <f>Listas!A7</f>
        <v/>
      </c>
      <c r="C18" s="13">
        <f>COUNTIF(Cronograma!$E$8:$E$47,B18)</f>
        <v/>
      </c>
      <c r="D18" s="13">
        <f>SUMIF(Cronograma!$E$8:$E$47,B18,Cronograma!$C$8:$C$47)</f>
        <v/>
      </c>
      <c r="E18" s="14">
        <f>ROUND(D18/60,1)</f>
        <v/>
      </c>
      <c r="F18" s="15">
        <f>IFERROR(D18/$D$19,0)</f>
        <v/>
      </c>
      <c r="G18" s="16">
        <f>IFERROR(INDEX(Cronograma!$B$8:$B$47,MATCH(B18,Cronograma!$E$8:$E$47,0)),"-")</f>
        <v/>
      </c>
    </row>
    <row r="19">
      <c r="B19" s="17" t="inlineStr">
        <is>
          <t>Total</t>
        </is>
      </c>
      <c r="C19" s="18">
        <f>SUM(C13:C18)</f>
        <v/>
      </c>
      <c r="D19" s="18">
        <f>SUM(D13:D18)</f>
        <v/>
      </c>
      <c r="E19" s="19">
        <f>ROUND(D19/60,1)</f>
        <v/>
      </c>
      <c r="F19" s="20">
        <f>SUM(F13:F18)</f>
        <v/>
      </c>
      <c r="G19" s="17" t="inlineStr"/>
    </row>
    <row r="21">
      <c r="B21" s="10" t="inlineStr">
        <is>
          <t>QUIÉN SE ENCARGA DE QUÉ</t>
        </is>
      </c>
    </row>
    <row r="22">
      <c r="B22" s="21" t="inlineStr">
        <is>
          <t>Escribe aquí los nombres del equipo (aparecen en el desplegable «Responsable» del Cronograma).</t>
        </is>
      </c>
    </row>
    <row r="23" ht="26" customHeight="1">
      <c r="B23" s="11" t="inlineStr">
        <is>
          <t>Responsable</t>
        </is>
      </c>
      <c r="C23" s="11" t="inlineStr">
        <is>
          <t>Actividades</t>
        </is>
      </c>
      <c r="D23" s="11" t="inlineStr">
        <is>
          <t>Minutos</t>
        </is>
      </c>
      <c r="E23" s="11" t="inlineStr">
        <is>
          <t>Confirmadas</t>
        </is>
      </c>
      <c r="F23" s="11" t="inlineStr">
        <is>
          <t>Pendientes</t>
        </is>
      </c>
    </row>
    <row r="24">
      <c r="B24" s="22" t="inlineStr">
        <is>
          <t>Marta</t>
        </is>
      </c>
      <c r="C24" s="13">
        <f>IF(B24="","",COUNTIF(Cronograma!$H$8:$H$47,B24))</f>
        <v/>
      </c>
      <c r="D24" s="13">
        <f>IF(B24="","",SUMIF(Cronograma!$H$8:$H$47,B24,Cronograma!$C$8:$C$47))</f>
        <v/>
      </c>
      <c r="E24" s="13">
        <f>IF(B24="","",COUNTIFS(Cronograma!$H$8:$H$47,B24,Cronograma!$K$8:$K$47,"Confirmado")+COUNTIFS(Cronograma!$H$8:$H$47,B24,Cronograma!$K$8:$K$47,"Hecho"))</f>
        <v/>
      </c>
      <c r="F24" s="13">
        <f>IF(B24="","",COUNTIFS(Cronograma!$H$8:$H$47,B24,Cronograma!$K$8:$K$47,"Pendiente"))</f>
        <v/>
      </c>
    </row>
    <row r="25">
      <c r="B25" s="22" t="inlineStr">
        <is>
          <t>Pablo</t>
        </is>
      </c>
      <c r="C25" s="13">
        <f>IF(B25="","",COUNTIF(Cronograma!$H$8:$H$47,B25))</f>
        <v/>
      </c>
      <c r="D25" s="13">
        <f>IF(B25="","",SUMIF(Cronograma!$H$8:$H$47,B25,Cronograma!$C$8:$C$47))</f>
        <v/>
      </c>
      <c r="E25" s="13">
        <f>IF(B25="","",COUNTIFS(Cronograma!$H$8:$H$47,B25,Cronograma!$K$8:$K$47,"Confirmado")+COUNTIFS(Cronograma!$H$8:$H$47,B25,Cronograma!$K$8:$K$47,"Hecho"))</f>
        <v/>
      </c>
      <c r="F25" s="13">
        <f>IF(B25="","",COUNTIFS(Cronograma!$H$8:$H$47,B25,Cronograma!$K$8:$K$47,"Pendiente"))</f>
        <v/>
      </c>
    </row>
    <row r="26">
      <c r="B26" s="22" t="inlineStr">
        <is>
          <t>Lucía</t>
        </is>
      </c>
      <c r="C26" s="13">
        <f>IF(B26="","",COUNTIF(Cronograma!$H$8:$H$47,B26))</f>
        <v/>
      </c>
      <c r="D26" s="13">
        <f>IF(B26="","",SUMIF(Cronograma!$H$8:$H$47,B26,Cronograma!$C$8:$C$47))</f>
        <v/>
      </c>
      <c r="E26" s="13">
        <f>IF(B26="","",COUNTIFS(Cronograma!$H$8:$H$47,B26,Cronograma!$K$8:$K$47,"Confirmado")+COUNTIFS(Cronograma!$H$8:$H$47,B26,Cronograma!$K$8:$K$47,"Hecho"))</f>
        <v/>
      </c>
      <c r="F26" s="13">
        <f>IF(B26="","",COUNTIFS(Cronograma!$H$8:$H$47,B26,Cronograma!$K$8:$K$47,"Pendiente"))</f>
        <v/>
      </c>
    </row>
    <row r="27">
      <c r="B27" s="22" t="inlineStr">
        <is>
          <t>Iván</t>
        </is>
      </c>
      <c r="C27" s="13">
        <f>IF(B27="","",COUNTIF(Cronograma!$H$8:$H$47,B27))</f>
        <v/>
      </c>
      <c r="D27" s="13">
        <f>IF(B27="","",SUMIF(Cronograma!$H$8:$H$47,B27,Cronograma!$C$8:$C$47))</f>
        <v/>
      </c>
      <c r="E27" s="13">
        <f>IF(B27="","",COUNTIFS(Cronograma!$H$8:$H$47,B27,Cronograma!$K$8:$K$47,"Confirmado")+COUNTIFS(Cronograma!$H$8:$H$47,B27,Cronograma!$K$8:$K$47,"Hecho"))</f>
        <v/>
      </c>
      <c r="F27" s="13">
        <f>IF(B27="","",COUNTIFS(Cronograma!$H$8:$H$47,B27,Cronograma!$K$8:$K$47,"Pendiente"))</f>
        <v/>
      </c>
    </row>
    <row r="28">
      <c r="B28" s="22" t="inlineStr">
        <is>
          <t>Wedding planner</t>
        </is>
      </c>
      <c r="C28" s="13">
        <f>IF(B28="","",COUNTIF(Cronograma!$H$8:$H$47,B28))</f>
        <v/>
      </c>
      <c r="D28" s="13">
        <f>IF(B28="","",SUMIF(Cronograma!$H$8:$H$47,B28,Cronograma!$C$8:$C$47))</f>
        <v/>
      </c>
      <c r="E28" s="13">
        <f>IF(B28="","",COUNTIFS(Cronograma!$H$8:$H$47,B28,Cronograma!$K$8:$K$47,"Confirmado")+COUNTIFS(Cronograma!$H$8:$H$47,B28,Cronograma!$K$8:$K$47,"Hecho"))</f>
        <v/>
      </c>
      <c r="F28" s="13">
        <f>IF(B28="","",COUNTIFS(Cronograma!$H$8:$H$47,B28,Cronograma!$K$8:$K$47,"Pendiente"))</f>
        <v/>
      </c>
    </row>
    <row r="29">
      <c r="B29" s="22" t="inlineStr">
        <is>
          <t>Novios</t>
        </is>
      </c>
      <c r="C29" s="13">
        <f>IF(B29="","",COUNTIF(Cronograma!$H$8:$H$47,B29))</f>
        <v/>
      </c>
      <c r="D29" s="13">
        <f>IF(B29="","",SUMIF(Cronograma!$H$8:$H$47,B29,Cronograma!$C$8:$C$47))</f>
        <v/>
      </c>
      <c r="E29" s="13">
        <f>IF(B29="","",COUNTIFS(Cronograma!$H$8:$H$47,B29,Cronograma!$K$8:$K$47,"Confirmado")+COUNTIFS(Cronograma!$H$8:$H$47,B29,Cronograma!$K$8:$K$47,"Hecho"))</f>
        <v/>
      </c>
      <c r="F29" s="13">
        <f>IF(B29="","",COUNTIFS(Cronograma!$H$8:$H$47,B29,Cronograma!$K$8:$K$47,"Pendiente"))</f>
        <v/>
      </c>
    </row>
    <row r="30">
      <c r="B30" s="22" t="n"/>
      <c r="C30" s="13">
        <f>IF(B30="","",COUNTIF(Cronograma!$H$8:$H$47,B30))</f>
        <v/>
      </c>
      <c r="D30" s="13">
        <f>IF(B30="","",SUMIF(Cronograma!$H$8:$H$47,B30,Cronograma!$C$8:$C$47))</f>
        <v/>
      </c>
      <c r="E30" s="13">
        <f>IF(B30="","",COUNTIFS(Cronograma!$H$8:$H$47,B30,Cronograma!$K$8:$K$47,"Confirmado")+COUNTIFS(Cronograma!$H$8:$H$47,B30,Cronograma!$K$8:$K$47,"Hecho"))</f>
        <v/>
      </c>
      <c r="F30" s="13">
        <f>IF(B30="","",COUNTIFS(Cronograma!$H$8:$H$47,B30,Cronograma!$K$8:$K$47,"Pendiente"))</f>
        <v/>
      </c>
    </row>
    <row r="31">
      <c r="B31" s="22" t="n"/>
      <c r="C31" s="13">
        <f>IF(B31="","",COUNTIF(Cronograma!$H$8:$H$47,B31))</f>
        <v/>
      </c>
      <c r="D31" s="13">
        <f>IF(B31="","",SUMIF(Cronograma!$H$8:$H$47,B31,Cronograma!$C$8:$C$47))</f>
        <v/>
      </c>
      <c r="E31" s="13">
        <f>IF(B31="","",COUNTIFS(Cronograma!$H$8:$H$47,B31,Cronograma!$K$8:$K$47,"Confirmado")+COUNTIFS(Cronograma!$H$8:$H$47,B31,Cronograma!$K$8:$K$47,"Hecho"))</f>
        <v/>
      </c>
      <c r="F31" s="13">
        <f>IF(B31="","",COUNTIFS(Cronograma!$H$8:$H$47,B31,Cronograma!$K$8:$K$47,"Pendiente"))</f>
        <v/>
      </c>
    </row>
    <row r="33">
      <c r="B33" s="10" t="inlineStr">
        <is>
          <t>MINUTOS POR BLOQUE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E6:F6"/>
    <mergeCell ref="C6:D6"/>
    <mergeCell ref="G9:H9"/>
    <mergeCell ref="C5:D5"/>
    <mergeCell ref="G5:H5"/>
    <mergeCell ref="E5:F5"/>
    <mergeCell ref="B2:H2"/>
    <mergeCell ref="G6:H6"/>
    <mergeCell ref="C9:D9"/>
    <mergeCell ref="G8:H8"/>
    <mergeCell ref="B3:H3"/>
    <mergeCell ref="E9:F9"/>
    <mergeCell ref="E8:F8"/>
    <mergeCell ref="C8:D8"/>
  </mergeCells>
  <conditionalFormatting sqref="E9:F9">
    <cfRule type="expression" priority="1" dxfId="0">
      <formula>$E$9&gt;0</formula>
    </cfRule>
  </conditionalFormatting>
  <conditionalFormatting sqref="D13:D18">
    <cfRule type="dataBar" priority="2">
      <dataBar>
        <cfvo type="num" val="0"/>
        <cfvo type="max"/>
        <color rgb="0010B981"/>
      </dataBar>
    </cfRule>
  </conditionalFormatting>
  <conditionalFormatting sqref="D24:D31">
    <cfRule type="dataBar" priority="3">
      <dataBar>
        <cfvo type="num" val="0"/>
        <cfvo type="max"/>
        <color rgb="0010B981"/>
      </dataBar>
    </cfRule>
  </conditionalFormatting>
  <conditionalFormatting sqref="F24:F31">
    <cfRule type="expression" priority="4" dxfId="1">
      <formula>AND(ISNUMBER($F24),$F24&gt;0)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5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0" customWidth="1" min="3" max="3"/>
    <col width="9" customWidth="1" min="4" max="4"/>
    <col width="14" customWidth="1" min="5" max="5"/>
    <col width="36" customWidth="1" min="6" max="6"/>
    <col width="11" customWidth="1" min="7" max="7"/>
    <col width="16" customWidth="1" min="8" max="8"/>
    <col width="24" customWidth="1" min="9" max="9"/>
    <col width="26" customWidth="1" min="10" max="10"/>
    <col width="13" customWidth="1" min="11" max="11"/>
    <col width="11" customWidth="1" min="12" max="12"/>
    <col width="15" customWidth="1" min="13" max="13"/>
    <col width="30" customWidth="1" min="14" max="14"/>
  </cols>
  <sheetData>
    <row r="2" ht="34" customHeight="1">
      <c r="B2" s="1" t="inlineStr">
        <is>
          <t>Cronograma del día de la boda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Rellena actividad y duración: las horas de inicio y fin se encadenan solas. Si algo debe empezar a una hora exacta, usa «Hora fija».</t>
        </is>
      </c>
    </row>
    <row r="5" ht="32" customHeight="1">
      <c r="F5" s="23" t="inlineStr">
        <is>
          <t>Fecha de la boda:</t>
        </is>
      </c>
      <c r="G5" s="24" t="n">
        <v>46550</v>
      </c>
      <c r="H5" s="23" t="inlineStr">
        <is>
          <t>Empieza a las:</t>
        </is>
      </c>
      <c r="I5" s="25" t="n">
        <v>0.5</v>
      </c>
      <c r="J5" s="26" t="inlineStr">
        <is>
          <t>Llegada proveedores (min antes):</t>
        </is>
      </c>
      <c r="K5" s="27" t="n">
        <v>30</v>
      </c>
      <c r="L5" s="26" t="inlineStr">
        <is>
          <t>Días que faltan:</t>
        </is>
      </c>
      <c r="M5" s="28">
        <f>IF(G5="","-",G5-TODAY())</f>
        <v/>
      </c>
    </row>
    <row r="7" ht="36" customHeight="1">
      <c r="B7" s="11" t="inlineStr">
        <is>
          <t>Inicio</t>
        </is>
      </c>
      <c r="C7" s="11" t="inlineStr">
        <is>
          <t>Duración (min)</t>
        </is>
      </c>
      <c r="D7" s="11" t="inlineStr">
        <is>
          <t>Fin</t>
        </is>
      </c>
      <c r="E7" s="11" t="inlineStr">
        <is>
          <t>Bloque</t>
        </is>
      </c>
      <c r="F7" s="11" t="inlineStr">
        <is>
          <t>Actividad</t>
        </is>
      </c>
      <c r="G7" s="11" t="inlineStr">
        <is>
          <t>Hora fija (opc.)</t>
        </is>
      </c>
      <c r="H7" s="11" t="inlineStr">
        <is>
          <t>Responsable</t>
        </is>
      </c>
      <c r="I7" s="11" t="inlineStr">
        <is>
          <t>Lugar</t>
        </is>
      </c>
      <c r="J7" s="11" t="inlineStr">
        <is>
          <t>Proveedor</t>
        </is>
      </c>
      <c r="K7" s="11" t="inlineStr">
        <is>
          <t>Estado</t>
        </is>
      </c>
      <c r="L7" s="11" t="inlineStr">
        <is>
          <t>Holgura (min)</t>
        </is>
      </c>
      <c r="M7" s="11" t="inlineStr">
        <is>
          <t>Aviso</t>
        </is>
      </c>
      <c r="N7" s="11" t="inlineStr">
        <is>
          <t>Notas</t>
        </is>
      </c>
    </row>
    <row r="8">
      <c r="B8" s="29">
        <f>IF(OR(F8="",C8=""),"",IF(G8&lt;&gt;"",G8,IF(COUNT($D$7:D7)=0,$I$5,MAX($D$7:D7))))</f>
        <v/>
      </c>
      <c r="C8" s="27" t="n">
        <v>120</v>
      </c>
      <c r="D8" s="29">
        <f>IF(B8="","",B8+C8/1440)</f>
        <v/>
      </c>
      <c r="E8" s="30" t="inlineStr">
        <is>
          <t>Preparativos</t>
        </is>
      </c>
      <c r="F8" s="22" t="inlineStr">
        <is>
          <t>Peluquería y maquillaje de la novia</t>
        </is>
      </c>
      <c r="G8" s="25" t="n"/>
      <c r="H8" s="22" t="inlineStr">
        <is>
          <t>Marta</t>
        </is>
      </c>
      <c r="I8" s="22" t="inlineStr">
        <is>
          <t>Casa de la novia</t>
        </is>
      </c>
      <c r="J8" s="22" t="inlineStr">
        <is>
          <t>Estilismo Lola</t>
        </is>
      </c>
      <c r="K8" s="30" t="inlineStr">
        <is>
          <t>Confirmado</t>
        </is>
      </c>
      <c r="L8" s="13">
        <f>IF(OR(B8="",G8=""),"",IF(COUNT($D$7:D7)=0,"",ROUND((B8-MAX($D$7:D7))*1440,0)))</f>
        <v/>
      </c>
      <c r="M8" s="31">
        <f>IF(L8="","",IF(L8&lt;0,"Solapa "&amp;ABS(L8)&amp;" min",IF(L8&gt;0,"Hueco "&amp;L8&amp;" min","Encaja")))</f>
        <v/>
      </c>
      <c r="N8" s="22" t="inlineStr">
        <is>
          <t>Empezar por el recogido</t>
        </is>
      </c>
    </row>
    <row r="9">
      <c r="B9" s="29">
        <f>IF(OR(F9="",C9=""),"",IF(G9&lt;&gt;"",G9,IF(COUNT($D$7:D8)=0,$I$5,MAX($D$7:D8))))</f>
        <v/>
      </c>
      <c r="C9" s="27" t="n">
        <v>75</v>
      </c>
      <c r="D9" s="29">
        <f>IF(B9="","",B9+C9/1440)</f>
        <v/>
      </c>
      <c r="E9" s="30" t="inlineStr">
        <is>
          <t>Preparativos</t>
        </is>
      </c>
      <c r="F9" s="22" t="inlineStr">
        <is>
          <t>Vestido y fotos de preparativos</t>
        </is>
      </c>
      <c r="G9" s="25" t="n"/>
      <c r="H9" s="22" t="inlineStr">
        <is>
          <t>Marta</t>
        </is>
      </c>
      <c r="I9" s="22" t="inlineStr">
        <is>
          <t>Casa de la novia</t>
        </is>
      </c>
      <c r="J9" s="22" t="inlineStr">
        <is>
          <t>Fotografía Alba Luz</t>
        </is>
      </c>
      <c r="K9" s="30" t="inlineStr">
        <is>
          <t>Confirmado</t>
        </is>
      </c>
      <c r="L9" s="13">
        <f>IF(OR(B9="",G9=""),"",IF(COUNT($D$7:D8)=0,"",ROUND((B9-MAX($D$7:D8))*1440,0)))</f>
        <v/>
      </c>
      <c r="M9" s="31">
        <f>IF(L9="","",IF(L9&lt;0,"Solapa "&amp;ABS(L9)&amp;" min",IF(L9&gt;0,"Hueco "&amp;L9&amp;" min","Encaja")))</f>
        <v/>
      </c>
      <c r="N9" s="22" t="inlineStr">
        <is>
          <t>Fotos de zapatos, ramo y anillos</t>
        </is>
      </c>
    </row>
    <row r="10">
      <c r="B10" s="29">
        <f>IF(OR(F10="",C10=""),"",IF(G10&lt;&gt;"",G10,IF(COUNT($D$7:D9)=0,$I$5,MAX($D$7:D9))))</f>
        <v/>
      </c>
      <c r="C10" s="27" t="n">
        <v>45</v>
      </c>
      <c r="D10" s="29">
        <f>IF(B10="","",B10+C10/1440)</f>
        <v/>
      </c>
      <c r="E10" s="30" t="inlineStr">
        <is>
          <t>Preparativos</t>
        </is>
      </c>
      <c r="F10" s="22" t="inlineStr">
        <is>
          <t>Comida ligera y retoques</t>
        </is>
      </c>
      <c r="G10" s="25" t="n"/>
      <c r="H10" s="22" t="inlineStr">
        <is>
          <t>Lucía</t>
        </is>
      </c>
      <c r="I10" s="22" t="inlineStr">
        <is>
          <t>Casa de la novia</t>
        </is>
      </c>
      <c r="J10" s="22" t="n"/>
      <c r="K10" s="30" t="inlineStr">
        <is>
          <t>Confirmado</t>
        </is>
      </c>
      <c r="L10" s="13">
        <f>IF(OR(B10="",G10=""),"",IF(COUNT($D$7:D9)=0,"",ROUND((B10-MAX($D$7:D9))*1440,0)))</f>
        <v/>
      </c>
      <c r="M10" s="31">
        <f>IF(L10="","",IF(L10&lt;0,"Solapa "&amp;ABS(L10)&amp;" min",IF(L10&gt;0,"Hueco "&amp;L10&amp;" min","Encaja")))</f>
        <v/>
      </c>
      <c r="N10" s="22" t="inlineStr">
        <is>
          <t>Bocadillos y agua para todos</t>
        </is>
      </c>
    </row>
    <row r="11">
      <c r="B11" s="29">
        <f>IF(OR(F11="",C11=""),"",IF(G11&lt;&gt;"",G11,IF(COUNT($D$7:D10)=0,$I$5,MAX($D$7:D10))))</f>
        <v/>
      </c>
      <c r="C11" s="27" t="n">
        <v>30</v>
      </c>
      <c r="D11" s="29">
        <f>IF(B11="","",B11+C11/1440)</f>
        <v/>
      </c>
      <c r="E11" s="30" t="inlineStr">
        <is>
          <t>Preparativos</t>
        </is>
      </c>
      <c r="F11" s="22" t="inlineStr">
        <is>
          <t>Traslado de los novios a la finca</t>
        </is>
      </c>
      <c r="G11" s="25" t="n"/>
      <c r="H11" s="22" t="inlineStr">
        <is>
          <t>Pablo</t>
        </is>
      </c>
      <c r="I11" s="22" t="inlineStr">
        <is>
          <t>Trayecto en coche</t>
        </is>
      </c>
      <c r="J11" s="22" t="inlineStr">
        <is>
          <t>Coches Clásicos Sur</t>
        </is>
      </c>
      <c r="K11" s="30" t="inlineStr">
        <is>
          <t>Confirmado</t>
        </is>
      </c>
      <c r="L11" s="13">
        <f>IF(OR(B11="",G11=""),"",IF(COUNT($D$7:D10)=0,"",ROUND((B11-MAX($D$7:D10))*1440,0)))</f>
        <v/>
      </c>
      <c r="M11" s="31">
        <f>IF(L11="","",IF(L11&lt;0,"Solapa "&amp;ABS(L11)&amp;" min",IF(L11&gt;0,"Hueco "&amp;L11&amp;" min","Encaja")))</f>
        <v/>
      </c>
      <c r="N11" s="22" t="inlineStr">
        <is>
          <t>Trayecto de unos 25 min</t>
        </is>
      </c>
    </row>
    <row r="12">
      <c r="B12" s="29">
        <f>IF(OR(F12="",C12=""),"",IF(G12&lt;&gt;"",G12,IF(COUNT($D$7:D11)=0,$I$5,MAX($D$7:D11))))</f>
        <v/>
      </c>
      <c r="C12" s="27" t="n">
        <v>60</v>
      </c>
      <c r="D12" s="29">
        <f>IF(B12="","",B12+C12/1440)</f>
        <v/>
      </c>
      <c r="E12" s="30" t="inlineStr">
        <is>
          <t>Preparativos</t>
        </is>
      </c>
      <c r="F12" s="22" t="inlineStr">
        <is>
          <t>Llegada de invitados y bienvenida</t>
        </is>
      </c>
      <c r="G12" s="25" t="n"/>
      <c r="H12" s="22" t="inlineStr">
        <is>
          <t>Wedding planner</t>
        </is>
      </c>
      <c r="I12" s="22" t="inlineStr">
        <is>
          <t>Jardín de la finca</t>
        </is>
      </c>
      <c r="J12" s="22" t="inlineStr">
        <is>
          <t>Finca Los Almendros</t>
        </is>
      </c>
      <c r="K12" s="30" t="inlineStr">
        <is>
          <t>Confirmado</t>
        </is>
      </c>
      <c r="L12" s="13">
        <f>IF(OR(B12="",G12=""),"",IF(COUNT($D$7:D11)=0,"",ROUND((B12-MAX($D$7:D11))*1440,0)))</f>
        <v/>
      </c>
      <c r="M12" s="31">
        <f>IF(L12="","",IF(L12&lt;0,"Solapa "&amp;ABS(L12)&amp;" min",IF(L12&gt;0,"Hueco "&amp;L12&amp;" min","Encaja")))</f>
        <v/>
      </c>
      <c r="N12" s="22" t="inlineStr">
        <is>
          <t>Música ambiente y agua fresca</t>
        </is>
      </c>
    </row>
    <row r="13">
      <c r="B13" s="29">
        <f>IF(OR(F13="",C13=""),"",IF(G13&lt;&gt;"",G13,IF(COUNT($D$7:D12)=0,$I$5,MAX($D$7:D12))))</f>
        <v/>
      </c>
      <c r="C13" s="27" t="n">
        <v>45</v>
      </c>
      <c r="D13" s="29">
        <f>IF(B13="","",B13+C13/1440)</f>
        <v/>
      </c>
      <c r="E13" s="30" t="inlineStr">
        <is>
          <t>Ceremonia</t>
        </is>
      </c>
      <c r="F13" s="22" t="inlineStr">
        <is>
          <t>Ceremonia civil</t>
        </is>
      </c>
      <c r="G13" s="25" t="n">
        <v>0.7291666666666666</v>
      </c>
      <c r="H13" s="22" t="inlineStr">
        <is>
          <t>Iván</t>
        </is>
      </c>
      <c r="I13" s="22" t="inlineStr">
        <is>
          <t>Jardín de la finca</t>
        </is>
      </c>
      <c r="J13" s="22" t="inlineStr">
        <is>
          <t>Celebrante Carmen R.</t>
        </is>
      </c>
      <c r="K13" s="30" t="inlineStr">
        <is>
          <t>Confirmado</t>
        </is>
      </c>
      <c r="L13" s="13">
        <f>IF(OR(B13="",G13=""),"",IF(COUNT($D$7:D12)=0,"",ROUND((B13-MAX($D$7:D12))*1440,0)))</f>
        <v/>
      </c>
      <c r="M13" s="31">
        <f>IF(L13="","",IF(L13&lt;0,"Solapa "&amp;ABS(L13)&amp;" min",IF(L13&gt;0,"Hueco "&amp;L13&amp;" min","Encaja")))</f>
        <v/>
      </c>
      <c r="N13" s="22" t="inlineStr">
        <is>
          <t>Entrega de anillos y lecturas</t>
        </is>
      </c>
    </row>
    <row r="14">
      <c r="B14" s="29">
        <f>IF(OR(F14="",C14=""),"",IF(G14&lt;&gt;"",G14,IF(COUNT($D$7:D13)=0,$I$5,MAX($D$7:D13))))</f>
        <v/>
      </c>
      <c r="C14" s="27" t="n">
        <v>15</v>
      </c>
      <c r="D14" s="29">
        <f>IF(B14="","",B14+C14/1440)</f>
        <v/>
      </c>
      <c r="E14" s="30" t="inlineStr">
        <is>
          <t>Ceremonia</t>
        </is>
      </c>
      <c r="F14" s="22" t="inlineStr">
        <is>
          <t>Salida de los novios y lluvia de pétalos</t>
        </is>
      </c>
      <c r="G14" s="25" t="n"/>
      <c r="H14" s="22" t="inlineStr">
        <is>
          <t>Lucía</t>
        </is>
      </c>
      <c r="I14" s="22" t="inlineStr">
        <is>
          <t>Jardín de la finca</t>
        </is>
      </c>
      <c r="J14" s="22" t="inlineStr">
        <is>
          <t>Vídeos Horizonte</t>
        </is>
      </c>
      <c r="K14" s="30" t="inlineStr">
        <is>
          <t>Pendiente</t>
        </is>
      </c>
      <c r="L14" s="13">
        <f>IF(OR(B14="",G14=""),"",IF(COUNT($D$7:D13)=0,"",ROUND((B14-MAX($D$7:D13))*1440,0)))</f>
        <v/>
      </c>
      <c r="M14" s="31">
        <f>IF(L14="","",IF(L14&lt;0,"Solapa "&amp;ABS(L14)&amp;" min",IF(L14&gt;0,"Hueco "&amp;L14&amp;" min","Encaja")))</f>
        <v/>
      </c>
      <c r="N14" s="22" t="inlineStr">
        <is>
          <t>Repartir pétalos a los invitados</t>
        </is>
      </c>
    </row>
    <row r="15">
      <c r="B15" s="29">
        <f>IF(OR(F15="",C15=""),"",IF(G15&lt;&gt;"",G15,IF(COUNT($D$7:D14)=0,$I$5,MAX($D$7:D14))))</f>
        <v/>
      </c>
      <c r="C15" s="27" t="n">
        <v>45</v>
      </c>
      <c r="D15" s="29">
        <f>IF(B15="","",B15+C15/1440)</f>
        <v/>
      </c>
      <c r="E15" s="30" t="inlineStr">
        <is>
          <t>Ceremonia</t>
        </is>
      </c>
      <c r="F15" s="22" t="inlineStr">
        <is>
          <t>Fotos de grupo y de familia</t>
        </is>
      </c>
      <c r="G15" s="25" t="n"/>
      <c r="H15" s="22" t="inlineStr">
        <is>
          <t>Pablo</t>
        </is>
      </c>
      <c r="I15" s="22" t="inlineStr">
        <is>
          <t>Jardín de la finca</t>
        </is>
      </c>
      <c r="J15" s="22" t="inlineStr">
        <is>
          <t>Fotografía Alba Luz</t>
        </is>
      </c>
      <c r="K15" s="30" t="inlineStr">
        <is>
          <t>Confirmado</t>
        </is>
      </c>
      <c r="L15" s="13">
        <f>IF(OR(B15="",G15=""),"",IF(COUNT($D$7:D14)=0,"",ROUND((B15-MAX($D$7:D14))*1440,0)))</f>
        <v/>
      </c>
      <c r="M15" s="31">
        <f>IF(L15="","",IF(L15&lt;0,"Solapa "&amp;ABS(L15)&amp;" min",IF(L15&gt;0,"Hueco "&amp;L15&amp;" min","Encaja")))</f>
        <v/>
      </c>
      <c r="N15" s="22" t="inlineStr">
        <is>
          <t>Seguir la lista de fotos</t>
        </is>
      </c>
    </row>
    <row r="16">
      <c r="B16" s="29">
        <f>IF(OR(F16="",C16=""),"",IF(G16&lt;&gt;"",G16,IF(COUNT($D$7:D15)=0,$I$5,MAX($D$7:D15))))</f>
        <v/>
      </c>
      <c r="C16" s="27" t="n">
        <v>90</v>
      </c>
      <c r="D16" s="29">
        <f>IF(B16="","",B16+C16/1440)</f>
        <v/>
      </c>
      <c r="E16" s="30" t="inlineStr">
        <is>
          <t>Cóctel</t>
        </is>
      </c>
      <c r="F16" s="22" t="inlineStr">
        <is>
          <t>Cóctel de bienvenida</t>
        </is>
      </c>
      <c r="G16" s="25" t="n"/>
      <c r="H16" s="22" t="inlineStr">
        <is>
          <t>Wedding planner</t>
        </is>
      </c>
      <c r="I16" s="22" t="inlineStr">
        <is>
          <t>Terraza de la finca</t>
        </is>
      </c>
      <c r="J16" s="22" t="inlineStr">
        <is>
          <t>Catering Sabor Mediterráneo</t>
        </is>
      </c>
      <c r="K16" s="30" t="inlineStr">
        <is>
          <t>Confirmado</t>
        </is>
      </c>
      <c r="L16" s="13">
        <f>IF(OR(B16="",G16=""),"",IF(COUNT($D$7:D15)=0,"",ROUND((B16-MAX($D$7:D15))*1440,0)))</f>
        <v/>
      </c>
      <c r="M16" s="31">
        <f>IF(L16="","",IF(L16&lt;0,"Solapa "&amp;ABS(L16)&amp;" min",IF(L16&gt;0,"Hueco "&amp;L16&amp;" min","Encaja")))</f>
        <v/>
      </c>
      <c r="N16" s="22" t="inlineStr">
        <is>
          <t>Barra de bebidas y aperitivos</t>
        </is>
      </c>
    </row>
    <row r="17">
      <c r="B17" s="29">
        <f>IF(OR(F17="",C17=""),"",IF(G17&lt;&gt;"",G17,IF(COUNT($D$7:D16)=0,$I$5,MAX($D$7:D16))))</f>
        <v/>
      </c>
      <c r="C17" s="27" t="n">
        <v>40</v>
      </c>
      <c r="D17" s="29">
        <f>IF(B17="","",B17+C17/1440)</f>
        <v/>
      </c>
      <c r="E17" s="30" t="inlineStr">
        <is>
          <t>Banquete</t>
        </is>
      </c>
      <c r="F17" s="22" t="inlineStr">
        <is>
          <t>Entrada al salón y entrantes</t>
        </is>
      </c>
      <c r="G17" s="25" t="n">
        <v>0.8645833333333334</v>
      </c>
      <c r="H17" s="22" t="inlineStr">
        <is>
          <t>Wedding planner</t>
        </is>
      </c>
      <c r="I17" s="22" t="inlineStr">
        <is>
          <t>Salón principal</t>
        </is>
      </c>
      <c r="J17" s="22" t="inlineStr">
        <is>
          <t>Catering Sabor Mediterráneo</t>
        </is>
      </c>
      <c r="K17" s="30" t="inlineStr">
        <is>
          <t>Confirmado</t>
        </is>
      </c>
      <c r="L17" s="13">
        <f>IF(OR(B17="",G17=""),"",IF(COUNT($D$7:D16)=0,"",ROUND((B17-MAX($D$7:D16))*1440,0)))</f>
        <v/>
      </c>
      <c r="M17" s="31">
        <f>IF(L17="","",IF(L17&lt;0,"Solapa "&amp;ABS(L17)&amp;" min",IF(L17&gt;0,"Hueco "&amp;L17&amp;" min","Encaja")))</f>
        <v/>
      </c>
      <c r="N17" s="22" t="inlineStr">
        <is>
          <t>Entrada de los novios con música</t>
        </is>
      </c>
    </row>
    <row r="18">
      <c r="B18" s="29">
        <f>IF(OR(F18="",C18=""),"",IF(G18&lt;&gt;"",G18,IF(COUNT($D$7:D17)=0,$I$5,MAX($D$7:D17))))</f>
        <v/>
      </c>
      <c r="C18" s="27" t="n">
        <v>70</v>
      </c>
      <c r="D18" s="29">
        <f>IF(B18="","",B18+C18/1440)</f>
        <v/>
      </c>
      <c r="E18" s="30" t="inlineStr">
        <is>
          <t>Banquete</t>
        </is>
      </c>
      <c r="F18" s="22" t="inlineStr">
        <is>
          <t>Platos principales y brindis</t>
        </is>
      </c>
      <c r="G18" s="25" t="n"/>
      <c r="H18" s="22" t="inlineStr">
        <is>
          <t>Pablo</t>
        </is>
      </c>
      <c r="I18" s="22" t="inlineStr">
        <is>
          <t>Salón principal</t>
        </is>
      </c>
      <c r="J18" s="22" t="inlineStr">
        <is>
          <t>Catering Sabor Mediterráneo</t>
        </is>
      </c>
      <c r="K18" s="30" t="inlineStr">
        <is>
          <t>Confirmado</t>
        </is>
      </c>
      <c r="L18" s="13">
        <f>IF(OR(B18="",G18=""),"",IF(COUNT($D$7:D17)=0,"",ROUND((B18-MAX($D$7:D17))*1440,0)))</f>
        <v/>
      </c>
      <c r="M18" s="31">
        <f>IF(L18="","",IF(L18&lt;0,"Solapa "&amp;ABS(L18)&amp;" min",IF(L18&gt;0,"Hueco "&amp;L18&amp;" min","Encaja")))</f>
        <v/>
      </c>
      <c r="N18" s="22" t="inlineStr">
        <is>
          <t>Brindis del padrino al servir el postre</t>
        </is>
      </c>
    </row>
    <row r="19">
      <c r="B19" s="29">
        <f>IF(OR(F19="",C19=""),"",IF(G19&lt;&gt;"",G19,IF(COUNT($D$7:D18)=0,$I$5,MAX($D$7:D18))))</f>
        <v/>
      </c>
      <c r="C19" s="27" t="n">
        <v>40</v>
      </c>
      <c r="D19" s="29">
        <f>IF(B19="","",B19+C19/1440)</f>
        <v/>
      </c>
      <c r="E19" s="30" t="inlineStr">
        <is>
          <t>Banquete</t>
        </is>
      </c>
      <c r="F19" s="22" t="inlineStr">
        <is>
          <t>Corte de tarta y discursos</t>
        </is>
      </c>
      <c r="G19" s="25" t="n"/>
      <c r="H19" s="22" t="inlineStr">
        <is>
          <t>Novios</t>
        </is>
      </c>
      <c r="I19" s="22" t="inlineStr">
        <is>
          <t>Salón principal</t>
        </is>
      </c>
      <c r="J19" s="22" t="inlineStr">
        <is>
          <t>Pastelería Dulce Nube</t>
        </is>
      </c>
      <c r="K19" s="30" t="inlineStr">
        <is>
          <t>Confirmado</t>
        </is>
      </c>
      <c r="L19" s="13">
        <f>IF(OR(B19="",G19=""),"",IF(COUNT($D$7:D18)=0,"",ROUND((B19-MAX($D$7:D18))*1440,0)))</f>
        <v/>
      </c>
      <c r="M19" s="31">
        <f>IF(L19="","",IF(L19&lt;0,"Solapa "&amp;ABS(L19)&amp;" min",IF(L19&gt;0,"Hueco "&amp;L19&amp;" min","Encaja")))</f>
        <v/>
      </c>
      <c r="N19" s="22" t="inlineStr">
        <is>
          <t>Tarta lista en cámara a las 19:00</t>
        </is>
      </c>
    </row>
    <row r="20">
      <c r="B20" s="29">
        <f>IF(OR(F20="",C20=""),"",IF(G20&lt;&gt;"",G20,IF(COUNT($D$7:D19)=0,$I$5,MAX($D$7:D19))))</f>
        <v/>
      </c>
      <c r="C20" s="27" t="n">
        <v>15</v>
      </c>
      <c r="D20" s="29">
        <f>IF(B20="","",B20+C20/1440)</f>
        <v/>
      </c>
      <c r="E20" s="30" t="inlineStr">
        <is>
          <t>Baile</t>
        </is>
      </c>
      <c r="F20" s="22" t="inlineStr">
        <is>
          <t>Primer baile</t>
        </is>
      </c>
      <c r="G20" s="25" t="n"/>
      <c r="H20" s="22" t="inlineStr">
        <is>
          <t>Novios</t>
        </is>
      </c>
      <c r="I20" s="22" t="inlineStr">
        <is>
          <t>Pista de baile</t>
        </is>
      </c>
      <c r="J20" s="22" t="inlineStr">
        <is>
          <t>DJ Ritmo Total</t>
        </is>
      </c>
      <c r="K20" s="30" t="inlineStr">
        <is>
          <t>Pendiente</t>
        </is>
      </c>
      <c r="L20" s="13">
        <f>IF(OR(B20="",G20=""),"",IF(COUNT($D$7:D19)=0,"",ROUND((B20-MAX($D$7:D19))*1440,0)))</f>
        <v/>
      </c>
      <c r="M20" s="31">
        <f>IF(L20="","",IF(L20&lt;0,"Solapa "&amp;ABS(L20)&amp;" min",IF(L20&gt;0,"Hueco "&amp;L20&amp;" min","Encaja")))</f>
        <v/>
      </c>
      <c r="N20" s="22" t="inlineStr">
        <is>
          <t>Canción por confirmar</t>
        </is>
      </c>
    </row>
    <row r="21">
      <c r="B21" s="29">
        <f>IF(OR(F21="",C21=""),"",IF(G21&lt;&gt;"",G21,IF(COUNT($D$7:D20)=0,$I$5,MAX($D$7:D20))))</f>
        <v/>
      </c>
      <c r="C21" s="27" t="n">
        <v>180</v>
      </c>
      <c r="D21" s="29">
        <f>IF(B21="","",B21+C21/1440)</f>
        <v/>
      </c>
      <c r="E21" s="30" t="inlineStr">
        <is>
          <t>Baile</t>
        </is>
      </c>
      <c r="F21" s="22" t="inlineStr">
        <is>
          <t>Fiesta y barra libre</t>
        </is>
      </c>
      <c r="G21" s="25" t="n"/>
      <c r="H21" s="22" t="inlineStr">
        <is>
          <t>Iván</t>
        </is>
      </c>
      <c r="I21" s="22" t="inlineStr">
        <is>
          <t>Pista de baile</t>
        </is>
      </c>
      <c r="J21" s="22" t="inlineStr">
        <is>
          <t>DJ Ritmo Total</t>
        </is>
      </c>
      <c r="K21" s="30" t="inlineStr">
        <is>
          <t>Pendiente</t>
        </is>
      </c>
      <c r="L21" s="13">
        <f>IF(OR(B21="",G21=""),"",IF(COUNT($D$7:D20)=0,"",ROUND((B21-MAX($D$7:D20))*1440,0)))</f>
        <v/>
      </c>
      <c r="M21" s="31">
        <f>IF(L21="","",IF(L21&lt;0,"Solapa "&amp;ABS(L21)&amp;" min",IF(L21&gt;0,"Hueco "&amp;L21&amp;" min","Encaja")))</f>
        <v/>
      </c>
      <c r="N21" s="22" t="inlineStr">
        <is>
          <t>Sorpresa de los amigos a medianoche</t>
        </is>
      </c>
    </row>
    <row r="22">
      <c r="B22" s="29">
        <f>IF(OR(F22="",C22=""),"",IF(G22&lt;&gt;"",G22,IF(COUNT($D$7:D21)=0,$I$5,MAX($D$7:D21))))</f>
        <v/>
      </c>
      <c r="C22" s="27" t="n">
        <v>30</v>
      </c>
      <c r="D22" s="29">
        <f>IF(B22="","",B22+C22/1440)</f>
        <v/>
      </c>
      <c r="E22" s="30" t="inlineStr">
        <is>
          <t>Otros</t>
        </is>
      </c>
      <c r="F22" s="22" t="inlineStr">
        <is>
          <t>Cierre de la fiesta y despedida</t>
        </is>
      </c>
      <c r="G22" s="25" t="n"/>
      <c r="H22" s="22" t="inlineStr">
        <is>
          <t>Wedding planner</t>
        </is>
      </c>
      <c r="I22" s="22" t="inlineStr">
        <is>
          <t>Salida de la finca</t>
        </is>
      </c>
      <c r="J22" s="22" t="n"/>
      <c r="K22" s="30" t="inlineStr">
        <is>
          <t>Pendiente</t>
        </is>
      </c>
      <c r="L22" s="13">
        <f>IF(OR(B22="",G22=""),"",IF(COUNT($D$7:D21)=0,"",ROUND((B22-MAX($D$7:D21))*1440,0)))</f>
        <v/>
      </c>
      <c r="M22" s="31">
        <f>IF(L22="","",IF(L22&lt;0,"Solapa "&amp;ABS(L22)&amp;" min",IF(L22&gt;0,"Hueco "&amp;L22&amp;" min","Encaja")))</f>
        <v/>
      </c>
      <c r="N22" s="22" t="inlineStr">
        <is>
          <t>Recoger regalos y objetos olvidados</t>
        </is>
      </c>
    </row>
    <row r="23">
      <c r="B23" s="29">
        <f>IF(OR(F23="",C23=""),"",IF(G23&lt;&gt;"",G23,IF(COUNT($D$7:D22)=0,$I$5,MAX($D$7:D22))))</f>
        <v/>
      </c>
      <c r="C23" s="27" t="n"/>
      <c r="D23" s="29">
        <f>IF(B23="","",B23+C23/1440)</f>
        <v/>
      </c>
      <c r="E23" s="30" t="n"/>
      <c r="F23" s="22" t="n"/>
      <c r="G23" s="25" t="n"/>
      <c r="H23" s="22" t="n"/>
      <c r="I23" s="22" t="n"/>
      <c r="J23" s="22" t="n"/>
      <c r="K23" s="30" t="n"/>
      <c r="L23" s="13">
        <f>IF(OR(B23="",G23=""),"",IF(COUNT($D$7:D22)=0,"",ROUND((B23-MAX($D$7:D22))*1440,0)))</f>
        <v/>
      </c>
      <c r="M23" s="31">
        <f>IF(L23="","",IF(L23&lt;0,"Solapa "&amp;ABS(L23)&amp;" min",IF(L23&gt;0,"Hueco "&amp;L23&amp;" min","Encaja")))</f>
        <v/>
      </c>
      <c r="N23" s="22" t="n"/>
    </row>
    <row r="24">
      <c r="B24" s="29">
        <f>IF(OR(F24="",C24=""),"",IF(G24&lt;&gt;"",G24,IF(COUNT($D$7:D23)=0,$I$5,MAX($D$7:D23))))</f>
        <v/>
      </c>
      <c r="C24" s="27" t="n"/>
      <c r="D24" s="29">
        <f>IF(B24="","",B24+C24/1440)</f>
        <v/>
      </c>
      <c r="E24" s="30" t="n"/>
      <c r="F24" s="22" t="n"/>
      <c r="G24" s="25" t="n"/>
      <c r="H24" s="22" t="n"/>
      <c r="I24" s="22" t="n"/>
      <c r="J24" s="22" t="n"/>
      <c r="K24" s="30" t="n"/>
      <c r="L24" s="13">
        <f>IF(OR(B24="",G24=""),"",IF(COUNT($D$7:D23)=0,"",ROUND((B24-MAX($D$7:D23))*1440,0)))</f>
        <v/>
      </c>
      <c r="M24" s="31">
        <f>IF(L24="","",IF(L24&lt;0,"Solapa "&amp;ABS(L24)&amp;" min",IF(L24&gt;0,"Hueco "&amp;L24&amp;" min","Encaja")))</f>
        <v/>
      </c>
      <c r="N24" s="22" t="n"/>
    </row>
    <row r="25">
      <c r="B25" s="29">
        <f>IF(OR(F25="",C25=""),"",IF(G25&lt;&gt;"",G25,IF(COUNT($D$7:D24)=0,$I$5,MAX($D$7:D24))))</f>
        <v/>
      </c>
      <c r="C25" s="27" t="n"/>
      <c r="D25" s="29">
        <f>IF(B25="","",B25+C25/1440)</f>
        <v/>
      </c>
      <c r="E25" s="30" t="n"/>
      <c r="F25" s="22" t="n"/>
      <c r="G25" s="25" t="n"/>
      <c r="H25" s="22" t="n"/>
      <c r="I25" s="22" t="n"/>
      <c r="J25" s="22" t="n"/>
      <c r="K25" s="30" t="n"/>
      <c r="L25" s="13">
        <f>IF(OR(B25="",G25=""),"",IF(COUNT($D$7:D24)=0,"",ROUND((B25-MAX($D$7:D24))*1440,0)))</f>
        <v/>
      </c>
      <c r="M25" s="31">
        <f>IF(L25="","",IF(L25&lt;0,"Solapa "&amp;ABS(L25)&amp;" min",IF(L25&gt;0,"Hueco "&amp;L25&amp;" min","Encaja")))</f>
        <v/>
      </c>
      <c r="N25" s="22" t="n"/>
    </row>
    <row r="26">
      <c r="B26" s="29">
        <f>IF(OR(F26="",C26=""),"",IF(G26&lt;&gt;"",G26,IF(COUNT($D$7:D25)=0,$I$5,MAX($D$7:D25))))</f>
        <v/>
      </c>
      <c r="C26" s="27" t="n"/>
      <c r="D26" s="29">
        <f>IF(B26="","",B26+C26/1440)</f>
        <v/>
      </c>
      <c r="E26" s="30" t="n"/>
      <c r="F26" s="22" t="n"/>
      <c r="G26" s="25" t="n"/>
      <c r="H26" s="22" t="n"/>
      <c r="I26" s="22" t="n"/>
      <c r="J26" s="22" t="n"/>
      <c r="K26" s="30" t="n"/>
      <c r="L26" s="13">
        <f>IF(OR(B26="",G26=""),"",IF(COUNT($D$7:D25)=0,"",ROUND((B26-MAX($D$7:D25))*1440,0)))</f>
        <v/>
      </c>
      <c r="M26" s="31">
        <f>IF(L26="","",IF(L26&lt;0,"Solapa "&amp;ABS(L26)&amp;" min",IF(L26&gt;0,"Hueco "&amp;L26&amp;" min","Encaja")))</f>
        <v/>
      </c>
      <c r="N26" s="22" t="n"/>
    </row>
    <row r="27">
      <c r="B27" s="29">
        <f>IF(OR(F27="",C27=""),"",IF(G27&lt;&gt;"",G27,IF(COUNT($D$7:D26)=0,$I$5,MAX($D$7:D26))))</f>
        <v/>
      </c>
      <c r="C27" s="27" t="n"/>
      <c r="D27" s="29">
        <f>IF(B27="","",B27+C27/1440)</f>
        <v/>
      </c>
      <c r="E27" s="30" t="n"/>
      <c r="F27" s="22" t="n"/>
      <c r="G27" s="25" t="n"/>
      <c r="H27" s="22" t="n"/>
      <c r="I27" s="22" t="n"/>
      <c r="J27" s="22" t="n"/>
      <c r="K27" s="30" t="n"/>
      <c r="L27" s="13">
        <f>IF(OR(B27="",G27=""),"",IF(COUNT($D$7:D26)=0,"",ROUND((B27-MAX($D$7:D26))*1440,0)))</f>
        <v/>
      </c>
      <c r="M27" s="31">
        <f>IF(L27="","",IF(L27&lt;0,"Solapa "&amp;ABS(L27)&amp;" min",IF(L27&gt;0,"Hueco "&amp;L27&amp;" min","Encaja")))</f>
        <v/>
      </c>
      <c r="N27" s="22" t="n"/>
    </row>
    <row r="28">
      <c r="B28" s="29">
        <f>IF(OR(F28="",C28=""),"",IF(G28&lt;&gt;"",G28,IF(COUNT($D$7:D27)=0,$I$5,MAX($D$7:D27))))</f>
        <v/>
      </c>
      <c r="C28" s="27" t="n"/>
      <c r="D28" s="29">
        <f>IF(B28="","",B28+C28/1440)</f>
        <v/>
      </c>
      <c r="E28" s="30" t="n"/>
      <c r="F28" s="22" t="n"/>
      <c r="G28" s="25" t="n"/>
      <c r="H28" s="22" t="n"/>
      <c r="I28" s="22" t="n"/>
      <c r="J28" s="22" t="n"/>
      <c r="K28" s="30" t="n"/>
      <c r="L28" s="13">
        <f>IF(OR(B28="",G28=""),"",IF(COUNT($D$7:D27)=0,"",ROUND((B28-MAX($D$7:D27))*1440,0)))</f>
        <v/>
      </c>
      <c r="M28" s="31">
        <f>IF(L28="","",IF(L28&lt;0,"Solapa "&amp;ABS(L28)&amp;" min",IF(L28&gt;0,"Hueco "&amp;L28&amp;" min","Encaja")))</f>
        <v/>
      </c>
      <c r="N28" s="22" t="n"/>
    </row>
    <row r="29">
      <c r="B29" s="29">
        <f>IF(OR(F29="",C29=""),"",IF(G29&lt;&gt;"",G29,IF(COUNT($D$7:D28)=0,$I$5,MAX($D$7:D28))))</f>
        <v/>
      </c>
      <c r="C29" s="27" t="n"/>
      <c r="D29" s="29">
        <f>IF(B29="","",B29+C29/1440)</f>
        <v/>
      </c>
      <c r="E29" s="30" t="n"/>
      <c r="F29" s="22" t="n"/>
      <c r="G29" s="25" t="n"/>
      <c r="H29" s="22" t="n"/>
      <c r="I29" s="22" t="n"/>
      <c r="J29" s="22" t="n"/>
      <c r="K29" s="30" t="n"/>
      <c r="L29" s="13">
        <f>IF(OR(B29="",G29=""),"",IF(COUNT($D$7:D28)=0,"",ROUND((B29-MAX($D$7:D28))*1440,0)))</f>
        <v/>
      </c>
      <c r="M29" s="31">
        <f>IF(L29="","",IF(L29&lt;0,"Solapa "&amp;ABS(L29)&amp;" min",IF(L29&gt;0,"Hueco "&amp;L29&amp;" min","Encaja")))</f>
        <v/>
      </c>
      <c r="N29" s="22" t="n"/>
    </row>
    <row r="30">
      <c r="B30" s="29">
        <f>IF(OR(F30="",C30=""),"",IF(G30&lt;&gt;"",G30,IF(COUNT($D$7:D29)=0,$I$5,MAX($D$7:D29))))</f>
        <v/>
      </c>
      <c r="C30" s="27" t="n"/>
      <c r="D30" s="29">
        <f>IF(B30="","",B30+C30/1440)</f>
        <v/>
      </c>
      <c r="E30" s="30" t="n"/>
      <c r="F30" s="22" t="n"/>
      <c r="G30" s="25" t="n"/>
      <c r="H30" s="22" t="n"/>
      <c r="I30" s="22" t="n"/>
      <c r="J30" s="22" t="n"/>
      <c r="K30" s="30" t="n"/>
      <c r="L30" s="13">
        <f>IF(OR(B30="",G30=""),"",IF(COUNT($D$7:D29)=0,"",ROUND((B30-MAX($D$7:D29))*1440,0)))</f>
        <v/>
      </c>
      <c r="M30" s="31">
        <f>IF(L30="","",IF(L30&lt;0,"Solapa "&amp;ABS(L30)&amp;" min",IF(L30&gt;0,"Hueco "&amp;L30&amp;" min","Encaja")))</f>
        <v/>
      </c>
      <c r="N30" s="22" t="n"/>
    </row>
    <row r="31">
      <c r="B31" s="29">
        <f>IF(OR(F31="",C31=""),"",IF(G31&lt;&gt;"",G31,IF(COUNT($D$7:D30)=0,$I$5,MAX($D$7:D30))))</f>
        <v/>
      </c>
      <c r="C31" s="27" t="n"/>
      <c r="D31" s="29">
        <f>IF(B31="","",B31+C31/1440)</f>
        <v/>
      </c>
      <c r="E31" s="30" t="n"/>
      <c r="F31" s="22" t="n"/>
      <c r="G31" s="25" t="n"/>
      <c r="H31" s="22" t="n"/>
      <c r="I31" s="22" t="n"/>
      <c r="J31" s="22" t="n"/>
      <c r="K31" s="30" t="n"/>
      <c r="L31" s="13">
        <f>IF(OR(B31="",G31=""),"",IF(COUNT($D$7:D30)=0,"",ROUND((B31-MAX($D$7:D30))*1440,0)))</f>
        <v/>
      </c>
      <c r="M31" s="31">
        <f>IF(L31="","",IF(L31&lt;0,"Solapa "&amp;ABS(L31)&amp;" min",IF(L31&gt;0,"Hueco "&amp;L31&amp;" min","Encaja")))</f>
        <v/>
      </c>
      <c r="N31" s="22" t="n"/>
    </row>
    <row r="32">
      <c r="B32" s="29">
        <f>IF(OR(F32="",C32=""),"",IF(G32&lt;&gt;"",G32,IF(COUNT($D$7:D31)=0,$I$5,MAX($D$7:D31))))</f>
        <v/>
      </c>
      <c r="C32" s="27" t="n"/>
      <c r="D32" s="29">
        <f>IF(B32="","",B32+C32/1440)</f>
        <v/>
      </c>
      <c r="E32" s="30" t="n"/>
      <c r="F32" s="22" t="n"/>
      <c r="G32" s="25" t="n"/>
      <c r="H32" s="22" t="n"/>
      <c r="I32" s="22" t="n"/>
      <c r="J32" s="22" t="n"/>
      <c r="K32" s="30" t="n"/>
      <c r="L32" s="13">
        <f>IF(OR(B32="",G32=""),"",IF(COUNT($D$7:D31)=0,"",ROUND((B32-MAX($D$7:D31))*1440,0)))</f>
        <v/>
      </c>
      <c r="M32" s="31">
        <f>IF(L32="","",IF(L32&lt;0,"Solapa "&amp;ABS(L32)&amp;" min",IF(L32&gt;0,"Hueco "&amp;L32&amp;" min","Encaja")))</f>
        <v/>
      </c>
      <c r="N32" s="22" t="n"/>
    </row>
    <row r="33">
      <c r="B33" s="29">
        <f>IF(OR(F33="",C33=""),"",IF(G33&lt;&gt;"",G33,IF(COUNT($D$7:D32)=0,$I$5,MAX($D$7:D32))))</f>
        <v/>
      </c>
      <c r="C33" s="27" t="n"/>
      <c r="D33" s="29">
        <f>IF(B33="","",B33+C33/1440)</f>
        <v/>
      </c>
      <c r="E33" s="30" t="n"/>
      <c r="F33" s="22" t="n"/>
      <c r="G33" s="25" t="n"/>
      <c r="H33" s="22" t="n"/>
      <c r="I33" s="22" t="n"/>
      <c r="J33" s="22" t="n"/>
      <c r="K33" s="30" t="n"/>
      <c r="L33" s="13">
        <f>IF(OR(B33="",G33=""),"",IF(COUNT($D$7:D32)=0,"",ROUND((B33-MAX($D$7:D32))*1440,0)))</f>
        <v/>
      </c>
      <c r="M33" s="31">
        <f>IF(L33="","",IF(L33&lt;0,"Solapa "&amp;ABS(L33)&amp;" min",IF(L33&gt;0,"Hueco "&amp;L33&amp;" min","Encaja")))</f>
        <v/>
      </c>
      <c r="N33" s="22" t="n"/>
    </row>
    <row r="34">
      <c r="B34" s="29">
        <f>IF(OR(F34="",C34=""),"",IF(G34&lt;&gt;"",G34,IF(COUNT($D$7:D33)=0,$I$5,MAX($D$7:D33))))</f>
        <v/>
      </c>
      <c r="C34" s="27" t="n"/>
      <c r="D34" s="29">
        <f>IF(B34="","",B34+C34/1440)</f>
        <v/>
      </c>
      <c r="E34" s="30" t="n"/>
      <c r="F34" s="22" t="n"/>
      <c r="G34" s="25" t="n"/>
      <c r="H34" s="22" t="n"/>
      <c r="I34" s="22" t="n"/>
      <c r="J34" s="22" t="n"/>
      <c r="K34" s="30" t="n"/>
      <c r="L34" s="13">
        <f>IF(OR(B34="",G34=""),"",IF(COUNT($D$7:D33)=0,"",ROUND((B34-MAX($D$7:D33))*1440,0)))</f>
        <v/>
      </c>
      <c r="M34" s="31">
        <f>IF(L34="","",IF(L34&lt;0,"Solapa "&amp;ABS(L34)&amp;" min",IF(L34&gt;0,"Hueco "&amp;L34&amp;" min","Encaja")))</f>
        <v/>
      </c>
      <c r="N34" s="22" t="n"/>
    </row>
    <row r="35">
      <c r="B35" s="29">
        <f>IF(OR(F35="",C35=""),"",IF(G35&lt;&gt;"",G35,IF(COUNT($D$7:D34)=0,$I$5,MAX($D$7:D34))))</f>
        <v/>
      </c>
      <c r="C35" s="27" t="n"/>
      <c r="D35" s="29">
        <f>IF(B35="","",B35+C35/1440)</f>
        <v/>
      </c>
      <c r="E35" s="30" t="n"/>
      <c r="F35" s="22" t="n"/>
      <c r="G35" s="25" t="n"/>
      <c r="H35" s="22" t="n"/>
      <c r="I35" s="22" t="n"/>
      <c r="J35" s="22" t="n"/>
      <c r="K35" s="30" t="n"/>
      <c r="L35" s="13">
        <f>IF(OR(B35="",G35=""),"",IF(COUNT($D$7:D34)=0,"",ROUND((B35-MAX($D$7:D34))*1440,0)))</f>
        <v/>
      </c>
      <c r="M35" s="31">
        <f>IF(L35="","",IF(L35&lt;0,"Solapa "&amp;ABS(L35)&amp;" min",IF(L35&gt;0,"Hueco "&amp;L35&amp;" min","Encaja")))</f>
        <v/>
      </c>
      <c r="N35" s="22" t="n"/>
    </row>
    <row r="36">
      <c r="B36" s="29">
        <f>IF(OR(F36="",C36=""),"",IF(G36&lt;&gt;"",G36,IF(COUNT($D$7:D35)=0,$I$5,MAX($D$7:D35))))</f>
        <v/>
      </c>
      <c r="C36" s="27" t="n"/>
      <c r="D36" s="29">
        <f>IF(B36="","",B36+C36/1440)</f>
        <v/>
      </c>
      <c r="E36" s="30" t="n"/>
      <c r="F36" s="22" t="n"/>
      <c r="G36" s="25" t="n"/>
      <c r="H36" s="22" t="n"/>
      <c r="I36" s="22" t="n"/>
      <c r="J36" s="22" t="n"/>
      <c r="K36" s="30" t="n"/>
      <c r="L36" s="13">
        <f>IF(OR(B36="",G36=""),"",IF(COUNT($D$7:D35)=0,"",ROUND((B36-MAX($D$7:D35))*1440,0)))</f>
        <v/>
      </c>
      <c r="M36" s="31">
        <f>IF(L36="","",IF(L36&lt;0,"Solapa "&amp;ABS(L36)&amp;" min",IF(L36&gt;0,"Hueco "&amp;L36&amp;" min","Encaja")))</f>
        <v/>
      </c>
      <c r="N36" s="22" t="n"/>
    </row>
    <row r="37">
      <c r="B37" s="29">
        <f>IF(OR(F37="",C37=""),"",IF(G37&lt;&gt;"",G37,IF(COUNT($D$7:D36)=0,$I$5,MAX($D$7:D36))))</f>
        <v/>
      </c>
      <c r="C37" s="27" t="n"/>
      <c r="D37" s="29">
        <f>IF(B37="","",B37+C37/1440)</f>
        <v/>
      </c>
      <c r="E37" s="30" t="n"/>
      <c r="F37" s="22" t="n"/>
      <c r="G37" s="25" t="n"/>
      <c r="H37" s="22" t="n"/>
      <c r="I37" s="22" t="n"/>
      <c r="J37" s="22" t="n"/>
      <c r="K37" s="30" t="n"/>
      <c r="L37" s="13">
        <f>IF(OR(B37="",G37=""),"",IF(COUNT($D$7:D36)=0,"",ROUND((B37-MAX($D$7:D36))*1440,0)))</f>
        <v/>
      </c>
      <c r="M37" s="31">
        <f>IF(L37="","",IF(L37&lt;0,"Solapa "&amp;ABS(L37)&amp;" min",IF(L37&gt;0,"Hueco "&amp;L37&amp;" min","Encaja")))</f>
        <v/>
      </c>
      <c r="N37" s="22" t="n"/>
    </row>
    <row r="38">
      <c r="B38" s="29">
        <f>IF(OR(F38="",C38=""),"",IF(G38&lt;&gt;"",G38,IF(COUNT($D$7:D37)=0,$I$5,MAX($D$7:D37))))</f>
        <v/>
      </c>
      <c r="C38" s="27" t="n"/>
      <c r="D38" s="29">
        <f>IF(B38="","",B38+C38/1440)</f>
        <v/>
      </c>
      <c r="E38" s="30" t="n"/>
      <c r="F38" s="22" t="n"/>
      <c r="G38" s="25" t="n"/>
      <c r="H38" s="22" t="n"/>
      <c r="I38" s="22" t="n"/>
      <c r="J38" s="22" t="n"/>
      <c r="K38" s="30" t="n"/>
      <c r="L38" s="13">
        <f>IF(OR(B38="",G38=""),"",IF(COUNT($D$7:D37)=0,"",ROUND((B38-MAX($D$7:D37))*1440,0)))</f>
        <v/>
      </c>
      <c r="M38" s="31">
        <f>IF(L38="","",IF(L38&lt;0,"Solapa "&amp;ABS(L38)&amp;" min",IF(L38&gt;0,"Hueco "&amp;L38&amp;" min","Encaja")))</f>
        <v/>
      </c>
      <c r="N38" s="22" t="n"/>
    </row>
    <row r="39">
      <c r="B39" s="29">
        <f>IF(OR(F39="",C39=""),"",IF(G39&lt;&gt;"",G39,IF(COUNT($D$7:D38)=0,$I$5,MAX($D$7:D38))))</f>
        <v/>
      </c>
      <c r="C39" s="27" t="n"/>
      <c r="D39" s="29">
        <f>IF(B39="","",B39+C39/1440)</f>
        <v/>
      </c>
      <c r="E39" s="30" t="n"/>
      <c r="F39" s="22" t="n"/>
      <c r="G39" s="25" t="n"/>
      <c r="H39" s="22" t="n"/>
      <c r="I39" s="22" t="n"/>
      <c r="J39" s="22" t="n"/>
      <c r="K39" s="30" t="n"/>
      <c r="L39" s="13">
        <f>IF(OR(B39="",G39=""),"",IF(COUNT($D$7:D38)=0,"",ROUND((B39-MAX($D$7:D38))*1440,0)))</f>
        <v/>
      </c>
      <c r="M39" s="31">
        <f>IF(L39="","",IF(L39&lt;0,"Solapa "&amp;ABS(L39)&amp;" min",IF(L39&gt;0,"Hueco "&amp;L39&amp;" min","Encaja")))</f>
        <v/>
      </c>
      <c r="N39" s="22" t="n"/>
    </row>
    <row r="40">
      <c r="B40" s="29">
        <f>IF(OR(F40="",C40=""),"",IF(G40&lt;&gt;"",G40,IF(COUNT($D$7:D39)=0,$I$5,MAX($D$7:D39))))</f>
        <v/>
      </c>
      <c r="C40" s="27" t="n"/>
      <c r="D40" s="29">
        <f>IF(B40="","",B40+C40/1440)</f>
        <v/>
      </c>
      <c r="E40" s="30" t="n"/>
      <c r="F40" s="22" t="n"/>
      <c r="G40" s="25" t="n"/>
      <c r="H40" s="22" t="n"/>
      <c r="I40" s="22" t="n"/>
      <c r="J40" s="22" t="n"/>
      <c r="K40" s="30" t="n"/>
      <c r="L40" s="13">
        <f>IF(OR(B40="",G40=""),"",IF(COUNT($D$7:D39)=0,"",ROUND((B40-MAX($D$7:D39))*1440,0)))</f>
        <v/>
      </c>
      <c r="M40" s="31">
        <f>IF(L40="","",IF(L40&lt;0,"Solapa "&amp;ABS(L40)&amp;" min",IF(L40&gt;0,"Hueco "&amp;L40&amp;" min","Encaja")))</f>
        <v/>
      </c>
      <c r="N40" s="22" t="n"/>
    </row>
    <row r="41">
      <c r="B41" s="29">
        <f>IF(OR(F41="",C41=""),"",IF(G41&lt;&gt;"",G41,IF(COUNT($D$7:D40)=0,$I$5,MAX($D$7:D40))))</f>
        <v/>
      </c>
      <c r="C41" s="27" t="n"/>
      <c r="D41" s="29">
        <f>IF(B41="","",B41+C41/1440)</f>
        <v/>
      </c>
      <c r="E41" s="30" t="n"/>
      <c r="F41" s="22" t="n"/>
      <c r="G41" s="25" t="n"/>
      <c r="H41" s="22" t="n"/>
      <c r="I41" s="22" t="n"/>
      <c r="J41" s="22" t="n"/>
      <c r="K41" s="30" t="n"/>
      <c r="L41" s="13">
        <f>IF(OR(B41="",G41=""),"",IF(COUNT($D$7:D40)=0,"",ROUND((B41-MAX($D$7:D40))*1440,0)))</f>
        <v/>
      </c>
      <c r="M41" s="31">
        <f>IF(L41="","",IF(L41&lt;0,"Solapa "&amp;ABS(L41)&amp;" min",IF(L41&gt;0,"Hueco "&amp;L41&amp;" min","Encaja")))</f>
        <v/>
      </c>
      <c r="N41" s="22" t="n"/>
    </row>
    <row r="42">
      <c r="B42" s="29">
        <f>IF(OR(F42="",C42=""),"",IF(G42&lt;&gt;"",G42,IF(COUNT($D$7:D41)=0,$I$5,MAX($D$7:D41))))</f>
        <v/>
      </c>
      <c r="C42" s="27" t="n"/>
      <c r="D42" s="29">
        <f>IF(B42="","",B42+C42/1440)</f>
        <v/>
      </c>
      <c r="E42" s="30" t="n"/>
      <c r="F42" s="22" t="n"/>
      <c r="G42" s="25" t="n"/>
      <c r="H42" s="22" t="n"/>
      <c r="I42" s="22" t="n"/>
      <c r="J42" s="22" t="n"/>
      <c r="K42" s="30" t="n"/>
      <c r="L42" s="13">
        <f>IF(OR(B42="",G42=""),"",IF(COUNT($D$7:D41)=0,"",ROUND((B42-MAX($D$7:D41))*1440,0)))</f>
        <v/>
      </c>
      <c r="M42" s="31">
        <f>IF(L42="","",IF(L42&lt;0,"Solapa "&amp;ABS(L42)&amp;" min",IF(L42&gt;0,"Hueco "&amp;L42&amp;" min","Encaja")))</f>
        <v/>
      </c>
      <c r="N42" s="22" t="n"/>
    </row>
    <row r="43">
      <c r="B43" s="29">
        <f>IF(OR(F43="",C43=""),"",IF(G43&lt;&gt;"",G43,IF(COUNT($D$7:D42)=0,$I$5,MAX($D$7:D42))))</f>
        <v/>
      </c>
      <c r="C43" s="27" t="n"/>
      <c r="D43" s="29">
        <f>IF(B43="","",B43+C43/1440)</f>
        <v/>
      </c>
      <c r="E43" s="30" t="n"/>
      <c r="F43" s="22" t="n"/>
      <c r="G43" s="25" t="n"/>
      <c r="H43" s="22" t="n"/>
      <c r="I43" s="22" t="n"/>
      <c r="J43" s="22" t="n"/>
      <c r="K43" s="30" t="n"/>
      <c r="L43" s="13">
        <f>IF(OR(B43="",G43=""),"",IF(COUNT($D$7:D42)=0,"",ROUND((B43-MAX($D$7:D42))*1440,0)))</f>
        <v/>
      </c>
      <c r="M43" s="31">
        <f>IF(L43="","",IF(L43&lt;0,"Solapa "&amp;ABS(L43)&amp;" min",IF(L43&gt;0,"Hueco "&amp;L43&amp;" min","Encaja")))</f>
        <v/>
      </c>
      <c r="N43" s="22" t="n"/>
    </row>
    <row r="44">
      <c r="B44" s="29">
        <f>IF(OR(F44="",C44=""),"",IF(G44&lt;&gt;"",G44,IF(COUNT($D$7:D43)=0,$I$5,MAX($D$7:D43))))</f>
        <v/>
      </c>
      <c r="C44" s="27" t="n"/>
      <c r="D44" s="29">
        <f>IF(B44="","",B44+C44/1440)</f>
        <v/>
      </c>
      <c r="E44" s="30" t="n"/>
      <c r="F44" s="22" t="n"/>
      <c r="G44" s="25" t="n"/>
      <c r="H44" s="22" t="n"/>
      <c r="I44" s="22" t="n"/>
      <c r="J44" s="22" t="n"/>
      <c r="K44" s="30" t="n"/>
      <c r="L44" s="13">
        <f>IF(OR(B44="",G44=""),"",IF(COUNT($D$7:D43)=0,"",ROUND((B44-MAX($D$7:D43))*1440,0)))</f>
        <v/>
      </c>
      <c r="M44" s="31">
        <f>IF(L44="","",IF(L44&lt;0,"Solapa "&amp;ABS(L44)&amp;" min",IF(L44&gt;0,"Hueco "&amp;L44&amp;" min","Encaja")))</f>
        <v/>
      </c>
      <c r="N44" s="22" t="n"/>
    </row>
    <row r="45">
      <c r="B45" s="29">
        <f>IF(OR(F45="",C45=""),"",IF(G45&lt;&gt;"",G45,IF(COUNT($D$7:D44)=0,$I$5,MAX($D$7:D44))))</f>
        <v/>
      </c>
      <c r="C45" s="27" t="n"/>
      <c r="D45" s="29">
        <f>IF(B45="","",B45+C45/1440)</f>
        <v/>
      </c>
      <c r="E45" s="30" t="n"/>
      <c r="F45" s="22" t="n"/>
      <c r="G45" s="25" t="n"/>
      <c r="H45" s="22" t="n"/>
      <c r="I45" s="22" t="n"/>
      <c r="J45" s="22" t="n"/>
      <c r="K45" s="30" t="n"/>
      <c r="L45" s="13">
        <f>IF(OR(B45="",G45=""),"",IF(COUNT($D$7:D44)=0,"",ROUND((B45-MAX($D$7:D44))*1440,0)))</f>
        <v/>
      </c>
      <c r="M45" s="31">
        <f>IF(L45="","",IF(L45&lt;0,"Solapa "&amp;ABS(L45)&amp;" min",IF(L45&gt;0,"Hueco "&amp;L45&amp;" min","Encaja")))</f>
        <v/>
      </c>
      <c r="N45" s="22" t="n"/>
    </row>
    <row r="46">
      <c r="B46" s="29">
        <f>IF(OR(F46="",C46=""),"",IF(G46&lt;&gt;"",G46,IF(COUNT($D$7:D45)=0,$I$5,MAX($D$7:D45))))</f>
        <v/>
      </c>
      <c r="C46" s="27" t="n"/>
      <c r="D46" s="29">
        <f>IF(B46="","",B46+C46/1440)</f>
        <v/>
      </c>
      <c r="E46" s="30" t="n"/>
      <c r="F46" s="22" t="n"/>
      <c r="G46" s="25" t="n"/>
      <c r="H46" s="22" t="n"/>
      <c r="I46" s="22" t="n"/>
      <c r="J46" s="22" t="n"/>
      <c r="K46" s="30" t="n"/>
      <c r="L46" s="13">
        <f>IF(OR(B46="",G46=""),"",IF(COUNT($D$7:D45)=0,"",ROUND((B46-MAX($D$7:D45))*1440,0)))</f>
        <v/>
      </c>
      <c r="M46" s="31">
        <f>IF(L46="","",IF(L46&lt;0,"Solapa "&amp;ABS(L46)&amp;" min",IF(L46&gt;0,"Hueco "&amp;L46&amp;" min","Encaja")))</f>
        <v/>
      </c>
      <c r="N46" s="22" t="n"/>
    </row>
    <row r="47">
      <c r="B47" s="29">
        <f>IF(OR(F47="",C47=""),"",IF(G47&lt;&gt;"",G47,IF(COUNT($D$7:D46)=0,$I$5,MAX($D$7:D46))))</f>
        <v/>
      </c>
      <c r="C47" s="27" t="n"/>
      <c r="D47" s="29">
        <f>IF(B47="","",B47+C47/1440)</f>
        <v/>
      </c>
      <c r="E47" s="30" t="n"/>
      <c r="F47" s="22" t="n"/>
      <c r="G47" s="25" t="n"/>
      <c r="H47" s="22" t="n"/>
      <c r="I47" s="22" t="n"/>
      <c r="J47" s="22" t="n"/>
      <c r="K47" s="30" t="n"/>
      <c r="L47" s="13">
        <f>IF(OR(B47="",G47=""),"",IF(COUNT($D$7:D46)=0,"",ROUND((B47-MAX($D$7:D46))*1440,0)))</f>
        <v/>
      </c>
      <c r="M47" s="31">
        <f>IF(L47="","",IF(L47&lt;0,"Solapa "&amp;ABS(L47)&amp;" min",IF(L47&gt;0,"Hueco "&amp;L47&amp;" min","Encaja")))</f>
        <v/>
      </c>
      <c r="N47" s="22" t="n"/>
    </row>
    <row r="48">
      <c r="B48" s="32">
        <f>IF(COUNT(B8:B47)=0,"",MIN(B8:B47))</f>
        <v/>
      </c>
      <c r="C48" s="18">
        <f>SUM(C8:C47)</f>
        <v/>
      </c>
      <c r="D48" s="32">
        <f>IF(COUNT(D8:D47)=0,"",MAX(D8:D47))</f>
        <v/>
      </c>
      <c r="E48" s="21" t="inlineStr">
        <is>
          <t>← hora de inicio, minutos totales y hora de fin</t>
        </is>
      </c>
    </row>
    <row r="50">
      <c r="B50" s="21" t="inlineStr">
        <is>
          <t>Las horas pasadas de medianoche se muestran como 00:00, 01:00… (la fiesta termina al día siguiente). No dejes filas vacías entre actividades.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K8:K47">
    <cfRule type="cellIs" priority="1" operator="equal" dxfId="1">
      <formula>"Pendiente"</formula>
    </cfRule>
    <cfRule type="cellIs" priority="2" operator="equal" dxfId="2">
      <formula>"Confirmado"</formula>
    </cfRule>
    <cfRule type="cellIs" priority="3" operator="equal" dxfId="3">
      <formula>"Hecho"</formula>
    </cfRule>
  </conditionalFormatting>
  <conditionalFormatting sqref="M8:M47">
    <cfRule type="expression" priority="4" dxfId="0">
      <formula>LEFT($M8,6)="Solapa"</formula>
    </cfRule>
    <cfRule type="expression" priority="5" dxfId="1">
      <formula>LEFT($M8,5)="Hueco"</formula>
    </cfRule>
  </conditionalFormatting>
  <conditionalFormatting sqref="E8:E47">
    <cfRule type="cellIs" priority="6" operator="equal" dxfId="4">
      <formula>"Ceremonia"</formula>
    </cfRule>
    <cfRule type="cellIs" priority="7" operator="equal" dxfId="1">
      <formula>"Cóctel"</formula>
    </cfRule>
    <cfRule type="cellIs" priority="8" operator="equal" dxfId="3">
      <formula>"Banquete"</formula>
    </cfRule>
    <cfRule type="cellIs" priority="9" operator="equal" dxfId="5">
      <formula>"Baile"</formula>
    </cfRule>
    <cfRule type="cellIs" priority="10" operator="equal" dxfId="2">
      <formula>"Preparativos"</formula>
    </cfRule>
  </conditionalFormatting>
  <dataValidations count="6">
    <dataValidation sqref="E8:E47" showDropDown="0" showInputMessage="0" showErrorMessage="0" allowBlank="1" type="list">
      <formula1>=Listas!$A$2:$A$7</formula1>
    </dataValidation>
    <dataValidation sqref="H8:H47" showDropDown="0" showInputMessage="0" showErrorMessage="0" allowBlank="1" type="list">
      <formula1>=Panel!$B$24:$B$31</formula1>
    </dataValidation>
    <dataValidation sqref="J8:J47" showDropDown="0" showInputMessage="0" showErrorMessage="0" allowBlank="1" type="list">
      <formula1>=Proveedores!$B$8:$B$27</formula1>
    </dataValidation>
    <dataValidation sqref="K8:K47" showDropDown="0" showInputMessage="0" showErrorMessage="0" allowBlank="1" type="list">
      <formula1>=Listas!$B$2:$B$4</formula1>
    </dataValidation>
    <dataValidation sqref="C8:C47" showDropDown="0" showInputMessage="0" showErrorMessage="1" allowBlank="1" errorTitle="Duración" error="Escribe la duración en minutos (entre 1 y 720)." type="whole" operator="between">
      <formula1>1</formula1>
      <formula2>720</formula2>
    </dataValidation>
    <dataValidation sqref="G8:G47 I5" showDropDown="0" showInputMessage="0" showErrorMessage="1" allowBlank="1" errorTitle="Hora" error="Escribe una hora válida, por ejemplo 17:30." type="time" operator="between">
      <formula1>0</formula1>
      <formula2>0.99999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N2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22" customWidth="1" min="3" max="3"/>
    <col width="20" customWidth="1" min="4" max="4"/>
    <col width="14" customWidth="1" min="5" max="5"/>
    <col width="26" customWidth="1" min="6" max="6"/>
    <col width="13" customWidth="1" min="7" max="7"/>
    <col width="13" customWidth="1" min="8" max="8"/>
    <col width="13" customWidth="1" min="9" max="9"/>
    <col width="11" customWidth="1" min="10" max="10"/>
    <col width="12" customWidth="1" min="11" max="11"/>
    <col width="12" customWidth="1" min="12" max="12"/>
    <col width="13" customWidth="1" min="13" max="13"/>
    <col width="30" customWidth="1" min="14" max="14"/>
  </cols>
  <sheetData>
    <row r="2" ht="34" customHeight="1">
      <c r="B2" s="1" t="inlineStr">
        <is>
          <t>Contactos de proveedores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Quién es quién el día de la boda: contacto, pagos pendientes y a qué hora debe estar cada proveedor en el lugar.</t>
        </is>
      </c>
    </row>
    <row r="5">
      <c r="B5" s="21" t="inlineStr">
        <is>
          <t>La hora de llegada se calcula con el margen indicado en Cronograma!K5.</t>
        </is>
      </c>
    </row>
    <row r="7" ht="36" customHeight="1">
      <c r="B7" s="11" t="inlineStr">
        <is>
          <t>Proveedor</t>
        </is>
      </c>
      <c r="C7" s="11" t="inlineStr">
        <is>
          <t>Servicio</t>
        </is>
      </c>
      <c r="D7" s="11" t="inlineStr">
        <is>
          <t>Persona de contacto</t>
        </is>
      </c>
      <c r="E7" s="11" t="inlineStr">
        <is>
          <t>Teléfono</t>
        </is>
      </c>
      <c r="F7" s="11" t="inlineStr">
        <is>
          <t>Email</t>
        </is>
      </c>
      <c r="G7" s="11" t="inlineStr">
        <is>
          <t>Importe acordado</t>
        </is>
      </c>
      <c r="H7" s="11" t="inlineStr">
        <is>
          <t>Anticipo pagado</t>
        </is>
      </c>
      <c r="I7" s="11" t="inlineStr">
        <is>
          <t>Pendiente de pago</t>
        </is>
      </c>
      <c r="J7" s="11" t="inlineStr">
        <is>
          <t>Nº de actividades</t>
        </is>
      </c>
      <c r="K7" s="11" t="inlineStr">
        <is>
          <t>Primera actividad</t>
        </is>
      </c>
      <c r="L7" s="11" t="inlineStr">
        <is>
          <t>Debe llegar a las</t>
        </is>
      </c>
      <c r="M7" s="11" t="inlineStr">
        <is>
          <t>Contrato</t>
        </is>
      </c>
      <c r="N7" s="11" t="inlineStr">
        <is>
          <t>Notas</t>
        </is>
      </c>
    </row>
    <row r="8">
      <c r="B8" s="22" t="inlineStr">
        <is>
          <t>Estilismo Lola</t>
        </is>
      </c>
      <c r="C8" s="22" t="inlineStr">
        <is>
          <t>Peluquería y maquillaje</t>
        </is>
      </c>
      <c r="D8" s="22" t="inlineStr">
        <is>
          <t>Lola Fernández</t>
        </is>
      </c>
      <c r="E8" s="30" t="inlineStr">
        <is>
          <t>600 000 101</t>
        </is>
      </c>
      <c r="F8" s="22" t="inlineStr">
        <is>
          <t>lola@example.com</t>
        </is>
      </c>
      <c r="G8" s="33" t="n">
        <v>180</v>
      </c>
      <c r="H8" s="33" t="n">
        <v>60</v>
      </c>
      <c r="I8" s="34">
        <f>IF(B8="","",N(G8)-N(H8))</f>
        <v/>
      </c>
      <c r="J8" s="13">
        <f>IF(B8="","",COUNTIF(Cronograma!$J$8:$J$47,B8))</f>
        <v/>
      </c>
      <c r="K8" s="16">
        <f>IF(B8="","",IF(J8=0,"",INDEX(Cronograma!$B$8:$B$47,MATCH(B8,Cronograma!$J$8:$J$47,0))))</f>
        <v/>
      </c>
      <c r="L8" s="29">
        <f>IF(K8="","",K8-Cronograma!$K$5/1440)</f>
        <v/>
      </c>
      <c r="M8" s="30" t="inlineStr">
        <is>
          <t>Confirmado</t>
        </is>
      </c>
      <c r="N8" s="22" t="inlineStr">
        <is>
          <t>Prueba hecha en mayo</t>
        </is>
      </c>
    </row>
    <row r="9">
      <c r="B9" s="22" t="inlineStr">
        <is>
          <t>Fotografía Alba Luz</t>
        </is>
      </c>
      <c r="C9" s="22" t="inlineStr">
        <is>
          <t>Fotografía</t>
        </is>
      </c>
      <c r="D9" s="22" t="inlineStr">
        <is>
          <t>Alba Luz</t>
        </is>
      </c>
      <c r="E9" s="30" t="inlineStr">
        <is>
          <t>600 000 102</t>
        </is>
      </c>
      <c r="F9" s="22" t="inlineStr">
        <is>
          <t>alba@example.com</t>
        </is>
      </c>
      <c r="G9" s="33" t="n">
        <v>900</v>
      </c>
      <c r="H9" s="33" t="n">
        <v>300</v>
      </c>
      <c r="I9" s="34">
        <f>IF(B9="","",N(G9)-N(H9))</f>
        <v/>
      </c>
      <c r="J9" s="13">
        <f>IF(B9="","",COUNTIF(Cronograma!$J$8:$J$47,B9))</f>
        <v/>
      </c>
      <c r="K9" s="16">
        <f>IF(B9="","",IF(J9=0,"",INDEX(Cronograma!$B$8:$B$47,MATCH(B9,Cronograma!$J$8:$J$47,0))))</f>
        <v/>
      </c>
      <c r="L9" s="29">
        <f>IF(K9="","",K9-Cronograma!$K$5/1440)</f>
        <v/>
      </c>
      <c r="M9" s="30" t="inlineStr">
        <is>
          <t>Confirmado</t>
        </is>
      </c>
      <c r="N9" s="22" t="inlineStr">
        <is>
          <t>Lista de fotos de grupo entregada</t>
        </is>
      </c>
    </row>
    <row r="10">
      <c r="B10" s="22" t="inlineStr">
        <is>
          <t>Coches Clásicos Sur</t>
        </is>
      </c>
      <c r="C10" s="22" t="inlineStr">
        <is>
          <t>Transporte</t>
        </is>
      </c>
      <c r="D10" s="22" t="inlineStr">
        <is>
          <t>Andrés Molina</t>
        </is>
      </c>
      <c r="E10" s="30" t="inlineStr">
        <is>
          <t>600 000 103</t>
        </is>
      </c>
      <c r="F10" s="22" t="inlineStr">
        <is>
          <t>coches@example.com</t>
        </is>
      </c>
      <c r="G10" s="33" t="n">
        <v>350</v>
      </c>
      <c r="H10" s="33" t="n">
        <v>100</v>
      </c>
      <c r="I10" s="34">
        <f>IF(B10="","",N(G10)-N(H10))</f>
        <v/>
      </c>
      <c r="J10" s="13">
        <f>IF(B10="","",COUNTIF(Cronograma!$J$8:$J$47,B10))</f>
        <v/>
      </c>
      <c r="K10" s="16">
        <f>IF(B10="","",IF(J10=0,"",INDEX(Cronograma!$B$8:$B$47,MATCH(B10,Cronograma!$J$8:$J$47,0))))</f>
        <v/>
      </c>
      <c r="L10" s="29">
        <f>IF(K10="","",K10-Cronograma!$K$5/1440)</f>
        <v/>
      </c>
      <c r="M10" s="30" t="inlineStr">
        <is>
          <t>Confirmado</t>
        </is>
      </c>
      <c r="N10" s="22" t="inlineStr">
        <is>
          <t>Dos coches, chófer incluido</t>
        </is>
      </c>
    </row>
    <row r="11">
      <c r="B11" s="22" t="inlineStr">
        <is>
          <t>Flores del Valle</t>
        </is>
      </c>
      <c r="C11" s="22" t="inlineStr">
        <is>
          <t>Flores y decoración</t>
        </is>
      </c>
      <c r="D11" s="22" t="inlineStr">
        <is>
          <t>Rosa Prieto</t>
        </is>
      </c>
      <c r="E11" s="30" t="inlineStr">
        <is>
          <t>600 000 104</t>
        </is>
      </c>
      <c r="F11" s="22" t="inlineStr">
        <is>
          <t>flores@example.com</t>
        </is>
      </c>
      <c r="G11" s="33" t="n">
        <v>420</v>
      </c>
      <c r="H11" s="33" t="n">
        <v>150</v>
      </c>
      <c r="I11" s="34">
        <f>IF(B11="","",N(G11)-N(H11))</f>
        <v/>
      </c>
      <c r="J11" s="13">
        <f>IF(B11="","",COUNTIF(Cronograma!$J$8:$J$47,B11))</f>
        <v/>
      </c>
      <c r="K11" s="16">
        <f>IF(B11="","",IF(J11=0,"",INDEX(Cronograma!$B$8:$B$47,MATCH(B11,Cronograma!$J$8:$J$47,0))))</f>
        <v/>
      </c>
      <c r="L11" s="29">
        <f>IF(K11="","",K11-Cronograma!$K$5/1440)</f>
        <v/>
      </c>
      <c r="M11" s="30" t="inlineStr">
        <is>
          <t>Confirmado</t>
        </is>
      </c>
      <c r="N11" s="22" t="inlineStr">
        <is>
          <t>Montaje por la mañana, antes del cronograma</t>
        </is>
      </c>
    </row>
    <row r="12">
      <c r="B12" s="22" t="inlineStr">
        <is>
          <t>Celebrante Carmen R.</t>
        </is>
      </c>
      <c r="C12" s="22" t="inlineStr">
        <is>
          <t>Oficiante</t>
        </is>
      </c>
      <c r="D12" s="22" t="inlineStr">
        <is>
          <t>Carmen Rivas</t>
        </is>
      </c>
      <c r="E12" s="30" t="inlineStr">
        <is>
          <t>600 000 105</t>
        </is>
      </c>
      <c r="F12" s="22" t="inlineStr">
        <is>
          <t>carmen@example.com</t>
        </is>
      </c>
      <c r="G12" s="33" t="n">
        <v>250</v>
      </c>
      <c r="H12" s="33" t="n">
        <v>250</v>
      </c>
      <c r="I12" s="34">
        <f>IF(B12="","",N(G12)-N(H12))</f>
        <v/>
      </c>
      <c r="J12" s="13">
        <f>IF(B12="","",COUNTIF(Cronograma!$J$8:$J$47,B12))</f>
        <v/>
      </c>
      <c r="K12" s="16">
        <f>IF(B12="","",IF(J12=0,"",INDEX(Cronograma!$B$8:$B$47,MATCH(B12,Cronograma!$J$8:$J$47,0))))</f>
        <v/>
      </c>
      <c r="L12" s="29">
        <f>IF(K12="","",K12-Cronograma!$K$5/1440)</f>
        <v/>
      </c>
      <c r="M12" s="30" t="inlineStr">
        <is>
          <t>Confirmado</t>
        </is>
      </c>
      <c r="N12" s="22" t="inlineStr">
        <is>
          <t>Guion de ceremonia enviado</t>
        </is>
      </c>
    </row>
    <row r="13">
      <c r="B13" s="22" t="inlineStr">
        <is>
          <t>Vídeos Horizonte</t>
        </is>
      </c>
      <c r="C13" s="22" t="inlineStr">
        <is>
          <t>Vídeo</t>
        </is>
      </c>
      <c r="D13" s="22" t="inlineStr">
        <is>
          <t>Sergio Cano</t>
        </is>
      </c>
      <c r="E13" s="30" t="inlineStr">
        <is>
          <t>600 000 106</t>
        </is>
      </c>
      <c r="F13" s="22" t="inlineStr">
        <is>
          <t>sergio@example.com</t>
        </is>
      </c>
      <c r="G13" s="33" t="n">
        <v>600</v>
      </c>
      <c r="H13" s="33" t="n">
        <v>200</v>
      </c>
      <c r="I13" s="34">
        <f>IF(B13="","",N(G13)-N(H13))</f>
        <v/>
      </c>
      <c r="J13" s="13">
        <f>IF(B13="","",COUNTIF(Cronograma!$J$8:$J$47,B13))</f>
        <v/>
      </c>
      <c r="K13" s="16">
        <f>IF(B13="","",IF(J13=0,"",INDEX(Cronograma!$B$8:$B$47,MATCH(B13,Cronograma!$J$8:$J$47,0))))</f>
        <v/>
      </c>
      <c r="L13" s="29">
        <f>IF(K13="","",K13-Cronograma!$K$5/1440)</f>
        <v/>
      </c>
      <c r="M13" s="30" t="inlineStr">
        <is>
          <t>Pendiente</t>
        </is>
      </c>
      <c r="N13" s="22" t="inlineStr">
        <is>
          <t>Falta firmar el contrato</t>
        </is>
      </c>
    </row>
    <row r="14">
      <c r="B14" s="22" t="inlineStr">
        <is>
          <t>Catering Sabor Mediterráneo</t>
        </is>
      </c>
      <c r="C14" s="22" t="inlineStr">
        <is>
          <t>Catering</t>
        </is>
      </c>
      <c r="D14" s="22" t="inlineStr">
        <is>
          <t>Inés Calvo</t>
        </is>
      </c>
      <c r="E14" s="30" t="inlineStr">
        <is>
          <t>600 000 107</t>
        </is>
      </c>
      <c r="F14" s="22" t="inlineStr">
        <is>
          <t>catering@example.com</t>
        </is>
      </c>
      <c r="G14" s="33" t="n">
        <v>6800</v>
      </c>
      <c r="H14" s="33" t="n">
        <v>2000</v>
      </c>
      <c r="I14" s="34">
        <f>IF(B14="","",N(G14)-N(H14))</f>
        <v/>
      </c>
      <c r="J14" s="13">
        <f>IF(B14="","",COUNTIF(Cronograma!$J$8:$J$47,B14))</f>
        <v/>
      </c>
      <c r="K14" s="16">
        <f>IF(B14="","",IF(J14=0,"",INDEX(Cronograma!$B$8:$B$47,MATCH(B14,Cronograma!$J$8:$J$47,0))))</f>
        <v/>
      </c>
      <c r="L14" s="29">
        <f>IF(K14="","",K14-Cronograma!$K$5/1440)</f>
        <v/>
      </c>
      <c r="M14" s="30" t="inlineStr">
        <is>
          <t>Confirmado</t>
        </is>
      </c>
      <c r="N14" s="22" t="inlineStr">
        <is>
          <t>Menú cerrado, 3 alergias</t>
        </is>
      </c>
    </row>
    <row r="15">
      <c r="B15" s="22" t="inlineStr">
        <is>
          <t>Pastelería Dulce Nube</t>
        </is>
      </c>
      <c r="C15" s="22" t="inlineStr">
        <is>
          <t>Pastelería</t>
        </is>
      </c>
      <c r="D15" s="22" t="inlineStr">
        <is>
          <t>Nuria Gómez</t>
        </is>
      </c>
      <c r="E15" s="30" t="inlineStr">
        <is>
          <t>600 000 108</t>
        </is>
      </c>
      <c r="F15" s="22" t="inlineStr">
        <is>
          <t>nuria@example.com</t>
        </is>
      </c>
      <c r="G15" s="33" t="n">
        <v>280</v>
      </c>
      <c r="H15" s="33" t="n">
        <v>80</v>
      </c>
      <c r="I15" s="34">
        <f>IF(B15="","",N(G15)-N(H15))</f>
        <v/>
      </c>
      <c r="J15" s="13">
        <f>IF(B15="","",COUNTIF(Cronograma!$J$8:$J$47,B15))</f>
        <v/>
      </c>
      <c r="K15" s="16">
        <f>IF(B15="","",IF(J15=0,"",INDEX(Cronograma!$B$8:$B$47,MATCH(B15,Cronograma!$J$8:$J$47,0))))</f>
        <v/>
      </c>
      <c r="L15" s="29">
        <f>IF(K15="","",K15-Cronograma!$K$5/1440)</f>
        <v/>
      </c>
      <c r="M15" s="30" t="inlineStr">
        <is>
          <t>Confirmado</t>
        </is>
      </c>
      <c r="N15" s="22" t="inlineStr">
        <is>
          <t>Tarta en cámara desde las 19:00</t>
        </is>
      </c>
    </row>
    <row r="16">
      <c r="B16" s="22" t="inlineStr">
        <is>
          <t>DJ Ritmo Total</t>
        </is>
      </c>
      <c r="C16" s="22" t="inlineStr">
        <is>
          <t>Música / DJ</t>
        </is>
      </c>
      <c r="D16" s="22" t="inlineStr">
        <is>
          <t>Hugo Barrera</t>
        </is>
      </c>
      <c r="E16" s="30" t="inlineStr">
        <is>
          <t>600 000 109</t>
        </is>
      </c>
      <c r="F16" s="22" t="inlineStr">
        <is>
          <t>dj@example.com</t>
        </is>
      </c>
      <c r="G16" s="33" t="n">
        <v>750</v>
      </c>
      <c r="H16" s="33" t="n">
        <v>250</v>
      </c>
      <c r="I16" s="34">
        <f>IF(B16="","",N(G16)-N(H16))</f>
        <v/>
      </c>
      <c r="J16" s="13">
        <f>IF(B16="","",COUNTIF(Cronograma!$J$8:$J$47,B16))</f>
        <v/>
      </c>
      <c r="K16" s="16">
        <f>IF(B16="","",IF(J16=0,"",INDEX(Cronograma!$B$8:$B$47,MATCH(B16,Cronograma!$J$8:$J$47,0))))</f>
        <v/>
      </c>
      <c r="L16" s="29">
        <f>IF(K16="","",K16-Cronograma!$K$5/1440)</f>
        <v/>
      </c>
      <c r="M16" s="30" t="inlineStr">
        <is>
          <t>Pendiente</t>
        </is>
      </c>
      <c r="N16" s="22" t="inlineStr">
        <is>
          <t>Pendiente lista de canciones</t>
        </is>
      </c>
    </row>
    <row r="17">
      <c r="B17" s="22" t="inlineStr">
        <is>
          <t>Finca Los Almendros</t>
        </is>
      </c>
      <c r="C17" s="22" t="inlineStr">
        <is>
          <t>Lugar / salón</t>
        </is>
      </c>
      <c r="D17" s="22" t="inlineStr">
        <is>
          <t>Elena Soto</t>
        </is>
      </c>
      <c r="E17" s="30" t="inlineStr">
        <is>
          <t>600 000 110</t>
        </is>
      </c>
      <c r="F17" s="22" t="inlineStr">
        <is>
          <t>finca@example.com</t>
        </is>
      </c>
      <c r="G17" s="33" t="n">
        <v>4200</v>
      </c>
      <c r="H17" s="33" t="n">
        <v>1500</v>
      </c>
      <c r="I17" s="34">
        <f>IF(B17="","",N(G17)-N(H17))</f>
        <v/>
      </c>
      <c r="J17" s="13">
        <f>IF(B17="","",COUNTIF(Cronograma!$J$8:$J$47,B17))</f>
        <v/>
      </c>
      <c r="K17" s="16">
        <f>IF(B17="","",IF(J17=0,"",INDEX(Cronograma!$B$8:$B$47,MATCH(B17,Cronograma!$J$8:$J$47,0))))</f>
        <v/>
      </c>
      <c r="L17" s="29">
        <f>IF(K17="","",K17-Cronograma!$K$5/1440)</f>
        <v/>
      </c>
      <c r="M17" s="30" t="inlineStr">
        <is>
          <t>Confirmado</t>
        </is>
      </c>
      <c r="N17" s="22" t="inlineStr">
        <is>
          <t>Acceso desde las 09:00</t>
        </is>
      </c>
    </row>
    <row r="18">
      <c r="B18" s="22" t="n"/>
      <c r="C18" s="22" t="n"/>
      <c r="D18" s="22" t="n"/>
      <c r="E18" s="30" t="n"/>
      <c r="F18" s="22" t="n"/>
      <c r="G18" s="33" t="n"/>
      <c r="H18" s="33" t="n"/>
      <c r="I18" s="34">
        <f>IF(B18="","",N(G18)-N(H18))</f>
        <v/>
      </c>
      <c r="J18" s="13">
        <f>IF(B18="","",COUNTIF(Cronograma!$J$8:$J$47,B18))</f>
        <v/>
      </c>
      <c r="K18" s="16">
        <f>IF(B18="","",IF(J18=0,"",INDEX(Cronograma!$B$8:$B$47,MATCH(B18,Cronograma!$J$8:$J$47,0))))</f>
        <v/>
      </c>
      <c r="L18" s="29">
        <f>IF(K18="","",K18-Cronograma!$K$5/1440)</f>
        <v/>
      </c>
      <c r="M18" s="30" t="n"/>
      <c r="N18" s="22" t="n"/>
    </row>
    <row r="19">
      <c r="B19" s="22" t="n"/>
      <c r="C19" s="22" t="n"/>
      <c r="D19" s="22" t="n"/>
      <c r="E19" s="30" t="n"/>
      <c r="F19" s="22" t="n"/>
      <c r="G19" s="33" t="n"/>
      <c r="H19" s="33" t="n"/>
      <c r="I19" s="34">
        <f>IF(B19="","",N(G19)-N(H19))</f>
        <v/>
      </c>
      <c r="J19" s="13">
        <f>IF(B19="","",COUNTIF(Cronograma!$J$8:$J$47,B19))</f>
        <v/>
      </c>
      <c r="K19" s="16">
        <f>IF(B19="","",IF(J19=0,"",INDEX(Cronograma!$B$8:$B$47,MATCH(B19,Cronograma!$J$8:$J$47,0))))</f>
        <v/>
      </c>
      <c r="L19" s="29">
        <f>IF(K19="","",K19-Cronograma!$K$5/1440)</f>
        <v/>
      </c>
      <c r="M19" s="30" t="n"/>
      <c r="N19" s="22" t="n"/>
    </row>
    <row r="20">
      <c r="B20" s="22" t="n"/>
      <c r="C20" s="22" t="n"/>
      <c r="D20" s="22" t="n"/>
      <c r="E20" s="30" t="n"/>
      <c r="F20" s="22" t="n"/>
      <c r="G20" s="33" t="n"/>
      <c r="H20" s="33" t="n"/>
      <c r="I20" s="34">
        <f>IF(B20="","",N(G20)-N(H20))</f>
        <v/>
      </c>
      <c r="J20" s="13">
        <f>IF(B20="","",COUNTIF(Cronograma!$J$8:$J$47,B20))</f>
        <v/>
      </c>
      <c r="K20" s="16">
        <f>IF(B20="","",IF(J20=0,"",INDEX(Cronograma!$B$8:$B$47,MATCH(B20,Cronograma!$J$8:$J$47,0))))</f>
        <v/>
      </c>
      <c r="L20" s="29">
        <f>IF(K20="","",K20-Cronograma!$K$5/1440)</f>
        <v/>
      </c>
      <c r="M20" s="30" t="n"/>
      <c r="N20" s="22" t="n"/>
    </row>
    <row r="21">
      <c r="B21" s="22" t="n"/>
      <c r="C21" s="22" t="n"/>
      <c r="D21" s="22" t="n"/>
      <c r="E21" s="30" t="n"/>
      <c r="F21" s="22" t="n"/>
      <c r="G21" s="33" t="n"/>
      <c r="H21" s="33" t="n"/>
      <c r="I21" s="34">
        <f>IF(B21="","",N(G21)-N(H21))</f>
        <v/>
      </c>
      <c r="J21" s="13">
        <f>IF(B21="","",COUNTIF(Cronograma!$J$8:$J$47,B21))</f>
        <v/>
      </c>
      <c r="K21" s="16">
        <f>IF(B21="","",IF(J21=0,"",INDEX(Cronograma!$B$8:$B$47,MATCH(B21,Cronograma!$J$8:$J$47,0))))</f>
        <v/>
      </c>
      <c r="L21" s="29">
        <f>IF(K21="","",K21-Cronograma!$K$5/1440)</f>
        <v/>
      </c>
      <c r="M21" s="30" t="n"/>
      <c r="N21" s="22" t="n"/>
    </row>
    <row r="22">
      <c r="B22" s="22" t="n"/>
      <c r="C22" s="22" t="n"/>
      <c r="D22" s="22" t="n"/>
      <c r="E22" s="30" t="n"/>
      <c r="F22" s="22" t="n"/>
      <c r="G22" s="33" t="n"/>
      <c r="H22" s="33" t="n"/>
      <c r="I22" s="34">
        <f>IF(B22="","",N(G22)-N(H22))</f>
        <v/>
      </c>
      <c r="J22" s="13">
        <f>IF(B22="","",COUNTIF(Cronograma!$J$8:$J$47,B22))</f>
        <v/>
      </c>
      <c r="K22" s="16">
        <f>IF(B22="","",IF(J22=0,"",INDEX(Cronograma!$B$8:$B$47,MATCH(B22,Cronograma!$J$8:$J$47,0))))</f>
        <v/>
      </c>
      <c r="L22" s="29">
        <f>IF(K22="","",K22-Cronograma!$K$5/1440)</f>
        <v/>
      </c>
      <c r="M22" s="30" t="n"/>
      <c r="N22" s="22" t="n"/>
    </row>
    <row r="23">
      <c r="B23" s="22" t="n"/>
      <c r="C23" s="22" t="n"/>
      <c r="D23" s="22" t="n"/>
      <c r="E23" s="30" t="n"/>
      <c r="F23" s="22" t="n"/>
      <c r="G23" s="33" t="n"/>
      <c r="H23" s="33" t="n"/>
      <c r="I23" s="34">
        <f>IF(B23="","",N(G23)-N(H23))</f>
        <v/>
      </c>
      <c r="J23" s="13">
        <f>IF(B23="","",COUNTIF(Cronograma!$J$8:$J$47,B23))</f>
        <v/>
      </c>
      <c r="K23" s="16">
        <f>IF(B23="","",IF(J23=0,"",INDEX(Cronograma!$B$8:$B$47,MATCH(B23,Cronograma!$J$8:$J$47,0))))</f>
        <v/>
      </c>
      <c r="L23" s="29">
        <f>IF(K23="","",K23-Cronograma!$K$5/1440)</f>
        <v/>
      </c>
      <c r="M23" s="30" t="n"/>
      <c r="N23" s="22" t="n"/>
    </row>
    <row r="24">
      <c r="B24" s="22" t="n"/>
      <c r="C24" s="22" t="n"/>
      <c r="D24" s="22" t="n"/>
      <c r="E24" s="30" t="n"/>
      <c r="F24" s="22" t="n"/>
      <c r="G24" s="33" t="n"/>
      <c r="H24" s="33" t="n"/>
      <c r="I24" s="34">
        <f>IF(B24="","",N(G24)-N(H24))</f>
        <v/>
      </c>
      <c r="J24" s="13">
        <f>IF(B24="","",COUNTIF(Cronograma!$J$8:$J$47,B24))</f>
        <v/>
      </c>
      <c r="K24" s="16">
        <f>IF(B24="","",IF(J24=0,"",INDEX(Cronograma!$B$8:$B$47,MATCH(B24,Cronograma!$J$8:$J$47,0))))</f>
        <v/>
      </c>
      <c r="L24" s="29">
        <f>IF(K24="","",K24-Cronograma!$K$5/1440)</f>
        <v/>
      </c>
      <c r="M24" s="30" t="n"/>
      <c r="N24" s="22" t="n"/>
    </row>
    <row r="25">
      <c r="B25" s="22" t="n"/>
      <c r="C25" s="22" t="n"/>
      <c r="D25" s="22" t="n"/>
      <c r="E25" s="30" t="n"/>
      <c r="F25" s="22" t="n"/>
      <c r="G25" s="33" t="n"/>
      <c r="H25" s="33" t="n"/>
      <c r="I25" s="34">
        <f>IF(B25="","",N(G25)-N(H25))</f>
        <v/>
      </c>
      <c r="J25" s="13">
        <f>IF(B25="","",COUNTIF(Cronograma!$J$8:$J$47,B25))</f>
        <v/>
      </c>
      <c r="K25" s="16">
        <f>IF(B25="","",IF(J25=0,"",INDEX(Cronograma!$B$8:$B$47,MATCH(B25,Cronograma!$J$8:$J$47,0))))</f>
        <v/>
      </c>
      <c r="L25" s="29">
        <f>IF(K25="","",K25-Cronograma!$K$5/1440)</f>
        <v/>
      </c>
      <c r="M25" s="30" t="n"/>
      <c r="N25" s="22" t="n"/>
    </row>
    <row r="26">
      <c r="B26" s="22" t="n"/>
      <c r="C26" s="22" t="n"/>
      <c r="D26" s="22" t="n"/>
      <c r="E26" s="30" t="n"/>
      <c r="F26" s="22" t="n"/>
      <c r="G26" s="33" t="n"/>
      <c r="H26" s="33" t="n"/>
      <c r="I26" s="34">
        <f>IF(B26="","",N(G26)-N(H26))</f>
        <v/>
      </c>
      <c r="J26" s="13">
        <f>IF(B26="","",COUNTIF(Cronograma!$J$8:$J$47,B26))</f>
        <v/>
      </c>
      <c r="K26" s="16">
        <f>IF(B26="","",IF(J26=0,"",INDEX(Cronograma!$B$8:$B$47,MATCH(B26,Cronograma!$J$8:$J$47,0))))</f>
        <v/>
      </c>
      <c r="L26" s="29">
        <f>IF(K26="","",K26-Cronograma!$K$5/1440)</f>
        <v/>
      </c>
      <c r="M26" s="30" t="n"/>
      <c r="N26" s="22" t="n"/>
    </row>
    <row r="27">
      <c r="B27" s="22" t="n"/>
      <c r="C27" s="22" t="n"/>
      <c r="D27" s="22" t="n"/>
      <c r="E27" s="30" t="n"/>
      <c r="F27" s="22" t="n"/>
      <c r="G27" s="33" t="n"/>
      <c r="H27" s="33" t="n"/>
      <c r="I27" s="34">
        <f>IF(B27="","",N(G27)-N(H27))</f>
        <v/>
      </c>
      <c r="J27" s="13">
        <f>IF(B27="","",COUNTIF(Cronograma!$J$8:$J$47,B27))</f>
        <v/>
      </c>
      <c r="K27" s="16">
        <f>IF(B27="","",IF(J27=0,"",INDEX(Cronograma!$B$8:$B$47,MATCH(B27,Cronograma!$J$8:$J$47,0))))</f>
        <v/>
      </c>
      <c r="L27" s="29">
        <f>IF(K27="","",K27-Cronograma!$K$5/1440)</f>
        <v/>
      </c>
      <c r="M27" s="30" t="n"/>
      <c r="N27" s="22" t="n"/>
    </row>
    <row r="28">
      <c r="B28" s="17" t="inlineStr">
        <is>
          <t>Totales</t>
        </is>
      </c>
      <c r="C28" s="17" t="inlineStr"/>
      <c r="D28" s="17" t="inlineStr"/>
      <c r="E28" s="17" t="inlineStr"/>
      <c r="F28" s="17" t="inlineStr"/>
      <c r="G28" s="35">
        <f>SUM(G8:G27)</f>
        <v/>
      </c>
      <c r="H28" s="35">
        <f>SUM(H8:H27)</f>
        <v/>
      </c>
      <c r="I28" s="35">
        <f>SUM(I8:I27)</f>
        <v/>
      </c>
      <c r="J28" s="18">
        <f>SUM(J8:J27)</f>
        <v/>
      </c>
      <c r="K28" s="17" t="inlineStr"/>
      <c r="L28" s="17" t="inlineStr"/>
      <c r="M28" s="17" t="inlineStr"/>
      <c r="N28" s="17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M8:M27">
    <cfRule type="cellIs" priority="1" operator="equal" dxfId="1">
      <formula>"Pendiente"</formula>
    </cfRule>
    <cfRule type="cellIs" priority="2" operator="equal" dxfId="2">
      <formula>"Confirmado"</formula>
    </cfRule>
  </conditionalFormatting>
  <conditionalFormatting sqref="I8:I27">
    <cfRule type="expression" priority="3" dxfId="1">
      <formula>AND(ISNUMBER($I8),$I8&gt;0)</formula>
    </cfRule>
  </conditionalFormatting>
  <conditionalFormatting sqref="G8:G27">
    <cfRule type="dataBar" priority="4">
      <dataBar>
        <cfvo type="num" val="0"/>
        <cfvo type="max"/>
        <color rgb="0010B981"/>
      </dataBar>
    </cfRule>
  </conditionalFormatting>
  <dataValidations count="2">
    <dataValidation sqref="C8:C27" showDropDown="0" showInputMessage="0" showErrorMessage="0" allowBlank="1" type="list">
      <formula1>=Listas!$C$2:$C$12</formula1>
    </dataValidation>
    <dataValidation sqref="M8:M27" showDropDown="0" showInputMessage="0" showErrorMessage="0" allowBlank="1" type="list">
      <formula1>=Listas!$D$2:$D$3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Cronograma del día de la boda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36" t="inlineStr">
        <is>
          <t>1.  En «Cronograma» escribe la fecha de la boda (celda G5), la hora a la que empieza el primer plan del día (I5) y los minutos de antelación con los que quieres que llegue cada proveedor (K5).</t>
        </is>
      </c>
    </row>
    <row r="7" ht="30" customHeight="1">
      <c r="B7" s="36" t="inlineStr">
        <is>
          <t>2.  En «Proveedores» apunta a cada proveedor: servicio, persona de contacto, teléfono, email, importe acordado y anticipo. El pendiente de pago se calcula solo.</t>
        </is>
      </c>
    </row>
    <row r="8" ht="30" customHeight="1">
      <c r="B8" s="36" t="inlineStr">
        <is>
          <t>3.  En el «Panel» escribe los nombres de las personas que ayudan (celdas B24:B31): aparecerán en el desplegable «Responsable» del Cronograma.</t>
        </is>
      </c>
    </row>
    <row r="9" ht="30" customHeight="1">
      <c r="B9" s="36" t="inlineStr">
        <is>
          <t>4.  En «Cronograma» rellena una fila por actividad, en orden: duración en minutos, bloque, actividad, responsable, lugar y proveedor. Las horas de inicio y fin se encadenan solas.</t>
        </is>
      </c>
    </row>
    <row r="10" ht="30" customHeight="1">
      <c r="B10" s="36" t="inlineStr">
        <is>
          <t>5.  Si una actividad debe empezar a una hora exacta (por ejemplo la ceremonia), escríbela en «Hora fija»: la columna «Aviso» te dirá si hay un hueco o si se solapa con la anterior.</t>
        </is>
      </c>
    </row>
    <row r="11" ht="30" customHeight="1">
      <c r="B11" s="36" t="inlineStr">
        <is>
          <t>6.  Actualiza el «Estado» de cada actividad (Pendiente, Confirmado, Hecho) a medida que avancen las gestiones.</t>
        </is>
      </c>
    </row>
    <row r="12" ht="30" customHeight="1">
      <c r="B12" s="36" t="inlineStr">
        <is>
          <t>7.  Revisa en «Proveedores» la columna «Debe llegar a las»: es la hora de su primera actividad menos el margen que hayas elegido. Envíasela a cada proveedor.</t>
        </is>
      </c>
    </row>
    <row r="13" ht="30" customHeight="1">
      <c r="B13" s="36" t="inlineStr">
        <is>
          <t>8.  Mira el «Panel» para ver hora de fin, duración total, reparto por bloques, carga de cada responsable y pagos pendientes. Imprime el Cronograma y entrégalo al equipo.</t>
        </is>
      </c>
    </row>
    <row r="15">
      <c r="B15" s="10" t="inlineStr">
        <is>
          <t>CONSEJOS</t>
        </is>
      </c>
    </row>
    <row r="16" ht="30" customHeight="1">
      <c r="B16" s="36" t="inlineStr">
        <is>
          <t>•  No dejes filas vacías entre actividades: el cronograma enlaza cada hora con la fila anterior. Las filas hasta la 47 ya tienen fórmulas.</t>
        </is>
      </c>
    </row>
    <row r="17" ht="30" customHeight="1">
      <c r="B17" s="36" t="inlineStr">
        <is>
          <t>•  Las horas que pasan de medianoche se muestran como 00:00, 01:00… y siguen sumando al día siguiente en el cálculo.</t>
        </is>
      </c>
    </row>
    <row r="18" ht="30" customHeight="1">
      <c r="B18" s="36" t="inlineStr">
        <is>
          <t>•  Añade margen real entre actividades (traslados, retrasos): es mejor una actividad «Colchón» de 10 o 15 minutos que un cronograma sin holgura.</t>
        </is>
      </c>
    </row>
    <row r="19" ht="30" customHeight="1">
      <c r="B19" s="36" t="inlineStr">
        <is>
          <t>•  Los datos de ejemplo (nombres, teléfonos, importes) son ficticios; bórralos y escribe los tuyos. Las hojas están protegidas sin contraseña: Revisar &gt; Desproteger hoja.</t>
        </is>
      </c>
    </row>
    <row r="21">
      <c r="B21" s="21" t="inlineStr">
        <is>
          <t>Las celdas con fondo crema y texto azul son para rellenar; las verdes se calculan solas.</t>
        </is>
      </c>
    </row>
    <row r="23" ht="44" customHeight="1">
      <c r="B23" s="37" t="inlineStr">
        <is>
          <t>Aviso: los horarios y los importes son una organización orientativa que introduces tú. Confirma siempre horas, accesos y condiciones directamente con el lugar y con cada proveedor.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Bloque</t>
        </is>
      </c>
      <c r="B1" t="inlineStr">
        <is>
          <t>Estado</t>
        </is>
      </c>
      <c r="C1" t="inlineStr">
        <is>
          <t>Servicio</t>
        </is>
      </c>
      <c r="D1" t="inlineStr">
        <is>
          <t>Contrato</t>
        </is>
      </c>
    </row>
    <row r="2">
      <c r="A2" t="inlineStr">
        <is>
          <t>Preparativos</t>
        </is>
      </c>
      <c r="B2" t="inlineStr">
        <is>
          <t>Pendiente</t>
        </is>
      </c>
      <c r="C2" t="inlineStr">
        <is>
          <t>Lugar / salón</t>
        </is>
      </c>
      <c r="D2" t="inlineStr">
        <is>
          <t>Pendiente</t>
        </is>
      </c>
    </row>
    <row r="3">
      <c r="A3" t="inlineStr">
        <is>
          <t>Ceremonia</t>
        </is>
      </c>
      <c r="B3" t="inlineStr">
        <is>
          <t>Confirmado</t>
        </is>
      </c>
      <c r="C3" t="inlineStr">
        <is>
          <t>Catering</t>
        </is>
      </c>
      <c r="D3" t="inlineStr">
        <is>
          <t>Confirmado</t>
        </is>
      </c>
    </row>
    <row r="4">
      <c r="A4" t="inlineStr">
        <is>
          <t>Cóctel</t>
        </is>
      </c>
      <c r="B4" t="inlineStr">
        <is>
          <t>Hecho</t>
        </is>
      </c>
      <c r="C4" t="inlineStr">
        <is>
          <t>Fotografía</t>
        </is>
      </c>
    </row>
    <row r="5">
      <c r="A5" t="inlineStr">
        <is>
          <t>Banquete</t>
        </is>
      </c>
      <c r="C5" t="inlineStr">
        <is>
          <t>Vídeo</t>
        </is>
      </c>
    </row>
    <row r="6">
      <c r="A6" t="inlineStr">
        <is>
          <t>Baile</t>
        </is>
      </c>
      <c r="C6" t="inlineStr">
        <is>
          <t>Música / DJ</t>
        </is>
      </c>
    </row>
    <row r="7">
      <c r="A7" t="inlineStr">
        <is>
          <t>Otros</t>
        </is>
      </c>
      <c r="C7" t="inlineStr">
        <is>
          <t>Flores y decoración</t>
        </is>
      </c>
    </row>
    <row r="8">
      <c r="C8" t="inlineStr">
        <is>
          <t>Peluquería y maquillaje</t>
        </is>
      </c>
    </row>
    <row r="9">
      <c r="C9" t="inlineStr">
        <is>
          <t>Transporte</t>
        </is>
      </c>
    </row>
    <row r="10">
      <c r="C10" t="inlineStr">
        <is>
          <t>Oficiante</t>
        </is>
      </c>
    </row>
    <row r="11">
      <c r="C11" t="inlineStr">
        <is>
          <t>Pastelería</t>
        </is>
      </c>
    </row>
    <row r="12">
      <c r="C12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2026-10-02T13:09:22Z</dcterms:created>
  <dcterms:modified xmlns:dcterms="http://purl.org/dc/terms/" xmlns:xsi="http://www.w3.org/2001/XMLSchema-instance" xsi:type="dcterms:W3CDTF">2026-10-02T13:09:22Z</dcterms:modified>
</cp:coreProperties>
</file>