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Diario" sheetId="2" state="visible" r:id="rId2"/>
    <sheet xmlns:r="http://schemas.openxmlformats.org/officeDocument/2006/relationships" name="Grupo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yyyy-mm-dd"/>
    <numFmt numFmtId="166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164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1" pivotButton="0" quotePrefix="0" xfId="0"/>
    <xf numFmtId="0" fontId="13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left" vertical="center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applyProtection="1" pivotButton="0" quotePrefix="0" xfId="0">
      <alignment vertical="center" wrapText="1"/>
      <protection locked="0" hidden="0"/>
    </xf>
    <xf numFmtId="1" fontId="5" fillId="3" borderId="1" applyAlignment="1" applyProtection="1" pivotButton="0" quotePrefix="0" xfId="0">
      <alignment horizontal="center" vertical="center"/>
      <protection locked="0" hidden="0"/>
    </xf>
    <xf numFmtId="1" fontId="9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9" fontId="5" fillId="3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applyProtection="1" pivotButton="0" quotePrefix="0" xfId="0">
      <alignment vertical="center"/>
      <protection locked="0" hidden="0"/>
    </xf>
    <xf numFmtId="1" fontId="4" fillId="0" borderId="1" applyAlignment="1" pivotButton="0" quotePrefix="0" xfId="0">
      <alignment horizontal="center" vertical="center"/>
    </xf>
    <xf numFmtId="9" fontId="4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Sesiones registradas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'Panel'!D33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'Panel'!$B$34:$B$43</f>
            </numRef>
          </cat>
          <val>
            <numRef>
              <f>'Panel'!$D$34:$D$43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Cobertura de la programación: real y esperada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'Panel'!$F$13:$F$20</f>
            </numRef>
          </val>
        </ser>
        <ser>
          <idx val="1"/>
          <order val="1"/>
          <tx>
            <strRef>
              <f>'Panel'!G12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'Panel'!$G$13:$G$20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31</row>
      <rowOff>0</rowOff>
    </from>
    <ext cx="396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46</row>
      <rowOff>0</rowOff>
    </from>
    <ext cx="86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0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del diario de clase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del curso: sesiones, cobertura de la programación por grupo, incidencias y tareas por corregir.</t>
        </is>
      </c>
    </row>
    <row r="5" ht="22" customHeight="1">
      <c r="B5" s="4" t="inlineStr">
        <is>
          <t>SESIONES REGISTRADAS</t>
        </is>
      </c>
      <c r="D5" s="4" t="inlineStr">
        <is>
          <t>GRUPOS ACTIVOS</t>
        </is>
      </c>
      <c r="F5" s="4" t="inlineStr">
        <is>
          <t>COBERTURA MEDIA</t>
        </is>
      </c>
      <c r="H5" s="4" t="inlineStr">
        <is>
          <t>ÚLTIMO REGISTRO</t>
        </is>
      </c>
    </row>
    <row r="6" ht="34" customHeight="1">
      <c r="B6" s="5">
        <f>COUNT(Diario!C8:C47)</f>
        <v/>
      </c>
      <c r="D6" s="5">
        <f>COUNTA(Grupos!B8:B15)</f>
        <v/>
      </c>
      <c r="F6" s="6">
        <f>IFERROR(AVERAGE(Grupos!F8:F15),0)</f>
        <v/>
      </c>
      <c r="H6" s="7">
        <f>IF(COUNT(Diario!C8:C47)=0,"-",MAX(Diario!C8:C47))</f>
        <v/>
      </c>
    </row>
    <row r="8" ht="22" customHeight="1">
      <c r="B8" s="4" t="inlineStr">
        <is>
          <t>AUSENCIAS POR SESIÓN</t>
        </is>
      </c>
      <c r="D8" s="4" t="inlineStr">
        <is>
          <t>INCIDENCIAS</t>
        </is>
      </c>
      <c r="F8" s="4" t="inlineStr">
        <is>
          <t>TAREAS POR CORREGIR</t>
        </is>
      </c>
      <c r="H8" s="4" t="inlineStr">
        <is>
          <t>GRUPOS RETRASADOS</t>
        </is>
      </c>
    </row>
    <row r="9" ht="34" customHeight="1">
      <c r="B9" s="8">
        <f>IFERROR(SUM(Diario!H8:H47)/COUNT(Diario!C8:C47),0)</f>
        <v/>
      </c>
      <c r="D9" s="5">
        <f>COUNTIFS(Diario!I8:I47,"&lt;&gt;Ninguna",Diario!I8:I47,"&lt;&gt;")</f>
        <v/>
      </c>
      <c r="F9" s="5">
        <f>COUNTIFS(Diario!K8:K47,"&lt;&gt;",Diario!M8:M47,"&lt;&gt;Corregida")</f>
        <v/>
      </c>
      <c r="H9" s="5">
        <f>COUNTIF(Grupos!H8:H15,"Retrasado")</f>
        <v/>
      </c>
    </row>
    <row r="11">
      <c r="B11" s="9" t="inlineStr">
        <is>
          <t>COBERTURA DE LA PROGRAMACIÓN POR GRUPO</t>
        </is>
      </c>
    </row>
    <row r="12" ht="32" customHeight="1">
      <c r="B12" s="10" t="inlineStr">
        <is>
          <t>Grupo</t>
        </is>
      </c>
      <c r="C12" s="10" t="inlineStr">
        <is>
          <t>Asignatura</t>
        </is>
      </c>
      <c r="D12" s="10" t="inlineStr">
        <is>
          <t>Previstas</t>
        </is>
      </c>
      <c r="E12" s="10" t="inlineStr">
        <is>
          <t>Impartidas</t>
        </is>
      </c>
      <c r="F12" s="10" t="inlineStr">
        <is>
          <t>% cobertura</t>
        </is>
      </c>
      <c r="G12" s="10" t="inlineStr">
        <is>
          <t>% esperado</t>
        </is>
      </c>
      <c r="H12" s="10" t="inlineStr">
        <is>
          <t>Estado</t>
        </is>
      </c>
      <c r="I12" s="10" t="inlineStr">
        <is>
          <t>Tareas por corregir</t>
        </is>
      </c>
    </row>
    <row r="13">
      <c r="B13" s="11">
        <f>IF(Grupos!$B8="","",Grupos!B8)</f>
        <v/>
      </c>
      <c r="C13" s="11">
        <f>IF(Grupos!$B8="","",Grupos!C8)</f>
        <v/>
      </c>
      <c r="D13" s="12">
        <f>IF(Grupos!$B8="","",Grupos!D8)</f>
        <v/>
      </c>
      <c r="E13" s="12">
        <f>IF(Grupos!$B8="","",Grupos!E8)</f>
        <v/>
      </c>
      <c r="F13" s="13">
        <f>IF(Grupos!$B8="","",Grupos!F8)</f>
        <v/>
      </c>
      <c r="G13" s="13">
        <f>IF(Grupos!$B8="","",Grupos!G8)</f>
        <v/>
      </c>
      <c r="H13" s="14">
        <f>IF(Grupos!$B8="","",Grupos!H8)</f>
        <v/>
      </c>
      <c r="I13" s="12">
        <f>IF(Grupos!$B8="","",Grupos!N8)</f>
        <v/>
      </c>
    </row>
    <row r="14">
      <c r="B14" s="11">
        <f>IF(Grupos!$B9="","",Grupos!B9)</f>
        <v/>
      </c>
      <c r="C14" s="11">
        <f>IF(Grupos!$B9="","",Grupos!C9)</f>
        <v/>
      </c>
      <c r="D14" s="12">
        <f>IF(Grupos!$B9="","",Grupos!D9)</f>
        <v/>
      </c>
      <c r="E14" s="12">
        <f>IF(Grupos!$B9="","",Grupos!E9)</f>
        <v/>
      </c>
      <c r="F14" s="13">
        <f>IF(Grupos!$B9="","",Grupos!F9)</f>
        <v/>
      </c>
      <c r="G14" s="13">
        <f>IF(Grupos!$B9="","",Grupos!G9)</f>
        <v/>
      </c>
      <c r="H14" s="14">
        <f>IF(Grupos!$B9="","",Grupos!H9)</f>
        <v/>
      </c>
      <c r="I14" s="12">
        <f>IF(Grupos!$B9="","",Grupos!N9)</f>
        <v/>
      </c>
    </row>
    <row r="15">
      <c r="B15" s="11">
        <f>IF(Grupos!$B10="","",Grupos!B10)</f>
        <v/>
      </c>
      <c r="C15" s="11">
        <f>IF(Grupos!$B10="","",Grupos!C10)</f>
        <v/>
      </c>
      <c r="D15" s="12">
        <f>IF(Grupos!$B10="","",Grupos!D10)</f>
        <v/>
      </c>
      <c r="E15" s="12">
        <f>IF(Grupos!$B10="","",Grupos!E10)</f>
        <v/>
      </c>
      <c r="F15" s="13">
        <f>IF(Grupos!$B10="","",Grupos!F10)</f>
        <v/>
      </c>
      <c r="G15" s="13">
        <f>IF(Grupos!$B10="","",Grupos!G10)</f>
        <v/>
      </c>
      <c r="H15" s="14">
        <f>IF(Grupos!$B10="","",Grupos!H10)</f>
        <v/>
      </c>
      <c r="I15" s="12">
        <f>IF(Grupos!$B10="","",Grupos!N10)</f>
        <v/>
      </c>
    </row>
    <row r="16">
      <c r="B16" s="11">
        <f>IF(Grupos!$B11="","",Grupos!B11)</f>
        <v/>
      </c>
      <c r="C16" s="11">
        <f>IF(Grupos!$B11="","",Grupos!C11)</f>
        <v/>
      </c>
      <c r="D16" s="12">
        <f>IF(Grupos!$B11="","",Grupos!D11)</f>
        <v/>
      </c>
      <c r="E16" s="12">
        <f>IF(Grupos!$B11="","",Grupos!E11)</f>
        <v/>
      </c>
      <c r="F16" s="13">
        <f>IF(Grupos!$B11="","",Grupos!F11)</f>
        <v/>
      </c>
      <c r="G16" s="13">
        <f>IF(Grupos!$B11="","",Grupos!G11)</f>
        <v/>
      </c>
      <c r="H16" s="14">
        <f>IF(Grupos!$B11="","",Grupos!H11)</f>
        <v/>
      </c>
      <c r="I16" s="12">
        <f>IF(Grupos!$B11="","",Grupos!N11)</f>
        <v/>
      </c>
    </row>
    <row r="17">
      <c r="B17" s="11">
        <f>IF(Grupos!$B12="","",Grupos!B12)</f>
        <v/>
      </c>
      <c r="C17" s="11">
        <f>IF(Grupos!$B12="","",Grupos!C12)</f>
        <v/>
      </c>
      <c r="D17" s="12">
        <f>IF(Grupos!$B12="","",Grupos!D12)</f>
        <v/>
      </c>
      <c r="E17" s="12">
        <f>IF(Grupos!$B12="","",Grupos!E12)</f>
        <v/>
      </c>
      <c r="F17" s="13">
        <f>IF(Grupos!$B12="","",Grupos!F12)</f>
        <v/>
      </c>
      <c r="G17" s="13">
        <f>IF(Grupos!$B12="","",Grupos!G12)</f>
        <v/>
      </c>
      <c r="H17" s="14">
        <f>IF(Grupos!$B12="","",Grupos!H12)</f>
        <v/>
      </c>
      <c r="I17" s="12">
        <f>IF(Grupos!$B12="","",Grupos!N12)</f>
        <v/>
      </c>
    </row>
    <row r="18">
      <c r="B18" s="11">
        <f>IF(Grupos!$B13="","",Grupos!B13)</f>
        <v/>
      </c>
      <c r="C18" s="11">
        <f>IF(Grupos!$B13="","",Grupos!C13)</f>
        <v/>
      </c>
      <c r="D18" s="12">
        <f>IF(Grupos!$B13="","",Grupos!D13)</f>
        <v/>
      </c>
      <c r="E18" s="12">
        <f>IF(Grupos!$B13="","",Grupos!E13)</f>
        <v/>
      </c>
      <c r="F18" s="13">
        <f>IF(Grupos!$B13="","",Grupos!F13)</f>
        <v/>
      </c>
      <c r="G18" s="13">
        <f>IF(Grupos!$B13="","",Grupos!G13)</f>
        <v/>
      </c>
      <c r="H18" s="14">
        <f>IF(Grupos!$B13="","",Grupos!H13)</f>
        <v/>
      </c>
      <c r="I18" s="12">
        <f>IF(Grupos!$B13="","",Grupos!N13)</f>
        <v/>
      </c>
    </row>
    <row r="19">
      <c r="B19" s="11">
        <f>IF(Grupos!$B14="","",Grupos!B14)</f>
        <v/>
      </c>
      <c r="C19" s="11">
        <f>IF(Grupos!$B14="","",Grupos!C14)</f>
        <v/>
      </c>
      <c r="D19" s="12">
        <f>IF(Grupos!$B14="","",Grupos!D14)</f>
        <v/>
      </c>
      <c r="E19" s="12">
        <f>IF(Grupos!$B14="","",Grupos!E14)</f>
        <v/>
      </c>
      <c r="F19" s="13">
        <f>IF(Grupos!$B14="","",Grupos!F14)</f>
        <v/>
      </c>
      <c r="G19" s="13">
        <f>IF(Grupos!$B14="","",Grupos!G14)</f>
        <v/>
      </c>
      <c r="H19" s="14">
        <f>IF(Grupos!$B14="","",Grupos!H14)</f>
        <v/>
      </c>
      <c r="I19" s="12">
        <f>IF(Grupos!$B14="","",Grupos!N14)</f>
        <v/>
      </c>
    </row>
    <row r="20">
      <c r="B20" s="11">
        <f>IF(Grupos!$B15="","",Grupos!B15)</f>
        <v/>
      </c>
      <c r="C20" s="11">
        <f>IF(Grupos!$B15="","",Grupos!C15)</f>
        <v/>
      </c>
      <c r="D20" s="12">
        <f>IF(Grupos!$B15="","",Grupos!D15)</f>
        <v/>
      </c>
      <c r="E20" s="12">
        <f>IF(Grupos!$B15="","",Grupos!E15)</f>
        <v/>
      </c>
      <c r="F20" s="13">
        <f>IF(Grupos!$B15="","",Grupos!F15)</f>
        <v/>
      </c>
      <c r="G20" s="13">
        <f>IF(Grupos!$B15="","",Grupos!G15)</f>
        <v/>
      </c>
      <c r="H20" s="14">
        <f>IF(Grupos!$B15="","",Grupos!H15)</f>
        <v/>
      </c>
      <c r="I20" s="12">
        <f>IF(Grupos!$B15="","",Grupos!N15)</f>
        <v/>
      </c>
    </row>
    <row r="21">
      <c r="B21" s="15" t="inlineStr">
        <is>
          <t>Total</t>
        </is>
      </c>
      <c r="C21" s="15" t="inlineStr"/>
      <c r="D21" s="16">
        <f>SUM(D13:D20)</f>
        <v/>
      </c>
      <c r="E21" s="16">
        <f>SUM(E13:E20)</f>
        <v/>
      </c>
      <c r="F21" s="17">
        <f>IF(D21=0,0,E21/D21)</f>
        <v/>
      </c>
      <c r="G21" s="15" t="inlineStr"/>
      <c r="H21" s="15" t="inlineStr"/>
      <c r="I21" s="16">
        <f>SUM(I13:I20)</f>
        <v/>
      </c>
    </row>
    <row r="23">
      <c r="B23" s="9" t="inlineStr">
        <is>
          <t>TIPOS DE SESIÓN</t>
        </is>
      </c>
      <c r="F23" s="9" t="inlineStr">
        <is>
          <t>INCIDENCIAS POR TIPO</t>
        </is>
      </c>
    </row>
    <row r="24" ht="26" customHeight="1">
      <c r="B24" s="10" t="inlineStr">
        <is>
          <t>Tipo de sesión</t>
        </is>
      </c>
      <c r="C24" s="10" t="inlineStr">
        <is>
          <t>Sesiones</t>
        </is>
      </c>
      <c r="D24" s="10" t="inlineStr">
        <is>
          <t>% del total</t>
        </is>
      </c>
      <c r="F24" s="10" t="inlineStr">
        <is>
          <t>Tipo de incidencia</t>
        </is>
      </c>
      <c r="G24" s="18" t="n"/>
      <c r="H24" s="10" t="inlineStr">
        <is>
          <t>Nº</t>
        </is>
      </c>
      <c r="I24" s="10" t="inlineStr">
        <is>
          <t>% del total</t>
        </is>
      </c>
    </row>
    <row r="25">
      <c r="B25" s="11">
        <f>Listas!A2</f>
        <v/>
      </c>
      <c r="C25" s="12">
        <f>COUNTIF(Diario!$G$8:$G$47,B25)</f>
        <v/>
      </c>
      <c r="D25" s="13">
        <f>IF($C$30=0,0,C25/$C$30)</f>
        <v/>
      </c>
      <c r="F25" s="11">
        <f>Listas!B3</f>
        <v/>
      </c>
      <c r="G25" s="19" t="n"/>
      <c r="H25" s="12">
        <f>COUNTIF(Diario!$I$8:$I$47,F25)</f>
        <v/>
      </c>
      <c r="I25" s="13">
        <f>IF($H$30=0,0,H25/$H$30)</f>
        <v/>
      </c>
    </row>
    <row r="26">
      <c r="B26" s="11">
        <f>Listas!A3</f>
        <v/>
      </c>
      <c r="C26" s="12">
        <f>COUNTIF(Diario!$G$8:$G$47,B26)</f>
        <v/>
      </c>
      <c r="D26" s="13">
        <f>IF($C$30=0,0,C26/$C$30)</f>
        <v/>
      </c>
      <c r="F26" s="11">
        <f>Listas!B4</f>
        <v/>
      </c>
      <c r="G26" s="19" t="n"/>
      <c r="H26" s="12">
        <f>COUNTIF(Diario!$I$8:$I$47,F26)</f>
        <v/>
      </c>
      <c r="I26" s="13">
        <f>IF($H$30=0,0,H26/$H$30)</f>
        <v/>
      </c>
    </row>
    <row r="27">
      <c r="B27" s="11">
        <f>Listas!A4</f>
        <v/>
      </c>
      <c r="C27" s="12">
        <f>COUNTIF(Diario!$G$8:$G$47,B27)</f>
        <v/>
      </c>
      <c r="D27" s="13">
        <f>IF($C$30=0,0,C27/$C$30)</f>
        <v/>
      </c>
      <c r="F27" s="11">
        <f>Listas!B5</f>
        <v/>
      </c>
      <c r="G27" s="19" t="n"/>
      <c r="H27" s="12">
        <f>COUNTIF(Diario!$I$8:$I$47,F27)</f>
        <v/>
      </c>
      <c r="I27" s="13">
        <f>IF($H$30=0,0,H27/$H$30)</f>
        <v/>
      </c>
    </row>
    <row r="28">
      <c r="B28" s="11">
        <f>Listas!A5</f>
        <v/>
      </c>
      <c r="C28" s="12">
        <f>COUNTIF(Diario!$G$8:$G$47,B28)</f>
        <v/>
      </c>
      <c r="D28" s="13">
        <f>IF($C$30=0,0,C28/$C$30)</f>
        <v/>
      </c>
      <c r="F28" s="11">
        <f>Listas!B6</f>
        <v/>
      </c>
      <c r="G28" s="19" t="n"/>
      <c r="H28" s="12">
        <f>COUNTIF(Diario!$I$8:$I$47,F28)</f>
        <v/>
      </c>
      <c r="I28" s="13">
        <f>IF($H$30=0,0,H28/$H$30)</f>
        <v/>
      </c>
    </row>
    <row r="29">
      <c r="B29" s="11">
        <f>Listas!A6</f>
        <v/>
      </c>
      <c r="C29" s="12">
        <f>COUNTIF(Diario!$G$8:$G$47,B29)</f>
        <v/>
      </c>
      <c r="D29" s="13">
        <f>IF($C$30=0,0,C29/$C$30)</f>
        <v/>
      </c>
      <c r="F29" s="11">
        <f>Listas!B7</f>
        <v/>
      </c>
      <c r="G29" s="19" t="n"/>
      <c r="H29" s="12">
        <f>COUNTIF(Diario!$I$8:$I$47,F29)</f>
        <v/>
      </c>
      <c r="I29" s="13">
        <f>IF($H$30=0,0,H29/$H$30)</f>
        <v/>
      </c>
    </row>
    <row r="30">
      <c r="B30" s="15" t="inlineStr">
        <is>
          <t>Total</t>
        </is>
      </c>
      <c r="C30" s="16">
        <f>SUM(C25:C29)</f>
        <v/>
      </c>
      <c r="D30" s="17">
        <f>SUM(D25:D29)</f>
        <v/>
      </c>
      <c r="F30" s="15" t="inlineStr">
        <is>
          <t>Total</t>
        </is>
      </c>
      <c r="G30" s="19" t="n"/>
      <c r="H30" s="16">
        <f>SUM(H25:H29)</f>
        <v/>
      </c>
      <c r="I30" s="17">
        <f>SUM(I25:I29)</f>
        <v/>
      </c>
    </row>
    <row r="32">
      <c r="B32" s="9" t="inlineStr">
        <is>
          <t>SESIONES POR MES</t>
        </is>
      </c>
    </row>
    <row r="33" ht="26" customHeight="1">
      <c r="B33" s="10" t="inlineStr">
        <is>
          <t>Mes</t>
        </is>
      </c>
      <c r="C33" s="10" t="inlineStr">
        <is>
          <t>Nº mes</t>
        </is>
      </c>
      <c r="D33" s="10" t="inlineStr">
        <is>
          <t>Sesiones</t>
        </is>
      </c>
      <c r="E33" s="10" t="inlineStr">
        <is>
          <t>Ausencias</t>
        </is>
      </c>
    </row>
    <row r="34">
      <c r="B34" s="20" t="inlineStr">
        <is>
          <t>Septiembre</t>
        </is>
      </c>
      <c r="C34" s="12" t="n">
        <v>9</v>
      </c>
      <c r="D34" s="12">
        <f>COUNTIF(Diario!$O$8:$O$47,C34)</f>
        <v/>
      </c>
      <c r="E34" s="12">
        <f>SUMIF(Diario!$O$8:$O$47,C34,Diario!$H$8:$H$47)</f>
        <v/>
      </c>
    </row>
    <row r="35">
      <c r="B35" s="20" t="inlineStr">
        <is>
          <t>Octubre</t>
        </is>
      </c>
      <c r="C35" s="12" t="n">
        <v>10</v>
      </c>
      <c r="D35" s="12">
        <f>COUNTIF(Diario!$O$8:$O$47,C35)</f>
        <v/>
      </c>
      <c r="E35" s="12">
        <f>SUMIF(Diario!$O$8:$O$47,C35,Diario!$H$8:$H$47)</f>
        <v/>
      </c>
    </row>
    <row r="36">
      <c r="B36" s="20" t="inlineStr">
        <is>
          <t>Noviembre</t>
        </is>
      </c>
      <c r="C36" s="12" t="n">
        <v>11</v>
      </c>
      <c r="D36" s="12">
        <f>COUNTIF(Diario!$O$8:$O$47,C36)</f>
        <v/>
      </c>
      <c r="E36" s="12">
        <f>SUMIF(Diario!$O$8:$O$47,C36,Diario!$H$8:$H$47)</f>
        <v/>
      </c>
    </row>
    <row r="37">
      <c r="B37" s="20" t="inlineStr">
        <is>
          <t>Diciembre</t>
        </is>
      </c>
      <c r="C37" s="12" t="n">
        <v>12</v>
      </c>
      <c r="D37" s="12">
        <f>COUNTIF(Diario!$O$8:$O$47,C37)</f>
        <v/>
      </c>
      <c r="E37" s="12">
        <f>SUMIF(Diario!$O$8:$O$47,C37,Diario!$H$8:$H$47)</f>
        <v/>
      </c>
    </row>
    <row r="38">
      <c r="B38" s="20" t="inlineStr">
        <is>
          <t>Enero</t>
        </is>
      </c>
      <c r="C38" s="12" t="n">
        <v>1</v>
      </c>
      <c r="D38" s="12">
        <f>COUNTIF(Diario!$O$8:$O$47,C38)</f>
        <v/>
      </c>
      <c r="E38" s="12">
        <f>SUMIF(Diario!$O$8:$O$47,C38,Diario!$H$8:$H$47)</f>
        <v/>
      </c>
    </row>
    <row r="39">
      <c r="B39" s="20" t="inlineStr">
        <is>
          <t>Febrero</t>
        </is>
      </c>
      <c r="C39" s="12" t="n">
        <v>2</v>
      </c>
      <c r="D39" s="12">
        <f>COUNTIF(Diario!$O$8:$O$47,C39)</f>
        <v/>
      </c>
      <c r="E39" s="12">
        <f>SUMIF(Diario!$O$8:$O$47,C39,Diario!$H$8:$H$47)</f>
        <v/>
      </c>
    </row>
    <row r="40">
      <c r="B40" s="20" t="inlineStr">
        <is>
          <t>Marzo</t>
        </is>
      </c>
      <c r="C40" s="12" t="n">
        <v>3</v>
      </c>
      <c r="D40" s="12">
        <f>COUNTIF(Diario!$O$8:$O$47,C40)</f>
        <v/>
      </c>
      <c r="E40" s="12">
        <f>SUMIF(Diario!$O$8:$O$47,C40,Diario!$H$8:$H$47)</f>
        <v/>
      </c>
    </row>
    <row r="41">
      <c r="B41" s="20" t="inlineStr">
        <is>
          <t>Abril</t>
        </is>
      </c>
      <c r="C41" s="12" t="n">
        <v>4</v>
      </c>
      <c r="D41" s="12">
        <f>COUNTIF(Diario!$O$8:$O$47,C41)</f>
        <v/>
      </c>
      <c r="E41" s="12">
        <f>SUMIF(Diario!$O$8:$O$47,C41,Diario!$H$8:$H$47)</f>
        <v/>
      </c>
    </row>
    <row r="42">
      <c r="B42" s="20" t="inlineStr">
        <is>
          <t>Mayo</t>
        </is>
      </c>
      <c r="C42" s="12" t="n">
        <v>5</v>
      </c>
      <c r="D42" s="12">
        <f>COUNTIF(Diario!$O$8:$O$47,C42)</f>
        <v/>
      </c>
      <c r="E42" s="12">
        <f>SUMIF(Diario!$O$8:$O$47,C42,Diario!$H$8:$H$47)</f>
        <v/>
      </c>
    </row>
    <row r="43">
      <c r="B43" s="20" t="inlineStr">
        <is>
          <t>Junio</t>
        </is>
      </c>
      <c r="C43" s="12" t="n">
        <v>6</v>
      </c>
      <c r="D43" s="12">
        <f>COUNTIF(Diario!$O$8:$O$47,C43)</f>
        <v/>
      </c>
      <c r="E43" s="12">
        <f>SUMIF(Diario!$O$8:$O$47,C43,Diario!$H$8:$H$47)</f>
        <v/>
      </c>
    </row>
    <row r="44">
      <c r="B44" s="15" t="inlineStr">
        <is>
          <t>Total</t>
        </is>
      </c>
      <c r="C44" s="15" t="inlineStr"/>
      <c r="D44" s="16">
        <f>SUM(D34:D43)</f>
        <v/>
      </c>
      <c r="E44" s="16">
        <f>SUM(E34:E43)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5">
    <mergeCell ref="F29:G29"/>
    <mergeCell ref="F25:G25"/>
    <mergeCell ref="B3:I3"/>
    <mergeCell ref="F6:G6"/>
    <mergeCell ref="H9:I9"/>
    <mergeCell ref="D6:E6"/>
    <mergeCell ref="F24:G24"/>
    <mergeCell ref="H6:I6"/>
    <mergeCell ref="F30:G30"/>
    <mergeCell ref="B2:I2"/>
    <mergeCell ref="F5:G5"/>
    <mergeCell ref="F26:G26"/>
    <mergeCell ref="B8:C8"/>
    <mergeCell ref="F8:G8"/>
    <mergeCell ref="F28:G28"/>
    <mergeCell ref="B9:C9"/>
    <mergeCell ref="D9:E9"/>
    <mergeCell ref="F27:G27"/>
    <mergeCell ref="F9:G9"/>
    <mergeCell ref="D8:E8"/>
    <mergeCell ref="B6:C6"/>
    <mergeCell ref="B5:C5"/>
    <mergeCell ref="D5:E5"/>
    <mergeCell ref="H5:I5"/>
    <mergeCell ref="H8:I8"/>
  </mergeCells>
  <conditionalFormatting sqref="H13:H20">
    <cfRule type="cellIs" priority="1" operator="equal" dxfId="0">
      <formula>"Retrasado"</formula>
    </cfRule>
    <cfRule type="cellIs" priority="2" operator="equal" dxfId="1">
      <formula>"Al día"</formula>
    </cfRule>
    <cfRule type="cellIs" priority="3" operator="equal" dxfId="2">
      <formula>"Adelantado"</formula>
    </cfRule>
  </conditionalFormatting>
  <conditionalFormatting sqref="F13:F20">
    <cfRule type="dataBar" priority="4">
      <dataBar>
        <cfvo type="num" val="0"/>
        <cfvo type="max"/>
        <color rgb="0010B981"/>
      </dataBar>
    </cfRule>
  </conditionalFormatting>
  <conditionalFormatting sqref="C25:C29">
    <cfRule type="dataBar" priority="5">
      <dataBar>
        <cfvo type="num" val="0"/>
        <cfvo type="max"/>
        <color rgb="0010B981"/>
      </dataBar>
    </cfRule>
  </conditionalFormatting>
  <conditionalFormatting sqref="H25:H29">
    <cfRule type="dataBar" priority="6">
      <dataBar>
        <cfvo type="num" val="0"/>
        <cfvo type="max"/>
        <color rgb="00F59E0B"/>
      </dataBar>
    </cfRule>
  </conditionalFormatting>
  <conditionalFormatting sqref="D34:D43">
    <cfRule type="dataBar" priority="7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O48"/>
  <sheetViews>
    <sheetView showGridLines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11" customWidth="1" min="4" max="4"/>
    <col width="16" customWidth="1" min="5" max="5"/>
    <col width="46" customWidth="1" min="6" max="6"/>
    <col width="19" customWidth="1" min="7" max="7"/>
    <col width="10" customWidth="1" min="8" max="8"/>
    <col width="20" customWidth="1" min="9" max="9"/>
    <col width="38" customWidth="1" min="10" max="10"/>
    <col width="26" customWidth="1" min="11" max="11"/>
    <col width="12" customWidth="1" min="12" max="12"/>
    <col width="12" customWidth="1" min="13" max="13"/>
    <col width="14" customWidth="1" min="14" max="14"/>
    <col width="6" customWidth="1" min="15" max="15"/>
  </cols>
  <sheetData>
    <row r="2" ht="34" customHeight="1">
      <c r="B2" s="1" t="inlineStr">
        <is>
          <t>Diario de clase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sesión: qué has trabajado, qué ha pasado y qué tarea has puesto. Las celdas crema son para rellenar.</t>
        </is>
      </c>
    </row>
    <row r="5">
      <c r="B5" s="21" t="inlineStr">
        <is>
          <t>Hoy:</t>
        </is>
      </c>
      <c r="C5" s="22">
        <f>TODAY()</f>
        <v/>
      </c>
      <c r="D5" s="21" t="inlineStr">
        <is>
          <t>Sesiones registradas:</t>
        </is>
      </c>
      <c r="F5" s="23">
        <f>COUNT(C8:C47)</f>
        <v/>
      </c>
    </row>
    <row r="7" ht="34" customHeight="1">
      <c r="B7" s="10" t="inlineStr">
        <is>
          <t>Nº</t>
        </is>
      </c>
      <c r="C7" s="10" t="inlineStr">
        <is>
          <t>Fecha</t>
        </is>
      </c>
      <c r="D7" s="10" t="inlineStr">
        <is>
          <t>Grupo</t>
        </is>
      </c>
      <c r="E7" s="10" t="inlineStr">
        <is>
          <t>Asignatura</t>
        </is>
      </c>
      <c r="F7" s="10" t="inlineStr">
        <is>
          <t>Contenidos trabajados</t>
        </is>
      </c>
      <c r="G7" s="10" t="inlineStr">
        <is>
          <t>Tipo de sesión</t>
        </is>
      </c>
      <c r="H7" s="10" t="inlineStr">
        <is>
          <t>Ausentes</t>
        </is>
      </c>
      <c r="I7" s="10" t="inlineStr">
        <is>
          <t>Incidencia</t>
        </is>
      </c>
      <c r="J7" s="10" t="inlineStr">
        <is>
          <t>Observaciones</t>
        </is>
      </c>
      <c r="K7" s="10" t="inlineStr">
        <is>
          <t>Tarea puesta</t>
        </is>
      </c>
      <c r="L7" s="10" t="inlineStr">
        <is>
          <t>Fecha de entrega</t>
        </is>
      </c>
      <c r="M7" s="10" t="inlineStr">
        <is>
          <t>Estado tarea</t>
        </is>
      </c>
      <c r="N7" s="10" t="inlineStr">
        <is>
          <t>Aviso</t>
        </is>
      </c>
      <c r="O7" s="10" t="inlineStr">
        <is>
          <t>Mes</t>
        </is>
      </c>
    </row>
    <row r="8" ht="30" customHeight="1">
      <c r="B8" s="12">
        <f>IF(C8="","",ROW()-7)</f>
        <v/>
      </c>
      <c r="C8" s="24" t="n">
        <v>46286</v>
      </c>
      <c r="D8" s="25" t="inlineStr">
        <is>
          <t>1º ESO A</t>
        </is>
      </c>
      <c r="E8" s="11">
        <f>IF(D8="","",IFERROR(VLOOKUP(D8,Grupos!$B$8:$C$15,2,FALSE),""))</f>
        <v/>
      </c>
      <c r="F8" s="26" t="inlineStr">
        <is>
          <t>Números naturales: repaso y operaciones combinadas</t>
        </is>
      </c>
      <c r="G8" s="25" t="inlineStr">
        <is>
          <t>Explicación</t>
        </is>
      </c>
      <c r="H8" s="27" t="n">
        <v>1</v>
      </c>
      <c r="I8" s="25" t="inlineStr">
        <is>
          <t>Ninguna</t>
        </is>
      </c>
      <c r="J8" s="26" t="inlineStr">
        <is>
          <t>Buen ritmo; faltan 3 libros de texto</t>
        </is>
      </c>
      <c r="K8" s="26" t="inlineStr">
        <is>
          <t>Ficha 1, ejercicios 1 a 8</t>
        </is>
      </c>
      <c r="L8" s="24" t="n">
        <v>46288</v>
      </c>
      <c r="M8" s="25" t="inlineStr">
        <is>
          <t>Corregida</t>
        </is>
      </c>
      <c r="N8" s="14">
        <f>IF(C8="","",IF(AND(K8&lt;&gt;"",M8&lt;&gt;"Corregida",L8&lt;&gt;"",L8&lt;TODAY()),"Corregir ya",IF(AND(K8&lt;&gt;"",M8&lt;&gt;"Corregida"),"Tarea en curso",IF(AND(I8&lt;&gt;"",I8&lt;&gt;"Ninguna"),"Seguimiento",""))))</f>
        <v/>
      </c>
      <c r="O8" s="28">
        <f>IF(C8="","",MONTH(C8))</f>
        <v/>
      </c>
    </row>
    <row r="9" ht="30" customHeight="1">
      <c r="B9" s="12">
        <f>IF(C9="","",ROW()-7)</f>
        <v/>
      </c>
      <c r="C9" s="24" t="n">
        <v>46286</v>
      </c>
      <c r="D9" s="25" t="inlineStr">
        <is>
          <t>2º ESO A</t>
        </is>
      </c>
      <c r="E9" s="11">
        <f>IF(D9="","",IFERROR(VLOOKUP(D9,Grupos!$B$8:$C$15,2,FALSE),""))</f>
        <v/>
      </c>
      <c r="F9" s="26" t="inlineStr">
        <is>
          <t>Fracciones: equivalentes y simplificación</t>
        </is>
      </c>
      <c r="G9" s="25" t="inlineStr">
        <is>
          <t>Explicación</t>
        </is>
      </c>
      <c r="H9" s="27" t="n">
        <v>0</v>
      </c>
      <c r="I9" s="25" t="inlineStr">
        <is>
          <t>Ninguna</t>
        </is>
      </c>
      <c r="J9" s="26" t="inlineStr"/>
      <c r="K9" s="26" t="inlineStr">
        <is>
          <t>Pág. 14, ejercicios 3 a 9</t>
        </is>
      </c>
      <c r="L9" s="24" t="n">
        <v>46289</v>
      </c>
      <c r="M9" s="25" t="inlineStr">
        <is>
          <t>Corregida</t>
        </is>
      </c>
      <c r="N9" s="14">
        <f>IF(C9="","",IF(AND(K9&lt;&gt;"",M9&lt;&gt;"Corregida",L9&lt;&gt;"",L9&lt;TODAY()),"Corregir ya",IF(AND(K9&lt;&gt;"",M9&lt;&gt;"Corregida"),"Tarea en curso",IF(AND(I9&lt;&gt;"",I9&lt;&gt;"Ninguna"),"Seguimiento",""))))</f>
        <v/>
      </c>
      <c r="O9" s="28">
        <f>IF(C9="","",MONTH(C9))</f>
        <v/>
      </c>
    </row>
    <row r="10" ht="30" customHeight="1">
      <c r="B10" s="12">
        <f>IF(C10="","",ROW()-7)</f>
        <v/>
      </c>
      <c r="C10" s="24" t="n">
        <v>46287</v>
      </c>
      <c r="D10" s="25" t="inlineStr">
        <is>
          <t>1º ESO B</t>
        </is>
      </c>
      <c r="E10" s="11">
        <f>IF(D10="","",IFERROR(VLOOKUP(D10,Grupos!$B$8:$C$15,2,FALSE),""))</f>
        <v/>
      </c>
      <c r="F10" s="26" t="inlineStr">
        <is>
          <t>Divisibilidad: múltiplos y divisores</t>
        </is>
      </c>
      <c r="G10" s="25" t="inlineStr">
        <is>
          <t>Explicación</t>
        </is>
      </c>
      <c r="H10" s="27" t="n">
        <v>2</v>
      </c>
      <c r="I10" s="25" t="inlineStr">
        <is>
          <t>Ninguna</t>
        </is>
      </c>
      <c r="J10" s="26" t="inlineStr">
        <is>
          <t>Repasar criterios de divisibilidad al inicio de la próxima</t>
        </is>
      </c>
      <c r="K10" s="26" t="inlineStr">
        <is>
          <t>Ficha 1, ejercicios 1 a 6</t>
        </is>
      </c>
      <c r="L10" s="24" t="n">
        <v>46290</v>
      </c>
      <c r="M10" s="25" t="inlineStr">
        <is>
          <t>Corregida</t>
        </is>
      </c>
      <c r="N10" s="14">
        <f>IF(C10="","",IF(AND(K10&lt;&gt;"",M10&lt;&gt;"Corregida",L10&lt;&gt;"",L10&lt;TODAY()),"Corregir ya",IF(AND(K10&lt;&gt;"",M10&lt;&gt;"Corregida"),"Tarea en curso",IF(AND(I10&lt;&gt;"",I10&lt;&gt;"Ninguna"),"Seguimiento",""))))</f>
        <v/>
      </c>
      <c r="O10" s="28">
        <f>IF(C10="","",MONTH(C10))</f>
        <v/>
      </c>
    </row>
    <row r="11" ht="30" customHeight="1">
      <c r="B11" s="12">
        <f>IF(C11="","",ROW()-7)</f>
        <v/>
      </c>
      <c r="C11" s="24" t="n">
        <v>46288</v>
      </c>
      <c r="D11" s="25" t="inlineStr">
        <is>
          <t>1º ESO A</t>
        </is>
      </c>
      <c r="E11" s="11">
        <f>IF(D11="","",IFERROR(VLOOKUP(D11,Grupos!$B$8:$C$15,2,FALSE),""))</f>
        <v/>
      </c>
      <c r="F11" s="26" t="inlineStr">
        <is>
          <t>Operaciones combinadas: práctica con jerarquía</t>
        </is>
      </c>
      <c r="G11" s="25" t="inlineStr">
        <is>
          <t>Práctica</t>
        </is>
      </c>
      <c r="H11" s="27" t="n">
        <v>0</v>
      </c>
      <c r="I11" s="25" t="inlineStr">
        <is>
          <t>Conducta</t>
        </is>
      </c>
      <c r="J11" s="26" t="inlineStr">
        <is>
          <t>Conversaciones durante el ejercicio; hablar con tutoría</t>
        </is>
      </c>
      <c r="K11" s="26" t="inlineStr">
        <is>
          <t>Ficha 2</t>
        </is>
      </c>
      <c r="L11" s="24" t="n">
        <v>46293</v>
      </c>
      <c r="M11" s="25" t="inlineStr">
        <is>
          <t>Corregida</t>
        </is>
      </c>
      <c r="N11" s="14">
        <f>IF(C11="","",IF(AND(K11&lt;&gt;"",M11&lt;&gt;"Corregida",L11&lt;&gt;"",L11&lt;TODAY()),"Corregir ya",IF(AND(K11&lt;&gt;"",M11&lt;&gt;"Corregida"),"Tarea en curso",IF(AND(I11&lt;&gt;"",I11&lt;&gt;"Ninguna"),"Seguimiento",""))))</f>
        <v/>
      </c>
      <c r="O11" s="28">
        <f>IF(C11="","",MONTH(C11))</f>
        <v/>
      </c>
    </row>
    <row r="12" ht="30" customHeight="1">
      <c r="B12" s="12">
        <f>IF(C12="","",ROW()-7)</f>
        <v/>
      </c>
      <c r="C12" s="24" t="n">
        <v>46288</v>
      </c>
      <c r="D12" s="25" t="inlineStr">
        <is>
          <t>3º ESO B</t>
        </is>
      </c>
      <c r="E12" s="11">
        <f>IF(D12="","",IFERROR(VLOOKUP(D12,Grupos!$B$8:$C$15,2,FALSE),""))</f>
        <v/>
      </c>
      <c r="F12" s="26" t="inlineStr">
        <is>
          <t>Potencias: definición y propiedades</t>
        </is>
      </c>
      <c r="G12" s="25" t="inlineStr">
        <is>
          <t>Explicación</t>
        </is>
      </c>
      <c r="H12" s="27" t="n">
        <v>1</v>
      </c>
      <c r="I12" s="25" t="inlineStr">
        <is>
          <t>Ninguna</t>
        </is>
      </c>
      <c r="J12" s="26" t="inlineStr"/>
      <c r="K12" s="26" t="inlineStr">
        <is>
          <t>Pág. 22, ejercicios 1 a 10</t>
        </is>
      </c>
      <c r="L12" s="24" t="n">
        <v>46295</v>
      </c>
      <c r="M12" s="25" t="inlineStr">
        <is>
          <t>Pendiente</t>
        </is>
      </c>
      <c r="N12" s="14">
        <f>IF(C12="","",IF(AND(K12&lt;&gt;"",M12&lt;&gt;"Corregida",L12&lt;&gt;"",L12&lt;TODAY()),"Corregir ya",IF(AND(K12&lt;&gt;"",M12&lt;&gt;"Corregida"),"Tarea en curso",IF(AND(I12&lt;&gt;"",I12&lt;&gt;"Ninguna"),"Seguimiento",""))))</f>
        <v/>
      </c>
      <c r="O12" s="28">
        <f>IF(C12="","",MONTH(C12))</f>
        <v/>
      </c>
    </row>
    <row r="13" ht="30" customHeight="1">
      <c r="B13" s="12">
        <f>IF(C13="","",ROW()-7)</f>
        <v/>
      </c>
      <c r="C13" s="24" t="n">
        <v>46289</v>
      </c>
      <c r="D13" s="25" t="inlineStr">
        <is>
          <t>2º ESO A</t>
        </is>
      </c>
      <c r="E13" s="11">
        <f>IF(D13="","",IFERROR(VLOOKUP(D13,Grupos!$B$8:$C$15,2,FALSE),""))</f>
        <v/>
      </c>
      <c r="F13" s="26" t="inlineStr">
        <is>
          <t>Suma y resta de fracciones</t>
        </is>
      </c>
      <c r="G13" s="25" t="inlineStr">
        <is>
          <t>Práctica</t>
        </is>
      </c>
      <c r="H13" s="27" t="n">
        <v>1</v>
      </c>
      <c r="I13" s="25" t="inlineStr">
        <is>
          <t>Ninguna</t>
        </is>
      </c>
      <c r="J13" s="26" t="inlineStr">
        <is>
          <t>Dificultad al buscar el denominador común</t>
        </is>
      </c>
      <c r="K13" s="26" t="inlineStr"/>
      <c r="L13" s="24" t="n"/>
      <c r="M13" s="25" t="n"/>
      <c r="N13" s="14">
        <f>IF(C13="","",IF(AND(K13&lt;&gt;"",M13&lt;&gt;"Corregida",L13&lt;&gt;"",L13&lt;TODAY()),"Corregir ya",IF(AND(K13&lt;&gt;"",M13&lt;&gt;"Corregida"),"Tarea en curso",IF(AND(I13&lt;&gt;"",I13&lt;&gt;"Ninguna"),"Seguimiento",""))))</f>
        <v/>
      </c>
      <c r="O13" s="28">
        <f>IF(C13="","",MONTH(C13))</f>
        <v/>
      </c>
    </row>
    <row r="14" ht="30" customHeight="1">
      <c r="B14" s="12">
        <f>IF(C14="","",ROW()-7)</f>
        <v/>
      </c>
      <c r="C14" s="24" t="n">
        <v>46289</v>
      </c>
      <c r="D14" s="25" t="inlineStr">
        <is>
          <t>2º ESO B</t>
        </is>
      </c>
      <c r="E14" s="11">
        <f>IF(D14="","",IFERROR(VLOOKUP(D14,Grupos!$B$8:$C$15,2,FALSE),""))</f>
        <v/>
      </c>
      <c r="F14" s="26" t="inlineStr">
        <is>
          <t>Introducción al dibujo técnico</t>
        </is>
      </c>
      <c r="G14" s="25" t="inlineStr">
        <is>
          <t>Explicación</t>
        </is>
      </c>
      <c r="H14" s="27" t="n">
        <v>0</v>
      </c>
      <c r="I14" s="25" t="inlineStr">
        <is>
          <t>Material o tecnología</t>
        </is>
      </c>
      <c r="J14" s="26" t="inlineStr">
        <is>
          <t>Faltan escuadras; reorganizar con material del aula</t>
        </is>
      </c>
      <c r="K14" s="26" t="inlineStr"/>
      <c r="L14" s="24" t="n"/>
      <c r="M14" s="25" t="n"/>
      <c r="N14" s="14">
        <f>IF(C14="","",IF(AND(K14&lt;&gt;"",M14&lt;&gt;"Corregida",L14&lt;&gt;"",L14&lt;TODAY()),"Corregir ya",IF(AND(K14&lt;&gt;"",M14&lt;&gt;"Corregida"),"Tarea en curso",IF(AND(I14&lt;&gt;"",I14&lt;&gt;"Ninguna"),"Seguimiento",""))))</f>
        <v/>
      </c>
      <c r="O14" s="28">
        <f>IF(C14="","",MONTH(C14))</f>
        <v/>
      </c>
    </row>
    <row r="15" ht="30" customHeight="1">
      <c r="B15" s="12">
        <f>IF(C15="","",ROW()-7)</f>
        <v/>
      </c>
      <c r="C15" s="24" t="n">
        <v>46290</v>
      </c>
      <c r="D15" s="25" t="inlineStr">
        <is>
          <t>1º ESO B</t>
        </is>
      </c>
      <c r="E15" s="11">
        <f>IF(D15="","",IFERROR(VLOOKUP(D15,Grupos!$B$8:$C$15,2,FALSE),""))</f>
        <v/>
      </c>
      <c r="F15" s="26" t="inlineStr">
        <is>
          <t>Múltiplos y divisores: problemas</t>
        </is>
      </c>
      <c r="G15" s="25" t="inlineStr">
        <is>
          <t>Práctica</t>
        </is>
      </c>
      <c r="H15" s="27" t="n">
        <v>0</v>
      </c>
      <c r="I15" s="25" t="inlineStr">
        <is>
          <t>Ninguna</t>
        </is>
      </c>
      <c r="J15" s="26" t="inlineStr"/>
      <c r="K15" s="26" t="inlineStr">
        <is>
          <t>Problemas 1 a 6</t>
        </is>
      </c>
      <c r="L15" s="24" t="n">
        <v>46294</v>
      </c>
      <c r="M15" s="25" t="inlineStr">
        <is>
          <t>Pendiente</t>
        </is>
      </c>
      <c r="N15" s="14">
        <f>IF(C15="","",IF(AND(K15&lt;&gt;"",M15&lt;&gt;"Corregida",L15&lt;&gt;"",L15&lt;TODAY()),"Corregir ya",IF(AND(K15&lt;&gt;"",M15&lt;&gt;"Corregida"),"Tarea en curso",IF(AND(I15&lt;&gt;"",I15&lt;&gt;"Ninguna"),"Seguimiento",""))))</f>
        <v/>
      </c>
      <c r="O15" s="28">
        <f>IF(C15="","",MONTH(C15))</f>
        <v/>
      </c>
    </row>
    <row r="16" ht="30" customHeight="1">
      <c r="B16" s="12">
        <f>IF(C16="","",ROW()-7)</f>
        <v/>
      </c>
      <c r="C16" s="24" t="n">
        <v>46293</v>
      </c>
      <c r="D16" s="25" t="inlineStr">
        <is>
          <t>1º ESO A</t>
        </is>
      </c>
      <c r="E16" s="11">
        <f>IF(D16="","",IFERROR(VLOOKUP(D16,Grupos!$B$8:$C$15,2,FALSE),""))</f>
        <v/>
      </c>
      <c r="F16" s="26" t="inlineStr">
        <is>
          <t>Control de la unidad 1</t>
        </is>
      </c>
      <c r="G16" s="25" t="inlineStr">
        <is>
          <t>Evaluación</t>
        </is>
      </c>
      <c r="H16" s="27" t="n">
        <v>1</v>
      </c>
      <c r="I16" s="25" t="inlineStr">
        <is>
          <t>Ninguna</t>
        </is>
      </c>
      <c r="J16" s="26" t="inlineStr">
        <is>
          <t>Pendiente de corregir; media aún por calcular</t>
        </is>
      </c>
      <c r="K16" s="26" t="inlineStr"/>
      <c r="L16" s="24" t="n"/>
      <c r="M16" s="25" t="n"/>
      <c r="N16" s="14">
        <f>IF(C16="","",IF(AND(K16&lt;&gt;"",M16&lt;&gt;"Corregida",L16&lt;&gt;"",L16&lt;TODAY()),"Corregir ya",IF(AND(K16&lt;&gt;"",M16&lt;&gt;"Corregida"),"Tarea en curso",IF(AND(I16&lt;&gt;"",I16&lt;&gt;"Ninguna"),"Seguimiento",""))))</f>
        <v/>
      </c>
      <c r="O16" s="28">
        <f>IF(C16="","",MONTH(C16))</f>
        <v/>
      </c>
    </row>
    <row r="17" ht="30" customHeight="1">
      <c r="B17" s="12">
        <f>IF(C17="","",ROW()-7)</f>
        <v/>
      </c>
      <c r="C17" s="24" t="n">
        <v>46293</v>
      </c>
      <c r="D17" s="25" t="inlineStr">
        <is>
          <t>3º ESO B</t>
        </is>
      </c>
      <c r="E17" s="11">
        <f>IF(D17="","",IFERROR(VLOOKUP(D17,Grupos!$B$8:$C$15,2,FALSE),""))</f>
        <v/>
      </c>
      <c r="F17" s="26" t="inlineStr">
        <is>
          <t>Operaciones con potencias y raíces</t>
        </is>
      </c>
      <c r="G17" s="25" t="inlineStr">
        <is>
          <t>Práctica</t>
        </is>
      </c>
      <c r="H17" s="27" t="n">
        <v>0</v>
      </c>
      <c r="I17" s="25" t="inlineStr">
        <is>
          <t>Ninguna</t>
        </is>
      </c>
      <c r="J17" s="26" t="inlineStr">
        <is>
          <t>Mucha dificultad con exponentes negativos</t>
        </is>
      </c>
      <c r="K17" s="26" t="inlineStr">
        <is>
          <t>Ficha de refuerzo</t>
        </is>
      </c>
      <c r="L17" s="24" t="n">
        <v>46300</v>
      </c>
      <c r="M17" s="25" t="inlineStr">
        <is>
          <t>Pendiente</t>
        </is>
      </c>
      <c r="N17" s="14">
        <f>IF(C17="","",IF(AND(K17&lt;&gt;"",M17&lt;&gt;"Corregida",L17&lt;&gt;"",L17&lt;TODAY()),"Corregir ya",IF(AND(K17&lt;&gt;"",M17&lt;&gt;"Corregida"),"Tarea en curso",IF(AND(I17&lt;&gt;"",I17&lt;&gt;"Ninguna"),"Seguimiento",""))))</f>
        <v/>
      </c>
      <c r="O17" s="28">
        <f>IF(C17="","",MONTH(C17))</f>
        <v/>
      </c>
    </row>
    <row r="18" ht="30" customHeight="1">
      <c r="B18" s="12">
        <f>IF(C18="","",ROW()-7)</f>
        <v/>
      </c>
      <c r="C18" s="24" t="n">
        <v>46294</v>
      </c>
      <c r="D18" s="25" t="inlineStr">
        <is>
          <t>2º ESO A</t>
        </is>
      </c>
      <c r="E18" s="11">
        <f>IF(D18="","",IFERROR(VLOOKUP(D18,Grupos!$B$8:$C$15,2,FALSE),""))</f>
        <v/>
      </c>
      <c r="F18" s="26" t="inlineStr">
        <is>
          <t>Repaso de fracciones</t>
        </is>
      </c>
      <c r="G18" s="25" t="inlineStr">
        <is>
          <t>Repaso</t>
        </is>
      </c>
      <c r="H18" s="27" t="n">
        <v>3</v>
      </c>
      <c r="I18" s="25" t="inlineStr">
        <is>
          <t>Salud o enfermería</t>
        </is>
      </c>
      <c r="J18" s="26" t="inlineStr">
        <is>
          <t>Un alumno pasa 20 minutos en enfermería</t>
        </is>
      </c>
      <c r="K18" s="26" t="inlineStr"/>
      <c r="L18" s="24" t="n"/>
      <c r="M18" s="25" t="n"/>
      <c r="N18" s="14">
        <f>IF(C18="","",IF(AND(K18&lt;&gt;"",M18&lt;&gt;"Corregida",L18&lt;&gt;"",L18&lt;TODAY()),"Corregir ya",IF(AND(K18&lt;&gt;"",M18&lt;&gt;"Corregida"),"Tarea en curso",IF(AND(I18&lt;&gt;"",I18&lt;&gt;"Ninguna"),"Seguimiento",""))))</f>
        <v/>
      </c>
      <c r="O18" s="28">
        <f>IF(C18="","",MONTH(C18))</f>
        <v/>
      </c>
    </row>
    <row r="19" ht="30" customHeight="1">
      <c r="B19" s="12">
        <f>IF(C19="","",ROW()-7)</f>
        <v/>
      </c>
      <c r="C19" s="24" t="n">
        <v>46295</v>
      </c>
      <c r="D19" s="25" t="inlineStr">
        <is>
          <t>1º ESO B</t>
        </is>
      </c>
      <c r="E19" s="11">
        <f>IF(D19="","",IFERROR(VLOOKUP(D19,Grupos!$B$8:$C$15,2,FALSE),""))</f>
        <v/>
      </c>
      <c r="F19" s="26" t="inlineStr">
        <is>
          <t>Repaso previo al control</t>
        </is>
      </c>
      <c r="G19" s="25" t="inlineStr">
        <is>
          <t>Repaso</t>
        </is>
      </c>
      <c r="H19" s="27" t="n">
        <v>1</v>
      </c>
      <c r="I19" s="25" t="inlineStr">
        <is>
          <t>Ninguna</t>
        </is>
      </c>
      <c r="J19" s="26" t="inlineStr"/>
      <c r="K19" s="26" t="inlineStr">
        <is>
          <t>Estudiar apuntes para el control</t>
        </is>
      </c>
      <c r="L19" s="24" t="n">
        <v>46301</v>
      </c>
      <c r="M19" s="25" t="inlineStr">
        <is>
          <t>Pendiente</t>
        </is>
      </c>
      <c r="N19" s="14">
        <f>IF(C19="","",IF(AND(K19&lt;&gt;"",M19&lt;&gt;"Corregida",L19&lt;&gt;"",L19&lt;TODAY()),"Corregir ya",IF(AND(K19&lt;&gt;"",M19&lt;&gt;"Corregida"),"Tarea en curso",IF(AND(I19&lt;&gt;"",I19&lt;&gt;"Ninguna"),"Seguimiento",""))))</f>
        <v/>
      </c>
      <c r="O19" s="28">
        <f>IF(C19="","",MONTH(C19))</f>
        <v/>
      </c>
    </row>
    <row r="20" ht="30" customHeight="1">
      <c r="B20" s="12">
        <f>IF(C20="","",ROW()-7)</f>
        <v/>
      </c>
      <c r="C20" s="24" t="n">
        <v>46296</v>
      </c>
      <c r="D20" s="25" t="inlineStr">
        <is>
          <t>1º ESO A</t>
        </is>
      </c>
      <c r="E20" s="11">
        <f>IF(D20="","",IFERROR(VLOOKUP(D20,Grupos!$B$8:$C$15,2,FALSE),""))</f>
        <v/>
      </c>
      <c r="F20" s="26" t="inlineStr">
        <is>
          <t>Problemas de la vida cotidiana</t>
        </is>
      </c>
      <c r="G20" s="25" t="inlineStr">
        <is>
          <t>Práctica</t>
        </is>
      </c>
      <c r="H20" s="27" t="n">
        <v>0</v>
      </c>
      <c r="I20" s="25" t="inlineStr">
        <is>
          <t>Ninguna</t>
        </is>
      </c>
      <c r="J20" s="26" t="inlineStr"/>
      <c r="K20" s="26" t="inlineStr"/>
      <c r="L20" s="24" t="n"/>
      <c r="M20" s="25" t="n"/>
      <c r="N20" s="14">
        <f>IF(C20="","",IF(AND(K20&lt;&gt;"",M20&lt;&gt;"Corregida",L20&lt;&gt;"",L20&lt;TODAY()),"Corregir ya",IF(AND(K20&lt;&gt;"",M20&lt;&gt;"Corregida"),"Tarea en curso",IF(AND(I20&lt;&gt;"",I20&lt;&gt;"Ninguna"),"Seguimiento",""))))</f>
        <v/>
      </c>
      <c r="O20" s="28">
        <f>IF(C20="","",MONTH(C20))</f>
        <v/>
      </c>
    </row>
    <row r="21" ht="30" customHeight="1">
      <c r="B21" s="12">
        <f>IF(C21="","",ROW()-7)</f>
        <v/>
      </c>
      <c r="C21" s="24" t="n">
        <v>46296</v>
      </c>
      <c r="D21" s="25" t="inlineStr">
        <is>
          <t>2º ESO B</t>
        </is>
      </c>
      <c r="E21" s="11">
        <f>IF(D21="","",IFERROR(VLOOKUP(D21,Grupos!$B$8:$C$15,2,FALSE),""))</f>
        <v/>
      </c>
      <c r="F21" s="26" t="inlineStr">
        <is>
          <t>Vistas de una pieza: alzado, planta y perfil</t>
        </is>
      </c>
      <c r="G21" s="25" t="inlineStr">
        <is>
          <t>Práctica</t>
        </is>
      </c>
      <c r="H21" s="27" t="n">
        <v>2</v>
      </c>
      <c r="I21" s="25" t="inlineStr">
        <is>
          <t>Ninguna</t>
        </is>
      </c>
      <c r="J21" s="26" t="inlineStr">
        <is>
          <t>Buen trabajo en parejas</t>
        </is>
      </c>
      <c r="K21" s="26" t="inlineStr">
        <is>
          <t>Croquis de la pieza 2</t>
        </is>
      </c>
      <c r="L21" s="24" t="n">
        <v>46303</v>
      </c>
      <c r="M21" s="25" t="inlineStr">
        <is>
          <t>Pendiente</t>
        </is>
      </c>
      <c r="N21" s="14">
        <f>IF(C21="","",IF(AND(K21&lt;&gt;"",M21&lt;&gt;"Corregida",L21&lt;&gt;"",L21&lt;TODAY()),"Corregir ya",IF(AND(K21&lt;&gt;"",M21&lt;&gt;"Corregida"),"Tarea en curso",IF(AND(I21&lt;&gt;"",I21&lt;&gt;"Ninguna"),"Seguimiento",""))))</f>
        <v/>
      </c>
      <c r="O21" s="28">
        <f>IF(C21="","",MONTH(C21))</f>
        <v/>
      </c>
    </row>
    <row r="22" ht="30" customHeight="1">
      <c r="B22" s="12">
        <f>IF(C22="","",ROW()-7)</f>
        <v/>
      </c>
      <c r="C22" s="24" t="n">
        <v>46297</v>
      </c>
      <c r="D22" s="25" t="inlineStr">
        <is>
          <t>1º ESO A</t>
        </is>
      </c>
      <c r="E22" s="11">
        <f>IF(D22="","",IFERROR(VLOOKUP(D22,Grupos!$B$8:$C$15,2,FALSE),""))</f>
        <v/>
      </c>
      <c r="F22" s="26" t="inlineStr">
        <is>
          <t>Cálculo mental: juego por equipos</t>
        </is>
      </c>
      <c r="G22" s="25" t="inlineStr">
        <is>
          <t>Actividad complementaria</t>
        </is>
      </c>
      <c r="H22" s="27" t="n">
        <v>0</v>
      </c>
      <c r="I22" s="25" t="inlineStr">
        <is>
          <t>Ninguna</t>
        </is>
      </c>
      <c r="J22" s="26" t="inlineStr">
        <is>
          <t>Muy buena participación</t>
        </is>
      </c>
      <c r="K22" s="26" t="inlineStr"/>
      <c r="L22" s="24" t="n"/>
      <c r="M22" s="25" t="n"/>
      <c r="N22" s="14">
        <f>IF(C22="","",IF(AND(K22&lt;&gt;"",M22&lt;&gt;"Corregida",L22&lt;&gt;"",L22&lt;TODAY()),"Corregir ya",IF(AND(K22&lt;&gt;"",M22&lt;&gt;"Corregida"),"Tarea en curso",IF(AND(I22&lt;&gt;"",I22&lt;&gt;"Ninguna"),"Seguimiento",""))))</f>
        <v/>
      </c>
      <c r="O22" s="28">
        <f>IF(C22="","",MONTH(C22))</f>
        <v/>
      </c>
    </row>
    <row r="23" ht="30" customHeight="1">
      <c r="B23" s="12">
        <f>IF(C23="","",ROW()-7)</f>
        <v/>
      </c>
      <c r="C23" s="24" t="n"/>
      <c r="D23" s="25" t="n"/>
      <c r="E23" s="11">
        <f>IF(D23="","",IFERROR(VLOOKUP(D23,Grupos!$B$8:$C$15,2,FALSE),""))</f>
        <v/>
      </c>
      <c r="F23" s="26" t="n"/>
      <c r="G23" s="25" t="n"/>
      <c r="H23" s="27" t="n"/>
      <c r="I23" s="25" t="n"/>
      <c r="J23" s="26" t="n"/>
      <c r="K23" s="26" t="n"/>
      <c r="L23" s="24" t="n"/>
      <c r="M23" s="25" t="n"/>
      <c r="N23" s="14">
        <f>IF(C23="","",IF(AND(K23&lt;&gt;"",M23&lt;&gt;"Corregida",L23&lt;&gt;"",L23&lt;TODAY()),"Corregir ya",IF(AND(K23&lt;&gt;"",M23&lt;&gt;"Corregida"),"Tarea en curso",IF(AND(I23&lt;&gt;"",I23&lt;&gt;"Ninguna"),"Seguimiento",""))))</f>
        <v/>
      </c>
      <c r="O23" s="28">
        <f>IF(C23="","",MONTH(C23))</f>
        <v/>
      </c>
    </row>
    <row r="24" ht="30" customHeight="1">
      <c r="B24" s="12">
        <f>IF(C24="","",ROW()-7)</f>
        <v/>
      </c>
      <c r="C24" s="24" t="n"/>
      <c r="D24" s="25" t="n"/>
      <c r="E24" s="11">
        <f>IF(D24="","",IFERROR(VLOOKUP(D24,Grupos!$B$8:$C$15,2,FALSE),""))</f>
        <v/>
      </c>
      <c r="F24" s="26" t="n"/>
      <c r="G24" s="25" t="n"/>
      <c r="H24" s="27" t="n"/>
      <c r="I24" s="25" t="n"/>
      <c r="J24" s="26" t="n"/>
      <c r="K24" s="26" t="n"/>
      <c r="L24" s="24" t="n"/>
      <c r="M24" s="25" t="n"/>
      <c r="N24" s="14">
        <f>IF(C24="","",IF(AND(K24&lt;&gt;"",M24&lt;&gt;"Corregida",L24&lt;&gt;"",L24&lt;TODAY()),"Corregir ya",IF(AND(K24&lt;&gt;"",M24&lt;&gt;"Corregida"),"Tarea en curso",IF(AND(I24&lt;&gt;"",I24&lt;&gt;"Ninguna"),"Seguimiento",""))))</f>
        <v/>
      </c>
      <c r="O24" s="28">
        <f>IF(C24="","",MONTH(C24))</f>
        <v/>
      </c>
    </row>
    <row r="25" ht="30" customHeight="1">
      <c r="B25" s="12">
        <f>IF(C25="","",ROW()-7)</f>
        <v/>
      </c>
      <c r="C25" s="24" t="n"/>
      <c r="D25" s="25" t="n"/>
      <c r="E25" s="11">
        <f>IF(D25="","",IFERROR(VLOOKUP(D25,Grupos!$B$8:$C$15,2,FALSE),""))</f>
        <v/>
      </c>
      <c r="F25" s="26" t="n"/>
      <c r="G25" s="25" t="n"/>
      <c r="H25" s="27" t="n"/>
      <c r="I25" s="25" t="n"/>
      <c r="J25" s="26" t="n"/>
      <c r="K25" s="26" t="n"/>
      <c r="L25" s="24" t="n"/>
      <c r="M25" s="25" t="n"/>
      <c r="N25" s="14">
        <f>IF(C25="","",IF(AND(K25&lt;&gt;"",M25&lt;&gt;"Corregida",L25&lt;&gt;"",L25&lt;TODAY()),"Corregir ya",IF(AND(K25&lt;&gt;"",M25&lt;&gt;"Corregida"),"Tarea en curso",IF(AND(I25&lt;&gt;"",I25&lt;&gt;"Ninguna"),"Seguimiento",""))))</f>
        <v/>
      </c>
      <c r="O25" s="28">
        <f>IF(C25="","",MONTH(C25))</f>
        <v/>
      </c>
    </row>
    <row r="26" ht="30" customHeight="1">
      <c r="B26" s="12">
        <f>IF(C26="","",ROW()-7)</f>
        <v/>
      </c>
      <c r="C26" s="24" t="n"/>
      <c r="D26" s="25" t="n"/>
      <c r="E26" s="11">
        <f>IF(D26="","",IFERROR(VLOOKUP(D26,Grupos!$B$8:$C$15,2,FALSE),""))</f>
        <v/>
      </c>
      <c r="F26" s="26" t="n"/>
      <c r="G26" s="25" t="n"/>
      <c r="H26" s="27" t="n"/>
      <c r="I26" s="25" t="n"/>
      <c r="J26" s="26" t="n"/>
      <c r="K26" s="26" t="n"/>
      <c r="L26" s="24" t="n"/>
      <c r="M26" s="25" t="n"/>
      <c r="N26" s="14">
        <f>IF(C26="","",IF(AND(K26&lt;&gt;"",M26&lt;&gt;"Corregida",L26&lt;&gt;"",L26&lt;TODAY()),"Corregir ya",IF(AND(K26&lt;&gt;"",M26&lt;&gt;"Corregida"),"Tarea en curso",IF(AND(I26&lt;&gt;"",I26&lt;&gt;"Ninguna"),"Seguimiento",""))))</f>
        <v/>
      </c>
      <c r="O26" s="28">
        <f>IF(C26="","",MONTH(C26))</f>
        <v/>
      </c>
    </row>
    <row r="27" ht="30" customHeight="1">
      <c r="B27" s="12">
        <f>IF(C27="","",ROW()-7)</f>
        <v/>
      </c>
      <c r="C27" s="24" t="n"/>
      <c r="D27" s="25" t="n"/>
      <c r="E27" s="11">
        <f>IF(D27="","",IFERROR(VLOOKUP(D27,Grupos!$B$8:$C$15,2,FALSE),""))</f>
        <v/>
      </c>
      <c r="F27" s="26" t="n"/>
      <c r="G27" s="25" t="n"/>
      <c r="H27" s="27" t="n"/>
      <c r="I27" s="25" t="n"/>
      <c r="J27" s="26" t="n"/>
      <c r="K27" s="26" t="n"/>
      <c r="L27" s="24" t="n"/>
      <c r="M27" s="25" t="n"/>
      <c r="N27" s="14">
        <f>IF(C27="","",IF(AND(K27&lt;&gt;"",M27&lt;&gt;"Corregida",L27&lt;&gt;"",L27&lt;TODAY()),"Corregir ya",IF(AND(K27&lt;&gt;"",M27&lt;&gt;"Corregida"),"Tarea en curso",IF(AND(I27&lt;&gt;"",I27&lt;&gt;"Ninguna"),"Seguimiento",""))))</f>
        <v/>
      </c>
      <c r="O27" s="28">
        <f>IF(C27="","",MONTH(C27))</f>
        <v/>
      </c>
    </row>
    <row r="28" ht="30" customHeight="1">
      <c r="B28" s="12">
        <f>IF(C28="","",ROW()-7)</f>
        <v/>
      </c>
      <c r="C28" s="24" t="n"/>
      <c r="D28" s="25" t="n"/>
      <c r="E28" s="11">
        <f>IF(D28="","",IFERROR(VLOOKUP(D28,Grupos!$B$8:$C$15,2,FALSE),""))</f>
        <v/>
      </c>
      <c r="F28" s="26" t="n"/>
      <c r="G28" s="25" t="n"/>
      <c r="H28" s="27" t="n"/>
      <c r="I28" s="25" t="n"/>
      <c r="J28" s="26" t="n"/>
      <c r="K28" s="26" t="n"/>
      <c r="L28" s="24" t="n"/>
      <c r="M28" s="25" t="n"/>
      <c r="N28" s="14">
        <f>IF(C28="","",IF(AND(K28&lt;&gt;"",M28&lt;&gt;"Corregida",L28&lt;&gt;"",L28&lt;TODAY()),"Corregir ya",IF(AND(K28&lt;&gt;"",M28&lt;&gt;"Corregida"),"Tarea en curso",IF(AND(I28&lt;&gt;"",I28&lt;&gt;"Ninguna"),"Seguimiento",""))))</f>
        <v/>
      </c>
      <c r="O28" s="28">
        <f>IF(C28="","",MONTH(C28))</f>
        <v/>
      </c>
    </row>
    <row r="29" ht="30" customHeight="1">
      <c r="B29" s="12">
        <f>IF(C29="","",ROW()-7)</f>
        <v/>
      </c>
      <c r="C29" s="24" t="n"/>
      <c r="D29" s="25" t="n"/>
      <c r="E29" s="11">
        <f>IF(D29="","",IFERROR(VLOOKUP(D29,Grupos!$B$8:$C$15,2,FALSE),""))</f>
        <v/>
      </c>
      <c r="F29" s="26" t="n"/>
      <c r="G29" s="25" t="n"/>
      <c r="H29" s="27" t="n"/>
      <c r="I29" s="25" t="n"/>
      <c r="J29" s="26" t="n"/>
      <c r="K29" s="26" t="n"/>
      <c r="L29" s="24" t="n"/>
      <c r="M29" s="25" t="n"/>
      <c r="N29" s="14">
        <f>IF(C29="","",IF(AND(K29&lt;&gt;"",M29&lt;&gt;"Corregida",L29&lt;&gt;"",L29&lt;TODAY()),"Corregir ya",IF(AND(K29&lt;&gt;"",M29&lt;&gt;"Corregida"),"Tarea en curso",IF(AND(I29&lt;&gt;"",I29&lt;&gt;"Ninguna"),"Seguimiento",""))))</f>
        <v/>
      </c>
      <c r="O29" s="28">
        <f>IF(C29="","",MONTH(C29))</f>
        <v/>
      </c>
    </row>
    <row r="30" ht="30" customHeight="1">
      <c r="B30" s="12">
        <f>IF(C30="","",ROW()-7)</f>
        <v/>
      </c>
      <c r="C30" s="24" t="n"/>
      <c r="D30" s="25" t="n"/>
      <c r="E30" s="11">
        <f>IF(D30="","",IFERROR(VLOOKUP(D30,Grupos!$B$8:$C$15,2,FALSE),""))</f>
        <v/>
      </c>
      <c r="F30" s="26" t="n"/>
      <c r="G30" s="25" t="n"/>
      <c r="H30" s="27" t="n"/>
      <c r="I30" s="25" t="n"/>
      <c r="J30" s="26" t="n"/>
      <c r="K30" s="26" t="n"/>
      <c r="L30" s="24" t="n"/>
      <c r="M30" s="25" t="n"/>
      <c r="N30" s="14">
        <f>IF(C30="","",IF(AND(K30&lt;&gt;"",M30&lt;&gt;"Corregida",L30&lt;&gt;"",L30&lt;TODAY()),"Corregir ya",IF(AND(K30&lt;&gt;"",M30&lt;&gt;"Corregida"),"Tarea en curso",IF(AND(I30&lt;&gt;"",I30&lt;&gt;"Ninguna"),"Seguimiento",""))))</f>
        <v/>
      </c>
      <c r="O30" s="28">
        <f>IF(C30="","",MONTH(C30))</f>
        <v/>
      </c>
    </row>
    <row r="31" ht="30" customHeight="1">
      <c r="B31" s="12">
        <f>IF(C31="","",ROW()-7)</f>
        <v/>
      </c>
      <c r="C31" s="24" t="n"/>
      <c r="D31" s="25" t="n"/>
      <c r="E31" s="11">
        <f>IF(D31="","",IFERROR(VLOOKUP(D31,Grupos!$B$8:$C$15,2,FALSE),""))</f>
        <v/>
      </c>
      <c r="F31" s="26" t="n"/>
      <c r="G31" s="25" t="n"/>
      <c r="H31" s="27" t="n"/>
      <c r="I31" s="25" t="n"/>
      <c r="J31" s="26" t="n"/>
      <c r="K31" s="26" t="n"/>
      <c r="L31" s="24" t="n"/>
      <c r="M31" s="25" t="n"/>
      <c r="N31" s="14">
        <f>IF(C31="","",IF(AND(K31&lt;&gt;"",M31&lt;&gt;"Corregida",L31&lt;&gt;"",L31&lt;TODAY()),"Corregir ya",IF(AND(K31&lt;&gt;"",M31&lt;&gt;"Corregida"),"Tarea en curso",IF(AND(I31&lt;&gt;"",I31&lt;&gt;"Ninguna"),"Seguimiento",""))))</f>
        <v/>
      </c>
      <c r="O31" s="28">
        <f>IF(C31="","",MONTH(C31))</f>
        <v/>
      </c>
    </row>
    <row r="32" ht="30" customHeight="1">
      <c r="B32" s="12">
        <f>IF(C32="","",ROW()-7)</f>
        <v/>
      </c>
      <c r="C32" s="24" t="n"/>
      <c r="D32" s="25" t="n"/>
      <c r="E32" s="11">
        <f>IF(D32="","",IFERROR(VLOOKUP(D32,Grupos!$B$8:$C$15,2,FALSE),""))</f>
        <v/>
      </c>
      <c r="F32" s="26" t="n"/>
      <c r="G32" s="25" t="n"/>
      <c r="H32" s="27" t="n"/>
      <c r="I32" s="25" t="n"/>
      <c r="J32" s="26" t="n"/>
      <c r="K32" s="26" t="n"/>
      <c r="L32" s="24" t="n"/>
      <c r="M32" s="25" t="n"/>
      <c r="N32" s="14">
        <f>IF(C32="","",IF(AND(K32&lt;&gt;"",M32&lt;&gt;"Corregida",L32&lt;&gt;"",L32&lt;TODAY()),"Corregir ya",IF(AND(K32&lt;&gt;"",M32&lt;&gt;"Corregida"),"Tarea en curso",IF(AND(I32&lt;&gt;"",I32&lt;&gt;"Ninguna"),"Seguimiento",""))))</f>
        <v/>
      </c>
      <c r="O32" s="28">
        <f>IF(C32="","",MONTH(C32))</f>
        <v/>
      </c>
    </row>
    <row r="33" ht="30" customHeight="1">
      <c r="B33" s="12">
        <f>IF(C33="","",ROW()-7)</f>
        <v/>
      </c>
      <c r="C33" s="24" t="n"/>
      <c r="D33" s="25" t="n"/>
      <c r="E33" s="11">
        <f>IF(D33="","",IFERROR(VLOOKUP(D33,Grupos!$B$8:$C$15,2,FALSE),""))</f>
        <v/>
      </c>
      <c r="F33" s="26" t="n"/>
      <c r="G33" s="25" t="n"/>
      <c r="H33" s="27" t="n"/>
      <c r="I33" s="25" t="n"/>
      <c r="J33" s="26" t="n"/>
      <c r="K33" s="26" t="n"/>
      <c r="L33" s="24" t="n"/>
      <c r="M33" s="25" t="n"/>
      <c r="N33" s="14">
        <f>IF(C33="","",IF(AND(K33&lt;&gt;"",M33&lt;&gt;"Corregida",L33&lt;&gt;"",L33&lt;TODAY()),"Corregir ya",IF(AND(K33&lt;&gt;"",M33&lt;&gt;"Corregida"),"Tarea en curso",IF(AND(I33&lt;&gt;"",I33&lt;&gt;"Ninguna"),"Seguimiento",""))))</f>
        <v/>
      </c>
      <c r="O33" s="28">
        <f>IF(C33="","",MONTH(C33))</f>
        <v/>
      </c>
    </row>
    <row r="34" ht="30" customHeight="1">
      <c r="B34" s="12">
        <f>IF(C34="","",ROW()-7)</f>
        <v/>
      </c>
      <c r="C34" s="24" t="n"/>
      <c r="D34" s="25" t="n"/>
      <c r="E34" s="11">
        <f>IF(D34="","",IFERROR(VLOOKUP(D34,Grupos!$B$8:$C$15,2,FALSE),""))</f>
        <v/>
      </c>
      <c r="F34" s="26" t="n"/>
      <c r="G34" s="25" t="n"/>
      <c r="H34" s="27" t="n"/>
      <c r="I34" s="25" t="n"/>
      <c r="J34" s="26" t="n"/>
      <c r="K34" s="26" t="n"/>
      <c r="L34" s="24" t="n"/>
      <c r="M34" s="25" t="n"/>
      <c r="N34" s="14">
        <f>IF(C34="","",IF(AND(K34&lt;&gt;"",M34&lt;&gt;"Corregida",L34&lt;&gt;"",L34&lt;TODAY()),"Corregir ya",IF(AND(K34&lt;&gt;"",M34&lt;&gt;"Corregida"),"Tarea en curso",IF(AND(I34&lt;&gt;"",I34&lt;&gt;"Ninguna"),"Seguimiento",""))))</f>
        <v/>
      </c>
      <c r="O34" s="28">
        <f>IF(C34="","",MONTH(C34))</f>
        <v/>
      </c>
    </row>
    <row r="35" ht="30" customHeight="1">
      <c r="B35" s="12">
        <f>IF(C35="","",ROW()-7)</f>
        <v/>
      </c>
      <c r="C35" s="24" t="n"/>
      <c r="D35" s="25" t="n"/>
      <c r="E35" s="11">
        <f>IF(D35="","",IFERROR(VLOOKUP(D35,Grupos!$B$8:$C$15,2,FALSE),""))</f>
        <v/>
      </c>
      <c r="F35" s="26" t="n"/>
      <c r="G35" s="25" t="n"/>
      <c r="H35" s="27" t="n"/>
      <c r="I35" s="25" t="n"/>
      <c r="J35" s="26" t="n"/>
      <c r="K35" s="26" t="n"/>
      <c r="L35" s="24" t="n"/>
      <c r="M35" s="25" t="n"/>
      <c r="N35" s="14">
        <f>IF(C35="","",IF(AND(K35&lt;&gt;"",M35&lt;&gt;"Corregida",L35&lt;&gt;"",L35&lt;TODAY()),"Corregir ya",IF(AND(K35&lt;&gt;"",M35&lt;&gt;"Corregida"),"Tarea en curso",IF(AND(I35&lt;&gt;"",I35&lt;&gt;"Ninguna"),"Seguimiento",""))))</f>
        <v/>
      </c>
      <c r="O35" s="28">
        <f>IF(C35="","",MONTH(C35))</f>
        <v/>
      </c>
    </row>
    <row r="36" ht="30" customHeight="1">
      <c r="B36" s="12">
        <f>IF(C36="","",ROW()-7)</f>
        <v/>
      </c>
      <c r="C36" s="24" t="n"/>
      <c r="D36" s="25" t="n"/>
      <c r="E36" s="11">
        <f>IF(D36="","",IFERROR(VLOOKUP(D36,Grupos!$B$8:$C$15,2,FALSE),""))</f>
        <v/>
      </c>
      <c r="F36" s="26" t="n"/>
      <c r="G36" s="25" t="n"/>
      <c r="H36" s="27" t="n"/>
      <c r="I36" s="25" t="n"/>
      <c r="J36" s="26" t="n"/>
      <c r="K36" s="26" t="n"/>
      <c r="L36" s="24" t="n"/>
      <c r="M36" s="25" t="n"/>
      <c r="N36" s="14">
        <f>IF(C36="","",IF(AND(K36&lt;&gt;"",M36&lt;&gt;"Corregida",L36&lt;&gt;"",L36&lt;TODAY()),"Corregir ya",IF(AND(K36&lt;&gt;"",M36&lt;&gt;"Corregida"),"Tarea en curso",IF(AND(I36&lt;&gt;"",I36&lt;&gt;"Ninguna"),"Seguimiento",""))))</f>
        <v/>
      </c>
      <c r="O36" s="28">
        <f>IF(C36="","",MONTH(C36))</f>
        <v/>
      </c>
    </row>
    <row r="37" ht="30" customHeight="1">
      <c r="B37" s="12">
        <f>IF(C37="","",ROW()-7)</f>
        <v/>
      </c>
      <c r="C37" s="24" t="n"/>
      <c r="D37" s="25" t="n"/>
      <c r="E37" s="11">
        <f>IF(D37="","",IFERROR(VLOOKUP(D37,Grupos!$B$8:$C$15,2,FALSE),""))</f>
        <v/>
      </c>
      <c r="F37" s="26" t="n"/>
      <c r="G37" s="25" t="n"/>
      <c r="H37" s="27" t="n"/>
      <c r="I37" s="25" t="n"/>
      <c r="J37" s="26" t="n"/>
      <c r="K37" s="26" t="n"/>
      <c r="L37" s="24" t="n"/>
      <c r="M37" s="25" t="n"/>
      <c r="N37" s="14">
        <f>IF(C37="","",IF(AND(K37&lt;&gt;"",M37&lt;&gt;"Corregida",L37&lt;&gt;"",L37&lt;TODAY()),"Corregir ya",IF(AND(K37&lt;&gt;"",M37&lt;&gt;"Corregida"),"Tarea en curso",IF(AND(I37&lt;&gt;"",I37&lt;&gt;"Ninguna"),"Seguimiento",""))))</f>
        <v/>
      </c>
      <c r="O37" s="28">
        <f>IF(C37="","",MONTH(C37))</f>
        <v/>
      </c>
    </row>
    <row r="38" ht="30" customHeight="1">
      <c r="B38" s="12">
        <f>IF(C38="","",ROW()-7)</f>
        <v/>
      </c>
      <c r="C38" s="24" t="n"/>
      <c r="D38" s="25" t="n"/>
      <c r="E38" s="11">
        <f>IF(D38="","",IFERROR(VLOOKUP(D38,Grupos!$B$8:$C$15,2,FALSE),""))</f>
        <v/>
      </c>
      <c r="F38" s="26" t="n"/>
      <c r="G38" s="25" t="n"/>
      <c r="H38" s="27" t="n"/>
      <c r="I38" s="25" t="n"/>
      <c r="J38" s="26" t="n"/>
      <c r="K38" s="26" t="n"/>
      <c r="L38" s="24" t="n"/>
      <c r="M38" s="25" t="n"/>
      <c r="N38" s="14">
        <f>IF(C38="","",IF(AND(K38&lt;&gt;"",M38&lt;&gt;"Corregida",L38&lt;&gt;"",L38&lt;TODAY()),"Corregir ya",IF(AND(K38&lt;&gt;"",M38&lt;&gt;"Corregida"),"Tarea en curso",IF(AND(I38&lt;&gt;"",I38&lt;&gt;"Ninguna"),"Seguimiento",""))))</f>
        <v/>
      </c>
      <c r="O38" s="28">
        <f>IF(C38="","",MONTH(C38))</f>
        <v/>
      </c>
    </row>
    <row r="39" ht="30" customHeight="1">
      <c r="B39" s="12">
        <f>IF(C39="","",ROW()-7)</f>
        <v/>
      </c>
      <c r="C39" s="24" t="n"/>
      <c r="D39" s="25" t="n"/>
      <c r="E39" s="11">
        <f>IF(D39="","",IFERROR(VLOOKUP(D39,Grupos!$B$8:$C$15,2,FALSE),""))</f>
        <v/>
      </c>
      <c r="F39" s="26" t="n"/>
      <c r="G39" s="25" t="n"/>
      <c r="H39" s="27" t="n"/>
      <c r="I39" s="25" t="n"/>
      <c r="J39" s="26" t="n"/>
      <c r="K39" s="26" t="n"/>
      <c r="L39" s="24" t="n"/>
      <c r="M39" s="25" t="n"/>
      <c r="N39" s="14">
        <f>IF(C39="","",IF(AND(K39&lt;&gt;"",M39&lt;&gt;"Corregida",L39&lt;&gt;"",L39&lt;TODAY()),"Corregir ya",IF(AND(K39&lt;&gt;"",M39&lt;&gt;"Corregida"),"Tarea en curso",IF(AND(I39&lt;&gt;"",I39&lt;&gt;"Ninguna"),"Seguimiento",""))))</f>
        <v/>
      </c>
      <c r="O39" s="28">
        <f>IF(C39="","",MONTH(C39))</f>
        <v/>
      </c>
    </row>
    <row r="40" ht="30" customHeight="1">
      <c r="B40" s="12">
        <f>IF(C40="","",ROW()-7)</f>
        <v/>
      </c>
      <c r="C40" s="24" t="n"/>
      <c r="D40" s="25" t="n"/>
      <c r="E40" s="11">
        <f>IF(D40="","",IFERROR(VLOOKUP(D40,Grupos!$B$8:$C$15,2,FALSE),""))</f>
        <v/>
      </c>
      <c r="F40" s="26" t="n"/>
      <c r="G40" s="25" t="n"/>
      <c r="H40" s="27" t="n"/>
      <c r="I40" s="25" t="n"/>
      <c r="J40" s="26" t="n"/>
      <c r="K40" s="26" t="n"/>
      <c r="L40" s="24" t="n"/>
      <c r="M40" s="25" t="n"/>
      <c r="N40" s="14">
        <f>IF(C40="","",IF(AND(K40&lt;&gt;"",M40&lt;&gt;"Corregida",L40&lt;&gt;"",L40&lt;TODAY()),"Corregir ya",IF(AND(K40&lt;&gt;"",M40&lt;&gt;"Corregida"),"Tarea en curso",IF(AND(I40&lt;&gt;"",I40&lt;&gt;"Ninguna"),"Seguimiento",""))))</f>
        <v/>
      </c>
      <c r="O40" s="28">
        <f>IF(C40="","",MONTH(C40))</f>
        <v/>
      </c>
    </row>
    <row r="41" ht="30" customHeight="1">
      <c r="B41" s="12">
        <f>IF(C41="","",ROW()-7)</f>
        <v/>
      </c>
      <c r="C41" s="24" t="n"/>
      <c r="D41" s="25" t="n"/>
      <c r="E41" s="11">
        <f>IF(D41="","",IFERROR(VLOOKUP(D41,Grupos!$B$8:$C$15,2,FALSE),""))</f>
        <v/>
      </c>
      <c r="F41" s="26" t="n"/>
      <c r="G41" s="25" t="n"/>
      <c r="H41" s="27" t="n"/>
      <c r="I41" s="25" t="n"/>
      <c r="J41" s="26" t="n"/>
      <c r="K41" s="26" t="n"/>
      <c r="L41" s="24" t="n"/>
      <c r="M41" s="25" t="n"/>
      <c r="N41" s="14">
        <f>IF(C41="","",IF(AND(K41&lt;&gt;"",M41&lt;&gt;"Corregida",L41&lt;&gt;"",L41&lt;TODAY()),"Corregir ya",IF(AND(K41&lt;&gt;"",M41&lt;&gt;"Corregida"),"Tarea en curso",IF(AND(I41&lt;&gt;"",I41&lt;&gt;"Ninguna"),"Seguimiento",""))))</f>
        <v/>
      </c>
      <c r="O41" s="28">
        <f>IF(C41="","",MONTH(C41))</f>
        <v/>
      </c>
    </row>
    <row r="42" ht="30" customHeight="1">
      <c r="B42" s="12">
        <f>IF(C42="","",ROW()-7)</f>
        <v/>
      </c>
      <c r="C42" s="24" t="n"/>
      <c r="D42" s="25" t="n"/>
      <c r="E42" s="11">
        <f>IF(D42="","",IFERROR(VLOOKUP(D42,Grupos!$B$8:$C$15,2,FALSE),""))</f>
        <v/>
      </c>
      <c r="F42" s="26" t="n"/>
      <c r="G42" s="25" t="n"/>
      <c r="H42" s="27" t="n"/>
      <c r="I42" s="25" t="n"/>
      <c r="J42" s="26" t="n"/>
      <c r="K42" s="26" t="n"/>
      <c r="L42" s="24" t="n"/>
      <c r="M42" s="25" t="n"/>
      <c r="N42" s="14">
        <f>IF(C42="","",IF(AND(K42&lt;&gt;"",M42&lt;&gt;"Corregida",L42&lt;&gt;"",L42&lt;TODAY()),"Corregir ya",IF(AND(K42&lt;&gt;"",M42&lt;&gt;"Corregida"),"Tarea en curso",IF(AND(I42&lt;&gt;"",I42&lt;&gt;"Ninguna"),"Seguimiento",""))))</f>
        <v/>
      </c>
      <c r="O42" s="28">
        <f>IF(C42="","",MONTH(C42))</f>
        <v/>
      </c>
    </row>
    <row r="43" ht="30" customHeight="1">
      <c r="B43" s="12">
        <f>IF(C43="","",ROW()-7)</f>
        <v/>
      </c>
      <c r="C43" s="24" t="n"/>
      <c r="D43" s="25" t="n"/>
      <c r="E43" s="11">
        <f>IF(D43="","",IFERROR(VLOOKUP(D43,Grupos!$B$8:$C$15,2,FALSE),""))</f>
        <v/>
      </c>
      <c r="F43" s="26" t="n"/>
      <c r="G43" s="25" t="n"/>
      <c r="H43" s="27" t="n"/>
      <c r="I43" s="25" t="n"/>
      <c r="J43" s="26" t="n"/>
      <c r="K43" s="26" t="n"/>
      <c r="L43" s="24" t="n"/>
      <c r="M43" s="25" t="n"/>
      <c r="N43" s="14">
        <f>IF(C43="","",IF(AND(K43&lt;&gt;"",M43&lt;&gt;"Corregida",L43&lt;&gt;"",L43&lt;TODAY()),"Corregir ya",IF(AND(K43&lt;&gt;"",M43&lt;&gt;"Corregida"),"Tarea en curso",IF(AND(I43&lt;&gt;"",I43&lt;&gt;"Ninguna"),"Seguimiento",""))))</f>
        <v/>
      </c>
      <c r="O43" s="28">
        <f>IF(C43="","",MONTH(C43))</f>
        <v/>
      </c>
    </row>
    <row r="44" ht="30" customHeight="1">
      <c r="B44" s="12">
        <f>IF(C44="","",ROW()-7)</f>
        <v/>
      </c>
      <c r="C44" s="24" t="n"/>
      <c r="D44" s="25" t="n"/>
      <c r="E44" s="11">
        <f>IF(D44="","",IFERROR(VLOOKUP(D44,Grupos!$B$8:$C$15,2,FALSE),""))</f>
        <v/>
      </c>
      <c r="F44" s="26" t="n"/>
      <c r="G44" s="25" t="n"/>
      <c r="H44" s="27" t="n"/>
      <c r="I44" s="25" t="n"/>
      <c r="J44" s="26" t="n"/>
      <c r="K44" s="26" t="n"/>
      <c r="L44" s="24" t="n"/>
      <c r="M44" s="25" t="n"/>
      <c r="N44" s="14">
        <f>IF(C44="","",IF(AND(K44&lt;&gt;"",M44&lt;&gt;"Corregida",L44&lt;&gt;"",L44&lt;TODAY()),"Corregir ya",IF(AND(K44&lt;&gt;"",M44&lt;&gt;"Corregida"),"Tarea en curso",IF(AND(I44&lt;&gt;"",I44&lt;&gt;"Ninguna"),"Seguimiento",""))))</f>
        <v/>
      </c>
      <c r="O44" s="28">
        <f>IF(C44="","",MONTH(C44))</f>
        <v/>
      </c>
    </row>
    <row r="45" ht="30" customHeight="1">
      <c r="B45" s="12">
        <f>IF(C45="","",ROW()-7)</f>
        <v/>
      </c>
      <c r="C45" s="24" t="n"/>
      <c r="D45" s="25" t="n"/>
      <c r="E45" s="11">
        <f>IF(D45="","",IFERROR(VLOOKUP(D45,Grupos!$B$8:$C$15,2,FALSE),""))</f>
        <v/>
      </c>
      <c r="F45" s="26" t="n"/>
      <c r="G45" s="25" t="n"/>
      <c r="H45" s="27" t="n"/>
      <c r="I45" s="25" t="n"/>
      <c r="J45" s="26" t="n"/>
      <c r="K45" s="26" t="n"/>
      <c r="L45" s="24" t="n"/>
      <c r="M45" s="25" t="n"/>
      <c r="N45" s="14">
        <f>IF(C45="","",IF(AND(K45&lt;&gt;"",M45&lt;&gt;"Corregida",L45&lt;&gt;"",L45&lt;TODAY()),"Corregir ya",IF(AND(K45&lt;&gt;"",M45&lt;&gt;"Corregida"),"Tarea en curso",IF(AND(I45&lt;&gt;"",I45&lt;&gt;"Ninguna"),"Seguimiento",""))))</f>
        <v/>
      </c>
      <c r="O45" s="28">
        <f>IF(C45="","",MONTH(C45))</f>
        <v/>
      </c>
    </row>
    <row r="46" ht="30" customHeight="1">
      <c r="B46" s="12">
        <f>IF(C46="","",ROW()-7)</f>
        <v/>
      </c>
      <c r="C46" s="24" t="n"/>
      <c r="D46" s="25" t="n"/>
      <c r="E46" s="11">
        <f>IF(D46="","",IFERROR(VLOOKUP(D46,Grupos!$B$8:$C$15,2,FALSE),""))</f>
        <v/>
      </c>
      <c r="F46" s="26" t="n"/>
      <c r="G46" s="25" t="n"/>
      <c r="H46" s="27" t="n"/>
      <c r="I46" s="25" t="n"/>
      <c r="J46" s="26" t="n"/>
      <c r="K46" s="26" t="n"/>
      <c r="L46" s="24" t="n"/>
      <c r="M46" s="25" t="n"/>
      <c r="N46" s="14">
        <f>IF(C46="","",IF(AND(K46&lt;&gt;"",M46&lt;&gt;"Corregida",L46&lt;&gt;"",L46&lt;TODAY()),"Corregir ya",IF(AND(K46&lt;&gt;"",M46&lt;&gt;"Corregida"),"Tarea en curso",IF(AND(I46&lt;&gt;"",I46&lt;&gt;"Ninguna"),"Seguimiento",""))))</f>
        <v/>
      </c>
      <c r="O46" s="28">
        <f>IF(C46="","",MONTH(C46))</f>
        <v/>
      </c>
    </row>
    <row r="47" ht="30" customHeight="1">
      <c r="B47" s="12">
        <f>IF(C47="","",ROW()-7)</f>
        <v/>
      </c>
      <c r="C47" s="24" t="n"/>
      <c r="D47" s="25" t="n"/>
      <c r="E47" s="11">
        <f>IF(D47="","",IFERROR(VLOOKUP(D47,Grupos!$B$8:$C$15,2,FALSE),""))</f>
        <v/>
      </c>
      <c r="F47" s="26" t="n"/>
      <c r="G47" s="25" t="n"/>
      <c r="H47" s="27" t="n"/>
      <c r="I47" s="25" t="n"/>
      <c r="J47" s="26" t="n"/>
      <c r="K47" s="26" t="n"/>
      <c r="L47" s="24" t="n"/>
      <c r="M47" s="25" t="n"/>
      <c r="N47" s="14">
        <f>IF(C47="","",IF(AND(K47&lt;&gt;"",M47&lt;&gt;"Corregida",L47&lt;&gt;"",L47&lt;TODAY()),"Corregir ya",IF(AND(K47&lt;&gt;"",M47&lt;&gt;"Corregida"),"Tarea en curso",IF(AND(I47&lt;&gt;"",I47&lt;&gt;"Ninguna"),"Seguimiento",""))))</f>
        <v/>
      </c>
      <c r="O47" s="28">
        <f>IF(C47="","",MONTH(C47))</f>
        <v/>
      </c>
    </row>
    <row r="48">
      <c r="B48" s="15" t="inlineStr"/>
      <c r="C48" s="15" t="inlineStr">
        <is>
          <t>Total</t>
        </is>
      </c>
      <c r="D48" s="15" t="inlineStr"/>
      <c r="E48" s="15" t="inlineStr"/>
      <c r="F48" s="15">
        <f>COUNT(C8:C47)&amp;" sesiones"</f>
        <v/>
      </c>
      <c r="G48" s="15" t="inlineStr"/>
      <c r="H48" s="16">
        <f>SUM(H8:H47)</f>
        <v/>
      </c>
      <c r="I48" s="15">
        <f>COUNTIFS(I8:I47,"&lt;&gt;Ninguna",I8:I47,"&lt;&gt;")&amp;" incidencias"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N8:N47">
    <cfRule type="cellIs" priority="1" operator="equal" dxfId="0">
      <formula>"Corregir ya"</formula>
    </cfRule>
    <cfRule type="cellIs" priority="2" operator="equal" dxfId="1">
      <formula>"Tarea en curso"</formula>
    </cfRule>
    <cfRule type="cellIs" priority="3" operator="equal" dxfId="1">
      <formula>"Seguimiento"</formula>
    </cfRule>
  </conditionalFormatting>
  <conditionalFormatting sqref="I8:I47">
    <cfRule type="expression" priority="4" dxfId="0">
      <formula>AND(I8&lt;&gt;"",I8&lt;&gt;"Ninguna")</formula>
    </cfRule>
  </conditionalFormatting>
  <conditionalFormatting sqref="M8:M47">
    <cfRule type="cellIs" priority="5" operator="equal" dxfId="2">
      <formula>"Corregida"</formula>
    </cfRule>
  </conditionalFormatting>
  <dataValidations count="4">
    <dataValidation sqref="D8:D47" showDropDown="0" showInputMessage="0" showErrorMessage="0" allowBlank="1" type="list">
      <formula1>=Grupos!$B$8:$B$15</formula1>
    </dataValidation>
    <dataValidation sqref="G8:G47" showDropDown="0" showInputMessage="0" showErrorMessage="0" allowBlank="1" type="list">
      <formula1>=Listas!$A$2:$A$6</formula1>
    </dataValidation>
    <dataValidation sqref="I8:I47" showDropDown="0" showInputMessage="0" showErrorMessage="0" allowBlank="1" type="list">
      <formula1>=Listas!$B$2:$B$7</formula1>
    </dataValidation>
    <dataValidation sqref="M8:M47" showDropDown="0" showInputMessage="0" showErrorMessage="0" allowBlank="1" type="list">
      <formula1>=Listas!$C$2:$C$3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P1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16" customWidth="1" min="3" max="3"/>
    <col width="11" customWidth="1" min="4" max="4"/>
    <col width="11" customWidth="1" min="5" max="5"/>
    <col width="11" customWidth="1" min="6" max="6"/>
    <col width="11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1" customWidth="1" min="13" max="13"/>
    <col width="11" customWidth="1" min="14" max="14"/>
    <col width="13" customWidth="1" min="15" max="15"/>
    <col width="28" customWidth="1" min="16" max="16"/>
  </cols>
  <sheetData>
    <row r="2" ht="34" customHeight="1">
      <c r="B2" s="1" t="inlineStr">
        <is>
          <t>Grupos y seguimiento de la programación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Define cada grupo con las sesiones previstas y el periodo: la hoja cuenta sola las sesiones del diario y compara tu cobertura con el ritmo esperado.</t>
        </is>
      </c>
    </row>
    <row r="5">
      <c r="B5" s="21" t="inlineStr">
        <is>
          <t>Hoy:</t>
        </is>
      </c>
      <c r="C5" s="22">
        <f>TODAY()</f>
        <v/>
      </c>
      <c r="D5" s="29" t="inlineStr">
        <is>
          <t>Tolerancia del estado (± puntos de %):</t>
        </is>
      </c>
      <c r="E5" s="30" t="n">
        <v>0.05</v>
      </c>
    </row>
    <row r="7" ht="42" customHeight="1">
      <c r="B7" s="10" t="inlineStr">
        <is>
          <t>Grupo</t>
        </is>
      </c>
      <c r="C7" s="10" t="inlineStr">
        <is>
          <t>Asignatura</t>
        </is>
      </c>
      <c r="D7" s="10" t="inlineStr">
        <is>
          <t>Sesiones previstas</t>
        </is>
      </c>
      <c r="E7" s="10" t="inlineStr">
        <is>
          <t>Sesiones impartidas</t>
        </is>
      </c>
      <c r="F7" s="10" t="inlineStr">
        <is>
          <t>% cobertura</t>
        </is>
      </c>
      <c r="G7" s="10" t="inlineStr">
        <is>
          <t>% esperado hoy</t>
        </is>
      </c>
      <c r="H7" s="10" t="inlineStr">
        <is>
          <t>Estado</t>
        </is>
      </c>
      <c r="I7" s="10" t="inlineStr">
        <is>
          <t>Sesiones restantes</t>
        </is>
      </c>
      <c r="J7" s="10" t="inlineStr">
        <is>
          <t>Inicio periodo</t>
        </is>
      </c>
      <c r="K7" s="10" t="inlineStr">
        <is>
          <t>Fin periodo</t>
        </is>
      </c>
      <c r="L7" s="10" t="inlineStr">
        <is>
          <t>Ausencias</t>
        </is>
      </c>
      <c r="M7" s="10" t="inlineStr">
        <is>
          <t>Incidencias</t>
        </is>
      </c>
      <c r="N7" s="10" t="inlineStr">
        <is>
          <t>Tareas por corregir</t>
        </is>
      </c>
      <c r="O7" s="10" t="inlineStr">
        <is>
          <t>Última sesión</t>
        </is>
      </c>
      <c r="P7" s="10" t="inlineStr">
        <is>
          <t>Unidad o bloque en curso</t>
        </is>
      </c>
    </row>
    <row r="8">
      <c r="B8" s="31" t="inlineStr">
        <is>
          <t>1º ESO A</t>
        </is>
      </c>
      <c r="C8" s="31" t="inlineStr">
        <is>
          <t>Matemáticas</t>
        </is>
      </c>
      <c r="D8" s="27" t="n">
        <v>12</v>
      </c>
      <c r="E8" s="32">
        <f>IF(B8="","",COUNTIF(Diario!$D$8:$D$47,B8))</f>
        <v/>
      </c>
      <c r="F8" s="33">
        <f>IF(OR(B8="",N(D8)=0),"",E8/D8)</f>
        <v/>
      </c>
      <c r="G8" s="13">
        <f>IF(OR(B8="",N(J8)=0,N(K8)&lt;=N(J8)),"",MAX(0,MIN(1,(TODAY()-J8)/(K8-J8))))</f>
        <v/>
      </c>
      <c r="H8" s="14">
        <f>IF(OR(F8="",G8=""),"",IF(F8&gt;=G8+$E$5,"Adelantado",IF(F8&gt;=G8-$E$5,"Al día","Retrasado")))</f>
        <v/>
      </c>
      <c r="I8" s="12">
        <f>IF(OR(B8="",N(D8)=0),"",MAX(0,D8-E8))</f>
        <v/>
      </c>
      <c r="J8" s="24" t="n">
        <v>46286</v>
      </c>
      <c r="K8" s="24" t="n">
        <v>46325</v>
      </c>
      <c r="L8" s="12">
        <f>IF(B8="","",SUMIF(Diario!$D$8:$D$47,B8,Diario!$H$8:$H$47))</f>
        <v/>
      </c>
      <c r="M8" s="12">
        <f>IF(B8="","",COUNTIFS(Diario!$D$8:$D$47,B8,Diario!$I$8:$I$47,"&lt;&gt;Ninguna",Diario!$I$8:$I$47,"&lt;&gt;"))</f>
        <v/>
      </c>
      <c r="N8" s="12">
        <f>IF(B8="","",COUNTIFS(Diario!$D$8:$D$47,B8,Diario!$K$8:$K$47,"&lt;&gt;",Diario!$M$8:$M$47,"&lt;&gt;Corregida"))</f>
        <v/>
      </c>
      <c r="O8" s="34">
        <f>IF(OR(B8="",E8=0),"",SUMPRODUCT(MAX((Diario!$D$8:$D$47=B8)*Diario!$C$8:$C$47)))</f>
        <v/>
      </c>
      <c r="P8" s="31" t="inlineStr">
        <is>
          <t>UD1 Números naturales</t>
        </is>
      </c>
    </row>
    <row r="9">
      <c r="B9" s="31" t="inlineStr">
        <is>
          <t>1º ESO B</t>
        </is>
      </c>
      <c r="C9" s="31" t="inlineStr">
        <is>
          <t>Matemáticas</t>
        </is>
      </c>
      <c r="D9" s="27" t="n">
        <v>10</v>
      </c>
      <c r="E9" s="32">
        <f>IF(B9="","",COUNTIF(Diario!$D$8:$D$47,B9))</f>
        <v/>
      </c>
      <c r="F9" s="33">
        <f>IF(OR(B9="",N(D9)=0),"",E9/D9)</f>
        <v/>
      </c>
      <c r="G9" s="13">
        <f>IF(OR(B9="",N(J9)=0,N(K9)&lt;=N(J9)),"",MAX(0,MIN(1,(TODAY()-J9)/(K9-J9))))</f>
        <v/>
      </c>
      <c r="H9" s="14">
        <f>IF(OR(F9="",G9=""),"",IF(F9&gt;=G9+$E$5,"Adelantado",IF(F9&gt;=G9-$E$5,"Al día","Retrasado")))</f>
        <v/>
      </c>
      <c r="I9" s="12">
        <f>IF(OR(B9="",N(D9)=0),"",MAX(0,D9-E9))</f>
        <v/>
      </c>
      <c r="J9" s="24" t="n">
        <v>46286</v>
      </c>
      <c r="K9" s="24" t="n">
        <v>46325</v>
      </c>
      <c r="L9" s="12">
        <f>IF(B9="","",SUMIF(Diario!$D$8:$D$47,B9,Diario!$H$8:$H$47))</f>
        <v/>
      </c>
      <c r="M9" s="12">
        <f>IF(B9="","",COUNTIFS(Diario!$D$8:$D$47,B9,Diario!$I$8:$I$47,"&lt;&gt;Ninguna",Diario!$I$8:$I$47,"&lt;&gt;"))</f>
        <v/>
      </c>
      <c r="N9" s="12">
        <f>IF(B9="","",COUNTIFS(Diario!$D$8:$D$47,B9,Diario!$K$8:$K$47,"&lt;&gt;",Diario!$M$8:$M$47,"&lt;&gt;Corregida"))</f>
        <v/>
      </c>
      <c r="O9" s="34">
        <f>IF(OR(B9="",E9=0),"",SUMPRODUCT(MAX((Diario!$D$8:$D$47=B9)*Diario!$C$8:$C$47)))</f>
        <v/>
      </c>
      <c r="P9" s="31" t="inlineStr">
        <is>
          <t>UD1 Divisibilidad</t>
        </is>
      </c>
    </row>
    <row r="10">
      <c r="B10" s="31" t="inlineStr">
        <is>
          <t>2º ESO A</t>
        </is>
      </c>
      <c r="C10" s="31" t="inlineStr">
        <is>
          <t>Matemáticas</t>
        </is>
      </c>
      <c r="D10" s="27" t="n">
        <v>10</v>
      </c>
      <c r="E10" s="32">
        <f>IF(B10="","",COUNTIF(Diario!$D$8:$D$47,B10))</f>
        <v/>
      </c>
      <c r="F10" s="33">
        <f>IF(OR(B10="",N(D10)=0),"",E10/D10)</f>
        <v/>
      </c>
      <c r="G10" s="13">
        <f>IF(OR(B10="",N(J10)=0,N(K10)&lt;=N(J10)),"",MAX(0,MIN(1,(TODAY()-J10)/(K10-J10))))</f>
        <v/>
      </c>
      <c r="H10" s="14">
        <f>IF(OR(F10="",G10=""),"",IF(F10&gt;=G10+$E$5,"Adelantado",IF(F10&gt;=G10-$E$5,"Al día","Retrasado")))</f>
        <v/>
      </c>
      <c r="I10" s="12">
        <f>IF(OR(B10="",N(D10)=0),"",MAX(0,D10-E10))</f>
        <v/>
      </c>
      <c r="J10" s="24" t="n">
        <v>46286</v>
      </c>
      <c r="K10" s="24" t="n">
        <v>46325</v>
      </c>
      <c r="L10" s="12">
        <f>IF(B10="","",SUMIF(Diario!$D$8:$D$47,B10,Diario!$H$8:$H$47))</f>
        <v/>
      </c>
      <c r="M10" s="12">
        <f>IF(B10="","",COUNTIFS(Diario!$D$8:$D$47,B10,Diario!$I$8:$I$47,"&lt;&gt;Ninguna",Diario!$I$8:$I$47,"&lt;&gt;"))</f>
        <v/>
      </c>
      <c r="N10" s="12">
        <f>IF(B10="","",COUNTIFS(Diario!$D$8:$D$47,B10,Diario!$K$8:$K$47,"&lt;&gt;",Diario!$M$8:$M$47,"&lt;&gt;Corregida"))</f>
        <v/>
      </c>
      <c r="O10" s="34">
        <f>IF(OR(B10="",E10=0),"",SUMPRODUCT(MAX((Diario!$D$8:$D$47=B10)*Diario!$C$8:$C$47)))</f>
        <v/>
      </c>
      <c r="P10" s="31" t="inlineStr">
        <is>
          <t>UD2 Fracciones</t>
        </is>
      </c>
    </row>
    <row r="11">
      <c r="B11" s="31" t="inlineStr">
        <is>
          <t>3º ESO B</t>
        </is>
      </c>
      <c r="C11" s="31" t="inlineStr">
        <is>
          <t>Matemáticas</t>
        </is>
      </c>
      <c r="D11" s="27" t="n">
        <v>10</v>
      </c>
      <c r="E11" s="32">
        <f>IF(B11="","",COUNTIF(Diario!$D$8:$D$47,B11))</f>
        <v/>
      </c>
      <c r="F11" s="33">
        <f>IF(OR(B11="",N(D11)=0),"",E11/D11)</f>
        <v/>
      </c>
      <c r="G11" s="13">
        <f>IF(OR(B11="",N(J11)=0,N(K11)&lt;=N(J11)),"",MAX(0,MIN(1,(TODAY()-J11)/(K11-J11))))</f>
        <v/>
      </c>
      <c r="H11" s="14">
        <f>IF(OR(F11="",G11=""),"",IF(F11&gt;=G11+$E$5,"Adelantado",IF(F11&gt;=G11-$E$5,"Al día","Retrasado")))</f>
        <v/>
      </c>
      <c r="I11" s="12">
        <f>IF(OR(B11="",N(D11)=0),"",MAX(0,D11-E11))</f>
        <v/>
      </c>
      <c r="J11" s="24" t="n">
        <v>46286</v>
      </c>
      <c r="K11" s="24" t="n">
        <v>46325</v>
      </c>
      <c r="L11" s="12">
        <f>IF(B11="","",SUMIF(Diario!$D$8:$D$47,B11,Diario!$H$8:$H$47))</f>
        <v/>
      </c>
      <c r="M11" s="12">
        <f>IF(B11="","",COUNTIFS(Diario!$D$8:$D$47,B11,Diario!$I$8:$I$47,"&lt;&gt;Ninguna",Diario!$I$8:$I$47,"&lt;&gt;"))</f>
        <v/>
      </c>
      <c r="N11" s="12">
        <f>IF(B11="","",COUNTIFS(Diario!$D$8:$D$47,B11,Diario!$K$8:$K$47,"&lt;&gt;",Diario!$M$8:$M$47,"&lt;&gt;Corregida"))</f>
        <v/>
      </c>
      <c r="O11" s="34">
        <f>IF(OR(B11="",E11=0),"",SUMPRODUCT(MAX((Diario!$D$8:$D$47=B11)*Diario!$C$8:$C$47)))</f>
        <v/>
      </c>
      <c r="P11" s="31" t="inlineStr">
        <is>
          <t>UD1 Potencias y raíces</t>
        </is>
      </c>
    </row>
    <row r="12">
      <c r="B12" s="31" t="inlineStr">
        <is>
          <t>2º ESO B</t>
        </is>
      </c>
      <c r="C12" s="31" t="inlineStr">
        <is>
          <t>Tecnología</t>
        </is>
      </c>
      <c r="D12" s="27" t="n">
        <v>12</v>
      </c>
      <c r="E12" s="32">
        <f>IF(B12="","",COUNTIF(Diario!$D$8:$D$47,B12))</f>
        <v/>
      </c>
      <c r="F12" s="33">
        <f>IF(OR(B12="",N(D12)=0),"",E12/D12)</f>
        <v/>
      </c>
      <c r="G12" s="13">
        <f>IF(OR(B12="",N(J12)=0,N(K12)&lt;=N(J12)),"",MAX(0,MIN(1,(TODAY()-J12)/(K12-J12))))</f>
        <v/>
      </c>
      <c r="H12" s="14">
        <f>IF(OR(F12="",G12=""),"",IF(F12&gt;=G12+$E$5,"Adelantado",IF(F12&gt;=G12-$E$5,"Al día","Retrasado")))</f>
        <v/>
      </c>
      <c r="I12" s="12">
        <f>IF(OR(B12="",N(D12)=0),"",MAX(0,D12-E12))</f>
        <v/>
      </c>
      <c r="J12" s="24" t="n">
        <v>46286</v>
      </c>
      <c r="K12" s="24" t="n">
        <v>46325</v>
      </c>
      <c r="L12" s="12">
        <f>IF(B12="","",SUMIF(Diario!$D$8:$D$47,B12,Diario!$H$8:$H$47))</f>
        <v/>
      </c>
      <c r="M12" s="12">
        <f>IF(B12="","",COUNTIFS(Diario!$D$8:$D$47,B12,Diario!$I$8:$I$47,"&lt;&gt;Ninguna",Diario!$I$8:$I$47,"&lt;&gt;"))</f>
        <v/>
      </c>
      <c r="N12" s="12">
        <f>IF(B12="","",COUNTIFS(Diario!$D$8:$D$47,B12,Diario!$K$8:$K$47,"&lt;&gt;",Diario!$M$8:$M$47,"&lt;&gt;Corregida"))</f>
        <v/>
      </c>
      <c r="O12" s="34">
        <f>IF(OR(B12="",E12=0),"",SUMPRODUCT(MAX((Diario!$D$8:$D$47=B12)*Diario!$C$8:$C$47)))</f>
        <v/>
      </c>
      <c r="P12" s="31" t="inlineStr">
        <is>
          <t>UD1 Dibujo técnico</t>
        </is>
      </c>
    </row>
    <row r="13">
      <c r="B13" s="31" t="n"/>
      <c r="C13" s="31" t="n"/>
      <c r="D13" s="27" t="n"/>
      <c r="E13" s="32">
        <f>IF(B13="","",COUNTIF(Diario!$D$8:$D$47,B13))</f>
        <v/>
      </c>
      <c r="F13" s="33">
        <f>IF(OR(B13="",N(D13)=0),"",E13/D13)</f>
        <v/>
      </c>
      <c r="G13" s="13">
        <f>IF(OR(B13="",N(J13)=0,N(K13)&lt;=N(J13)),"",MAX(0,MIN(1,(TODAY()-J13)/(K13-J13))))</f>
        <v/>
      </c>
      <c r="H13" s="14">
        <f>IF(OR(F13="",G13=""),"",IF(F13&gt;=G13+$E$5,"Adelantado",IF(F13&gt;=G13-$E$5,"Al día","Retrasado")))</f>
        <v/>
      </c>
      <c r="I13" s="12">
        <f>IF(OR(B13="",N(D13)=0),"",MAX(0,D13-E13))</f>
        <v/>
      </c>
      <c r="J13" s="24" t="n"/>
      <c r="K13" s="24" t="n"/>
      <c r="L13" s="12">
        <f>IF(B13="","",SUMIF(Diario!$D$8:$D$47,B13,Diario!$H$8:$H$47))</f>
        <v/>
      </c>
      <c r="M13" s="12">
        <f>IF(B13="","",COUNTIFS(Diario!$D$8:$D$47,B13,Diario!$I$8:$I$47,"&lt;&gt;Ninguna",Diario!$I$8:$I$47,"&lt;&gt;"))</f>
        <v/>
      </c>
      <c r="N13" s="12">
        <f>IF(B13="","",COUNTIFS(Diario!$D$8:$D$47,B13,Diario!$K$8:$K$47,"&lt;&gt;",Diario!$M$8:$M$47,"&lt;&gt;Corregida"))</f>
        <v/>
      </c>
      <c r="O13" s="34">
        <f>IF(OR(B13="",E13=0),"",SUMPRODUCT(MAX((Diario!$D$8:$D$47=B13)*Diario!$C$8:$C$47)))</f>
        <v/>
      </c>
      <c r="P13" s="31" t="n"/>
    </row>
    <row r="14">
      <c r="B14" s="31" t="n"/>
      <c r="C14" s="31" t="n"/>
      <c r="D14" s="27" t="n"/>
      <c r="E14" s="32">
        <f>IF(B14="","",COUNTIF(Diario!$D$8:$D$47,B14))</f>
        <v/>
      </c>
      <c r="F14" s="33">
        <f>IF(OR(B14="",N(D14)=0),"",E14/D14)</f>
        <v/>
      </c>
      <c r="G14" s="13">
        <f>IF(OR(B14="",N(J14)=0,N(K14)&lt;=N(J14)),"",MAX(0,MIN(1,(TODAY()-J14)/(K14-J14))))</f>
        <v/>
      </c>
      <c r="H14" s="14">
        <f>IF(OR(F14="",G14=""),"",IF(F14&gt;=G14+$E$5,"Adelantado",IF(F14&gt;=G14-$E$5,"Al día","Retrasado")))</f>
        <v/>
      </c>
      <c r="I14" s="12">
        <f>IF(OR(B14="",N(D14)=0),"",MAX(0,D14-E14))</f>
        <v/>
      </c>
      <c r="J14" s="24" t="n"/>
      <c r="K14" s="24" t="n"/>
      <c r="L14" s="12">
        <f>IF(B14="","",SUMIF(Diario!$D$8:$D$47,B14,Diario!$H$8:$H$47))</f>
        <v/>
      </c>
      <c r="M14" s="12">
        <f>IF(B14="","",COUNTIFS(Diario!$D$8:$D$47,B14,Diario!$I$8:$I$47,"&lt;&gt;Ninguna",Diario!$I$8:$I$47,"&lt;&gt;"))</f>
        <v/>
      </c>
      <c r="N14" s="12">
        <f>IF(B14="","",COUNTIFS(Diario!$D$8:$D$47,B14,Diario!$K$8:$K$47,"&lt;&gt;",Diario!$M$8:$M$47,"&lt;&gt;Corregida"))</f>
        <v/>
      </c>
      <c r="O14" s="34">
        <f>IF(OR(B14="",E14=0),"",SUMPRODUCT(MAX((Diario!$D$8:$D$47=B14)*Diario!$C$8:$C$47)))</f>
        <v/>
      </c>
      <c r="P14" s="31" t="n"/>
    </row>
    <row r="15">
      <c r="B15" s="31" t="n"/>
      <c r="C15" s="31" t="n"/>
      <c r="D15" s="27" t="n"/>
      <c r="E15" s="32">
        <f>IF(B15="","",COUNTIF(Diario!$D$8:$D$47,B15))</f>
        <v/>
      </c>
      <c r="F15" s="33">
        <f>IF(OR(B15="",N(D15)=0),"",E15/D15)</f>
        <v/>
      </c>
      <c r="G15" s="13">
        <f>IF(OR(B15="",N(J15)=0,N(K15)&lt;=N(J15)),"",MAX(0,MIN(1,(TODAY()-J15)/(K15-J15))))</f>
        <v/>
      </c>
      <c r="H15" s="14">
        <f>IF(OR(F15="",G15=""),"",IF(F15&gt;=G15+$E$5,"Adelantado",IF(F15&gt;=G15-$E$5,"Al día","Retrasado")))</f>
        <v/>
      </c>
      <c r="I15" s="12">
        <f>IF(OR(B15="",N(D15)=0),"",MAX(0,D15-E15))</f>
        <v/>
      </c>
      <c r="J15" s="24" t="n"/>
      <c r="K15" s="24" t="n"/>
      <c r="L15" s="12">
        <f>IF(B15="","",SUMIF(Diario!$D$8:$D$47,B15,Diario!$H$8:$H$47))</f>
        <v/>
      </c>
      <c r="M15" s="12">
        <f>IF(B15="","",COUNTIFS(Diario!$D$8:$D$47,B15,Diario!$I$8:$I$47,"&lt;&gt;Ninguna",Diario!$I$8:$I$47,"&lt;&gt;"))</f>
        <v/>
      </c>
      <c r="N15" s="12">
        <f>IF(B15="","",COUNTIFS(Diario!$D$8:$D$47,B15,Diario!$K$8:$K$47,"&lt;&gt;",Diario!$M$8:$M$47,"&lt;&gt;Corregida"))</f>
        <v/>
      </c>
      <c r="O15" s="34">
        <f>IF(OR(B15="",E15=0),"",SUMPRODUCT(MAX((Diario!$D$8:$D$47=B15)*Diario!$C$8:$C$47)))</f>
        <v/>
      </c>
      <c r="P15" s="31" t="n"/>
    </row>
    <row r="16">
      <c r="B16" s="15" t="inlineStr">
        <is>
          <t>Total</t>
        </is>
      </c>
      <c r="C16" s="15" t="inlineStr"/>
      <c r="D16" s="16">
        <f>SUM(D8:D15)</f>
        <v/>
      </c>
      <c r="E16" s="16">
        <f>SUM(E8:E15)</f>
        <v/>
      </c>
      <c r="F16" s="17">
        <f>IF(D16=0,0,E16/D16)</f>
        <v/>
      </c>
      <c r="G16" s="15" t="inlineStr"/>
      <c r="H16" s="15" t="inlineStr"/>
      <c r="I16" s="16">
        <f>SUM(I8:I15)</f>
        <v/>
      </c>
      <c r="J16" s="15" t="inlineStr"/>
      <c r="K16" s="15" t="inlineStr"/>
      <c r="L16" s="16">
        <f>SUM(L8:L15)</f>
        <v/>
      </c>
      <c r="M16" s="16">
        <f>SUM(M8:M15)</f>
        <v/>
      </c>
      <c r="N16" s="16">
        <f>SUM(N8:N15)</f>
        <v/>
      </c>
      <c r="O16" s="15" t="inlineStr"/>
      <c r="P16" s="15" t="inlineStr"/>
    </row>
    <row r="18">
      <c r="B18" s="35" t="inlineStr">
        <is>
          <t>El «% esperado hoy» reparte el periodo de forma lineal entre la fecha de inicio y la de fin (columnas J y K); si tu programación no es uniforme, ajusta las fechas o la tolerancia (E5).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H8:H15">
    <cfRule type="cellIs" priority="1" operator="equal" dxfId="0">
      <formula>"Retrasado"</formula>
    </cfRule>
    <cfRule type="cellIs" priority="2" operator="equal" dxfId="1">
      <formula>"Al día"</formula>
    </cfRule>
    <cfRule type="cellIs" priority="3" operator="equal" dxfId="2">
      <formula>"Adelantado"</formula>
    </cfRule>
  </conditionalFormatting>
  <conditionalFormatting sqref="F8:F15">
    <cfRule type="dataBar" priority="4">
      <dataBar>
        <cfvo type="num" val="0"/>
        <cfvo type="max"/>
        <color rgb="0010B981"/>
      </dataBar>
    </cfRule>
  </conditionalFormatting>
  <dataValidations count="1">
    <dataValidation sqref="C8:C15" showDropDown="0" showInputMessage="0" showErrorMessage="0" allowBlank="1" type="list">
      <formula1>"Matemáticas,Lengua,Inglés,Ciencias,Historia,Tecnología,Física y Química,Otra"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Diario de clase del docente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36" t="inlineStr">
        <is>
          <t>1.  Ve a la hoja «Grupos» y sustituye los ejemplos por tus grupos (hasta 8): nombre, asignatura, sesiones previstas, fechas de inicio y fin del periodo (columnas J y K) y unidad en curso.</t>
        </is>
      </c>
    </row>
    <row r="7" ht="30" customHeight="1">
      <c r="B7" s="36" t="inlineStr">
        <is>
          <t>2.  Ajusta la tolerancia de la celda E5 de «Grupos»: indica cuántos puntos de porcentaje puede desviarse tu cobertura del ritmo esperado antes de pasar a «Retrasado» o «Adelantado».</t>
        </is>
      </c>
    </row>
    <row r="8" ht="30" customHeight="1">
      <c r="B8" s="36" t="inlineStr">
        <is>
          <t>3.  Después de cada clase, abre «Diario» y rellena una fila: fecha, grupo (desplegable), contenidos trabajados y tipo de sesión. La asignatura se completa sola.</t>
        </is>
      </c>
    </row>
    <row r="9" ht="30" customHeight="1">
      <c r="B9" s="36" t="inlineStr">
        <is>
          <t>4.  Anota las ausentes (nº de alumnos) y, si ha pasado algo, elige el tipo de incidencia y descríbelo en «Observaciones». Las filas con incidencia se resaltan en rojo.</t>
        </is>
      </c>
    </row>
    <row r="10" ht="30" customHeight="1">
      <c r="B10" s="36" t="inlineStr">
        <is>
          <t>5.  Si has puesto tarea, escribe qué es, la fecha de entrega y deja el estado en «Pendiente». Cuando la corrijas, cámbiala a «Corregida».</t>
        </is>
      </c>
    </row>
    <row r="11" ht="30" customHeight="1">
      <c r="B11" s="36" t="inlineStr">
        <is>
          <t>6.  Mira la columna «Aviso»: «Corregir ya» aparece cuando la fecha de entrega ya ha pasado y la tarea sigue pendiente; «Tarea en curso» cuando aún está en plazo.</t>
        </is>
      </c>
    </row>
    <row r="12" ht="30" customHeight="1">
      <c r="B12" s="36" t="inlineStr">
        <is>
          <t>7.  Revisa la hoja «Grupos»: sesiones impartidas, % de cobertura, % esperado hoy, estado (Adelantado, Al día o Retrasado), última sesión y tareas por corregir de cada grupo.</t>
        </is>
      </c>
    </row>
    <row r="13" ht="30" customHeight="1">
      <c r="B13" s="36" t="inlineStr">
        <is>
          <t>8.  Consulta el «Panel»: ocho indicadores, cobertura por grupo, tipos de sesión, incidencias, sesiones por mes y un gráfico de cobertura real frente a esperada.</t>
        </is>
      </c>
    </row>
    <row r="15">
      <c r="B15" s="9" t="inlineStr">
        <is>
          <t>CONSEJOS</t>
        </is>
      </c>
    </row>
    <row r="16" ht="30" customHeight="1">
      <c r="B16" s="36" t="inlineStr">
        <is>
          <t>•  Registra la sesión el mismo día: en una semana ya no recuerdas qué contenidos quedaron a medias.</t>
        </is>
      </c>
    </row>
    <row r="17" ht="30" customHeight="1">
      <c r="B17" s="36" t="inlineStr">
        <is>
          <t>•  El «% esperado hoy» reparte las sesiones de forma lineal entre las fechas de inicio y fin; si tu periodo tiene parones (puentes, excursiones), ajusta las fechas.</t>
        </is>
      </c>
    </row>
    <row r="18" ht="30" customHeight="1">
      <c r="B18" s="36" t="inlineStr">
        <is>
          <t>•  Los datos de ejemplo son ficticios y los avisos dependen de la fecha de hoy (función TODAY): bórralos y escribe los tuyos. Hay filas preparadas hasta la 47 del Diario.</t>
        </is>
      </c>
    </row>
    <row r="19" ht="30" customHeight="1">
      <c r="B19" s="36" t="inlineStr">
        <is>
          <t>•  No cambies los nombres de los tipos de sesión, incidencia ni estado (hoja Listas, oculta): el Panel los usa para contar. Las hojas están protegidas sin contraseña (Revisar &gt; Desproteger hoja).</t>
        </is>
      </c>
    </row>
    <row r="20" ht="30" customHeight="1">
      <c r="B20" s="36" t="inlineStr">
        <is>
          <t>•  No incluyas datos personales de alumnos (nombres, informes); usa referencias genéricas como «un alumno» o iniciales acordadas con tu centro.</t>
        </is>
      </c>
    </row>
    <row r="22">
      <c r="B22" s="35" t="inlineStr">
        <is>
          <t>Las celdas con fondo crema y texto azul son para rellenar; las verdes se calculan solas.</t>
        </is>
      </c>
    </row>
    <row r="24" ht="44" customHeight="1">
      <c r="B24" s="37" t="inlineStr">
        <is>
          <t>Aviso: esta plantilla es una herramienta personal de organización docente. Los cálculos de cobertura son orientativos y no sustituyen la programación didáctica oficial de tu centro ni su normativa de protección de datos.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 de sesión</t>
        </is>
      </c>
      <c r="B1" t="inlineStr">
        <is>
          <t>Incidencia</t>
        </is>
      </c>
      <c r="C1" t="inlineStr">
        <is>
          <t>Estado tarea</t>
        </is>
      </c>
    </row>
    <row r="2">
      <c r="A2" t="inlineStr">
        <is>
          <t>Explicación</t>
        </is>
      </c>
      <c r="B2" t="inlineStr">
        <is>
          <t>Ninguna</t>
        </is>
      </c>
      <c r="C2" t="inlineStr">
        <is>
          <t>Pendiente</t>
        </is>
      </c>
    </row>
    <row r="3">
      <c r="A3" t="inlineStr">
        <is>
          <t>Práctica</t>
        </is>
      </c>
      <c r="B3" t="inlineStr">
        <is>
          <t>Conducta</t>
        </is>
      </c>
      <c r="C3" t="inlineStr">
        <is>
          <t>Corregida</t>
        </is>
      </c>
    </row>
    <row r="4">
      <c r="A4" t="inlineStr">
        <is>
          <t>Evaluación</t>
        </is>
      </c>
      <c r="B4" t="inlineStr">
        <is>
          <t>Material o tecnología</t>
        </is>
      </c>
    </row>
    <row r="5">
      <c r="A5" t="inlineStr">
        <is>
          <t>Repaso</t>
        </is>
      </c>
      <c r="B5" t="inlineStr">
        <is>
          <t>Salud o enfermería</t>
        </is>
      </c>
    </row>
    <row r="6">
      <c r="A6" t="inlineStr">
        <is>
          <t>Actividad complementaria</t>
        </is>
      </c>
      <c r="B6" t="inlineStr">
        <is>
          <t>Familias</t>
        </is>
      </c>
    </row>
    <row r="7">
      <c r="B7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2026-10-03T09:49:30Z</dcterms:created>
  <dcterms:modified xmlns:dcterms="http://purl.org/dc/terms/" xmlns:xsi="http://www.w3.org/2001/XMLSchema-instance" xsi:type="dcterms:W3CDTF">2026-10-03T09:49:30Z</dcterms:modified>
</cp:coreProperties>
</file>