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Listas" sheetId="4" state="hidden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yyyy-mm-dd"/>
    <numFmt numFmtId="166" formatCode="dd/mm/yyyy"/>
    <numFmt numFmtId="167" formatCode="+0.0;-0.0;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  <font>
      <name val="Arial"/>
      <b val="1"/>
      <color rgb="0012744A"/>
      <sz val="11"/>
    </font>
    <font>
      <name val="Arial"/>
      <color rgb="00111827"/>
      <sz val="10"/>
    </font>
  </fonts>
  <fills count="8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164" fontId="6" fillId="5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66" fontId="8" fillId="0" borderId="1" applyAlignment="1" pivotButton="0" quotePrefix="0" xfId="0">
      <alignment horizontal="center" vertical="center"/>
    </xf>
    <xf numFmtId="1" fontId="6" fillId="5" borderId="1" applyAlignment="1" applyProtection="1" pivotButton="0" quotePrefix="0" xfId="0">
      <alignment horizontal="center" vertical="center"/>
      <protection locked="0" hidden="0"/>
    </xf>
    <xf numFmtId="0" fontId="9" fillId="6" borderId="0" applyAlignment="1" pivotButton="0" quotePrefix="0" xfId="0">
      <alignment horizontal="center" vertical="center" wrapText="1"/>
    </xf>
    <xf numFmtId="164" fontId="10" fillId="6" borderId="0" applyAlignment="1" pivotButton="0" quotePrefix="0" xfId="0">
      <alignment horizontal="center" vertical="center"/>
    </xf>
    <xf numFmtId="1" fontId="10" fillId="6" borderId="0" applyAlignment="1" pivotButton="0" quotePrefix="0" xfId="0">
      <alignment horizontal="center" vertical="center"/>
    </xf>
    <xf numFmtId="9" fontId="10" fillId="6" borderId="0" applyAlignment="1" pivotButton="0" quotePrefix="0" xfId="0">
      <alignment horizontal="center" vertical="center"/>
    </xf>
    <xf numFmtId="0" fontId="11" fillId="7" borderId="0" applyAlignment="1" pivotButton="0" quotePrefix="0" xfId="0">
      <alignment vertical="center" wrapText="1" indent="1"/>
    </xf>
    <xf numFmtId="0" fontId="12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2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166" fontId="7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1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66" fontId="6" fillId="5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applyProtection="1" pivotButton="0" quotePrefix="0" xfId="0">
      <alignment vertical="center"/>
      <protection locked="0" hidden="0"/>
    </xf>
    <xf numFmtId="0" fontId="7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Ánimo y energía medios por día de la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'Panel'!C33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'Panel'!$B$34:$B$40</f>
            </numRef>
          </cat>
          <val>
            <numRef>
              <f>'Panel'!$C$34:$C$40</f>
            </numRef>
          </val>
        </ser>
        <ser>
          <idx val="1"/>
          <order val="1"/>
          <tx>
            <strRef>
              <f>'Panel'!D33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'Panel'!$B$34:$B$40</f>
            </numRef>
          </cat>
          <val>
            <numRef>
              <f>'Panel'!$D$34:$D$40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Evolución semanal: ánimo y energía</a:t>
            </a:r>
          </a:p>
        </rich>
      </tx>
    </title>
    <plotArea>
      <lineChart>
        <grouping val="standard"/>
        <ser>
          <idx val="0"/>
          <order val="0"/>
          <tx>
            <strRef>
              <f>'Panel'!C44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'Panel'!$B$45:$B$48</f>
            </numRef>
          </cat>
          <val>
            <numRef>
              <f>'Panel'!$C$45:$C$48</f>
            </numRef>
          </val>
        </ser>
        <ser>
          <idx val="1"/>
          <order val="1"/>
          <tx>
            <strRef>
              <f>'Panel'!D44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'Panel'!$B$45:$B$48</f>
            </numRef>
          </cat>
          <val>
            <numRef>
              <f>'Panel'!$D$45:$D$48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Ánimo medio según sueño y actividad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'Panel'!D26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'Panel'!$B$27:$B$30</f>
            </numRef>
          </cat>
          <val>
            <numRef>
              <f>'Panel'!$D$27:$D$30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50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50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67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3" customWidth="1" min="9" max="9"/>
  </cols>
  <sheetData>
    <row r="2" ht="34" customHeight="1">
      <c r="B2" s="1" t="inlineStr">
        <is>
          <t>Panel de ánimo y hábitos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Tu registro de un vistazo: ánimo, energía, sueño y actividad, con medias, rachas y relaciones simples entre ellos.</t>
        </is>
      </c>
    </row>
    <row r="5">
      <c r="B5" s="4" t="inlineStr">
        <is>
          <t>Horas de sueño de referencia:</t>
        </is>
      </c>
      <c r="C5" s="5" t="n">
        <v>7.5</v>
      </c>
      <c r="E5" s="6" t="inlineStr">
        <is>
          <t>Último día con datos:</t>
        </is>
      </c>
      <c r="G5" s="7">
        <f>IF(COUNT(Registro!$B$8:$B$127)=0,TODAY(),MAX(Registro!$B$8:$B$127))</f>
        <v/>
      </c>
    </row>
    <row r="6">
      <c r="B6" s="4" t="inlineStr">
        <is>
          <t>Minutos de actividad objetivo:</t>
        </is>
      </c>
      <c r="C6" s="8" t="n">
        <v>30</v>
      </c>
      <c r="E6" s="6" t="inlineStr">
        <is>
          <t>Lunes de esa semana:</t>
        </is>
      </c>
      <c r="G6" s="7">
        <f>G5-WEEKDAY(G5,2)+1</f>
        <v/>
      </c>
    </row>
    <row r="7">
      <c r="B7" s="4" t="inlineStr">
        <is>
          <t>Ánimo «bajo» si es ≤:</t>
        </is>
      </c>
      <c r="C7" s="8" t="n">
        <v>2</v>
      </c>
      <c r="E7" s="6" t="inlineStr">
        <is>
          <t>Avisar tras N días bajos seguidos:</t>
        </is>
      </c>
      <c r="G7" s="8" t="n">
        <v>3</v>
      </c>
    </row>
    <row r="8">
      <c r="B8" s="4" t="inlineStr">
        <is>
          <t>Ánimo «alto» si es ≥:</t>
        </is>
      </c>
      <c r="C8" s="8" t="n">
        <v>4</v>
      </c>
    </row>
    <row r="10" ht="30" customHeight="1">
      <c r="B10" s="9" t="inlineStr">
        <is>
          <t>ÁNIMO MEDIO (1-5)</t>
        </is>
      </c>
      <c r="C10" s="9" t="inlineStr">
        <is>
          <t>ENERGÍA MEDIA (1-5)</t>
        </is>
      </c>
      <c r="E10" s="9" t="inlineStr">
        <is>
          <t>SUEÑO MEDIO (horas)</t>
        </is>
      </c>
      <c r="G10" s="9" t="inlineStr">
        <is>
          <t>ACTIVIDAD MEDIA (min/día)</t>
        </is>
      </c>
    </row>
    <row r="11" ht="36" customHeight="1">
      <c r="B11" s="10">
        <f>IFERROR(AVERAGE(Registro!$C$8:$C$127),0)</f>
        <v/>
      </c>
      <c r="C11" s="10">
        <f>IFERROR(AVERAGE(Registro!$D$8:$D$127),0)</f>
        <v/>
      </c>
      <c r="E11" s="10">
        <f>IFERROR(AVERAGE(Registro!$E$8:$E$127),0)</f>
        <v/>
      </c>
      <c r="G11" s="11">
        <f>IFERROR(AVERAGE(Registro!$F$8:$F$127),0)</f>
        <v/>
      </c>
    </row>
    <row r="13" ht="30" customHeight="1">
      <c r="B13" s="9" t="inlineStr">
        <is>
          <t>DÍAS REGISTRADOS</t>
        </is>
      </c>
      <c r="C13" s="9" t="inlineStr">
        <is>
          <t>DÍAS CON ÁNIMO ALTO</t>
        </is>
      </c>
      <c r="E13" s="9" t="inlineStr">
        <is>
          <t>DÍAS CON ÁNIMO BAJO</t>
        </is>
      </c>
      <c r="G13" s="9" t="inlineStr">
        <is>
          <t>RACHA ACTUAL DE ÁNIMO BAJO (días)</t>
        </is>
      </c>
    </row>
    <row r="14" ht="36" customHeight="1">
      <c r="B14" s="11">
        <f>COUNT(Registro!$C$8:$C$127)</f>
        <v/>
      </c>
      <c r="C14" s="12">
        <f>IFERROR(COUNTIF(Registro!$J$8:$J$127,"Alto")/COUNT(Registro!$C$8:$C$127),0)</f>
        <v/>
      </c>
      <c r="E14" s="12">
        <f>IFERROR(COUNTIF(Registro!$J$8:$J$127,"Bajo")/COUNT(Registro!$C$8:$C$127),0)</f>
        <v/>
      </c>
      <c r="G14" s="11">
        <f>IFERROR(INDEX(Registro!$L$8:$L$127,MATCH(G5,Registro!$B$8:$B$127,0)),0)</f>
        <v/>
      </c>
    </row>
    <row r="16" ht="36" customHeight="1">
      <c r="B16" s="13">
        <f>IF(MAX(0,MAX(Registro!$L$8:$L$127))&gt;=G7,"Has tenido "&amp;MAX(0,MAX(Registro!$L$8:$L$127))&amp;" días seguidos con ánimo bajo. Esta plantilla solo registra datos: si te preocupa cómo te sientes, habla con un profesional sanitario.","Sin rachas de ánimo bajo de "&amp;G7&amp;" días o más en tu registro. Sigue anotando para ver tu evolución.")</f>
        <v/>
      </c>
    </row>
    <row r="18">
      <c r="B18" s="14" t="inlineStr">
        <is>
          <t>RELACIÓN SIMPLE CON TU ÁNIMO (CORRELACIÓN)</t>
        </is>
      </c>
    </row>
    <row r="19" ht="26" customHeight="1">
      <c r="B19" s="15" t="inlineStr">
        <is>
          <t>Factor</t>
        </is>
      </c>
      <c r="C19" s="15" t="inlineStr">
        <is>
          <t>Correlación (r)</t>
        </is>
      </c>
      <c r="D19" s="15" t="inlineStr">
        <is>
          <t>Lectura</t>
        </is>
      </c>
      <c r="E19" s="16" t="n"/>
      <c r="F19" s="16" t="n"/>
      <c r="G19" s="16" t="n"/>
      <c r="H19" s="17" t="n"/>
    </row>
    <row r="20">
      <c r="B20" s="4" t="inlineStr">
        <is>
          <t>Horas de sueño</t>
        </is>
      </c>
      <c r="C20" s="18">
        <f>IF(SUMPRODUCT(ISNUMBER(Registro!$C$8:$C$127)*ISNUMBER(Registro!$E$8:$E$127))&gt;=5,IFERROR(CORREL(Registro!$C$8:$C$127,Registro!$E$8:$E$127),""),"")</f>
        <v/>
      </c>
      <c r="D20" s="19">
        <f>IF(C20="","Faltan datos (mínimo 5 días)",IF(ABS(C20)&gt;=0.6,"Relación fuerte",IF(ABS(C20)&gt;=0.3,"Relación moderada","Relación débil o nula"))&amp;IF(C20&gt;0," (van a la par)",IF(C20&lt;0," (van en sentido opuesto)","")))</f>
        <v/>
      </c>
      <c r="E20" s="16" t="n"/>
      <c r="F20" s="16" t="n"/>
      <c r="G20" s="16" t="n"/>
      <c r="H20" s="17" t="n"/>
    </row>
    <row r="21">
      <c r="B21" s="4" t="inlineStr">
        <is>
          <t>Minutos de actividad</t>
        </is>
      </c>
      <c r="C21" s="18">
        <f>IF(SUMPRODUCT(ISNUMBER(Registro!$C$8:$C$127)*ISNUMBER(Registro!$F$8:$F$127))&gt;=5,IFERROR(CORREL(Registro!$C$8:$C$127,Registro!$F$8:$F$127),""),"")</f>
        <v/>
      </c>
      <c r="D21" s="19">
        <f>IF(C21="","Faltan datos (mínimo 5 días)",IF(ABS(C21)&gt;=0.6,"Relación fuerte",IF(ABS(C21)&gt;=0.3,"Relación moderada","Relación débil o nula"))&amp;IF(C21&gt;0," (van a la par)",IF(C21&lt;0," (van en sentido opuesto)","")))</f>
        <v/>
      </c>
      <c r="E21" s="16" t="n"/>
      <c r="F21" s="16" t="n"/>
      <c r="G21" s="16" t="n"/>
      <c r="H21" s="17" t="n"/>
    </row>
    <row r="22">
      <c r="B22" s="4" t="inlineStr">
        <is>
          <t>Energía</t>
        </is>
      </c>
      <c r="C22" s="18">
        <f>IF(SUMPRODUCT(ISNUMBER(Registro!$C$8:$C$127)*ISNUMBER(Registro!$D$8:$D$127))&gt;=5,IFERROR(CORREL(Registro!$C$8:$C$127,Registro!$D$8:$D$127),""),"")</f>
        <v/>
      </c>
      <c r="D22" s="19">
        <f>IF(C22="","Faltan datos (mínimo 5 días)",IF(ABS(C22)&gt;=0.6,"Relación fuerte",IF(ABS(C22)&gt;=0.3,"Relación moderada","Relación débil o nula"))&amp;IF(C22&gt;0," (van a la par)",IF(C22&lt;0," (van en sentido opuesto)","")))</f>
        <v/>
      </c>
      <c r="E22" s="16" t="n"/>
      <c r="F22" s="16" t="n"/>
      <c r="G22" s="16" t="n"/>
      <c r="H22" s="17" t="n"/>
    </row>
    <row r="23">
      <c r="B23" s="20" t="inlineStr">
        <is>
          <t>Una correlación cercana a 1 indica que dos datos suben y bajan a la vez; no demuestra que uno cause el otro.</t>
        </is>
      </c>
    </row>
    <row r="25">
      <c r="B25" s="14" t="inlineStr">
        <is>
          <t>COMPARATIVA SEGÚN TUS HÁBITOS</t>
        </is>
      </c>
    </row>
    <row r="26" ht="26" customHeight="1">
      <c r="B26" s="15" t="inlineStr">
        <is>
          <t>Situación</t>
        </is>
      </c>
      <c r="C26" s="15" t="inlineStr">
        <is>
          <t>Días</t>
        </is>
      </c>
      <c r="D26" s="15" t="inlineStr">
        <is>
          <t>Ánimo medio</t>
        </is>
      </c>
      <c r="E26" s="15" t="inlineStr">
        <is>
          <t>Energía media</t>
        </is>
      </c>
    </row>
    <row r="27">
      <c r="B27" s="4" t="inlineStr">
        <is>
          <t>Sueño ≥ referencia</t>
        </is>
      </c>
      <c r="C27" s="21">
        <f>COUNTIFS(Registro!$E$8:$E$127,"&gt;="&amp;$C$5,Registro!$C$8:$C$127,"&gt;=1")</f>
        <v/>
      </c>
      <c r="D27" s="22">
        <f>IFERROR(AVERAGEIFS(Registro!$C$8:$C$127,Registro!$E$8:$E$127,"&gt;="&amp;$C$5),0)</f>
        <v/>
      </c>
      <c r="E27" s="22">
        <f>IFERROR(AVERAGEIFS(Registro!$D$8:$D$127,Registro!$E$8:$E$127,"&gt;="&amp;$C$5),0)</f>
        <v/>
      </c>
    </row>
    <row r="28">
      <c r="B28" s="4" t="inlineStr">
        <is>
          <t>Sueño &lt; referencia</t>
        </is>
      </c>
      <c r="C28" s="21">
        <f>COUNTIFS(Registro!$E$8:$E$127,"&lt;"&amp;$C$5,Registro!$C$8:$C$127,"&gt;=1")</f>
        <v/>
      </c>
      <c r="D28" s="22">
        <f>IFERROR(AVERAGEIFS(Registro!$C$8:$C$127,Registro!$E$8:$E$127,"&lt;"&amp;$C$5),0)</f>
        <v/>
      </c>
      <c r="E28" s="22">
        <f>IFERROR(AVERAGEIFS(Registro!$D$8:$D$127,Registro!$E$8:$E$127,"&lt;"&amp;$C$5),0)</f>
        <v/>
      </c>
    </row>
    <row r="29">
      <c r="B29" s="4" t="inlineStr">
        <is>
          <t>Actividad ≥ objetivo</t>
        </is>
      </c>
      <c r="C29" s="21">
        <f>COUNTIFS(Registro!$F$8:$F$127,"&gt;="&amp;$C$6,Registro!$C$8:$C$127,"&gt;=1")</f>
        <v/>
      </c>
      <c r="D29" s="22">
        <f>IFERROR(AVERAGEIFS(Registro!$C$8:$C$127,Registro!$F$8:$F$127,"&gt;="&amp;$C$6),0)</f>
        <v/>
      </c>
      <c r="E29" s="22">
        <f>IFERROR(AVERAGEIFS(Registro!$D$8:$D$127,Registro!$F$8:$F$127,"&gt;="&amp;$C$6),0)</f>
        <v/>
      </c>
    </row>
    <row r="30">
      <c r="B30" s="4" t="inlineStr">
        <is>
          <t>Actividad &lt; objetivo</t>
        </is>
      </c>
      <c r="C30" s="21">
        <f>COUNTIFS(Registro!$F$8:$F$127,"&lt;"&amp;$C$6,Registro!$C$8:$C$127,"&gt;=1")</f>
        <v/>
      </c>
      <c r="D30" s="22">
        <f>IFERROR(AVERAGEIFS(Registro!$C$8:$C$127,Registro!$F$8:$F$127,"&lt;"&amp;$C$6),0)</f>
        <v/>
      </c>
      <c r="E30" s="22">
        <f>IFERROR(AVERAGEIFS(Registro!$D$8:$D$127,Registro!$F$8:$F$127,"&lt;"&amp;$C$6),0)</f>
        <v/>
      </c>
    </row>
    <row r="32">
      <c r="B32" s="14" t="inlineStr">
        <is>
          <t>MEDIAS POR DÍA DE LA SEMANA</t>
        </is>
      </c>
    </row>
    <row r="33" ht="32" customHeight="1">
      <c r="B33" s="15" t="inlineStr">
        <is>
          <t>Día</t>
        </is>
      </c>
      <c r="C33" s="15" t="inlineStr">
        <is>
          <t>Ánimo medio</t>
        </is>
      </c>
      <c r="D33" s="15" t="inlineStr">
        <is>
          <t>Energía media</t>
        </is>
      </c>
      <c r="E33" s="15" t="inlineStr">
        <is>
          <t>Sueño medio (h)</t>
        </is>
      </c>
      <c r="F33" s="15" t="inlineStr">
        <is>
          <t>Actividad media (min)</t>
        </is>
      </c>
    </row>
    <row r="34">
      <c r="B34" s="23" t="inlineStr">
        <is>
          <t>Lun</t>
        </is>
      </c>
      <c r="C34" s="22">
        <f>IFERROR(AVERAGEIF(Registro!$I$8:$I$127,B34,Registro!$C$8:$C$127),0)</f>
        <v/>
      </c>
      <c r="D34" s="22">
        <f>IFERROR(AVERAGEIF(Registro!$I$8:$I$127,B34,Registro!$D$8:$D$127),0)</f>
        <v/>
      </c>
      <c r="E34" s="22">
        <f>IFERROR(AVERAGEIF(Registro!$I$8:$I$127,B34,Registro!$E$8:$E$127),0)</f>
        <v/>
      </c>
      <c r="F34" s="21">
        <f>IFERROR(AVERAGEIF(Registro!$I$8:$I$127,B34,Registro!$F$8:$F$127),0)</f>
        <v/>
      </c>
    </row>
    <row r="35">
      <c r="B35" s="23" t="inlineStr">
        <is>
          <t>Mar</t>
        </is>
      </c>
      <c r="C35" s="22">
        <f>IFERROR(AVERAGEIF(Registro!$I$8:$I$127,B35,Registro!$C$8:$C$127),0)</f>
        <v/>
      </c>
      <c r="D35" s="22">
        <f>IFERROR(AVERAGEIF(Registro!$I$8:$I$127,B35,Registro!$D$8:$D$127),0)</f>
        <v/>
      </c>
      <c r="E35" s="22">
        <f>IFERROR(AVERAGEIF(Registro!$I$8:$I$127,B35,Registro!$E$8:$E$127),0)</f>
        <v/>
      </c>
      <c r="F35" s="21">
        <f>IFERROR(AVERAGEIF(Registro!$I$8:$I$127,B35,Registro!$F$8:$F$127),0)</f>
        <v/>
      </c>
    </row>
    <row r="36">
      <c r="B36" s="23" t="inlineStr">
        <is>
          <t>Mié</t>
        </is>
      </c>
      <c r="C36" s="22">
        <f>IFERROR(AVERAGEIF(Registro!$I$8:$I$127,B36,Registro!$C$8:$C$127),0)</f>
        <v/>
      </c>
      <c r="D36" s="22">
        <f>IFERROR(AVERAGEIF(Registro!$I$8:$I$127,B36,Registro!$D$8:$D$127),0)</f>
        <v/>
      </c>
      <c r="E36" s="22">
        <f>IFERROR(AVERAGEIF(Registro!$I$8:$I$127,B36,Registro!$E$8:$E$127),0)</f>
        <v/>
      </c>
      <c r="F36" s="21">
        <f>IFERROR(AVERAGEIF(Registro!$I$8:$I$127,B36,Registro!$F$8:$F$127),0)</f>
        <v/>
      </c>
    </row>
    <row r="37">
      <c r="B37" s="23" t="inlineStr">
        <is>
          <t>Jue</t>
        </is>
      </c>
      <c r="C37" s="22">
        <f>IFERROR(AVERAGEIF(Registro!$I$8:$I$127,B37,Registro!$C$8:$C$127),0)</f>
        <v/>
      </c>
      <c r="D37" s="22">
        <f>IFERROR(AVERAGEIF(Registro!$I$8:$I$127,B37,Registro!$D$8:$D$127),0)</f>
        <v/>
      </c>
      <c r="E37" s="22">
        <f>IFERROR(AVERAGEIF(Registro!$I$8:$I$127,B37,Registro!$E$8:$E$127),0)</f>
        <v/>
      </c>
      <c r="F37" s="21">
        <f>IFERROR(AVERAGEIF(Registro!$I$8:$I$127,B37,Registro!$F$8:$F$127),0)</f>
        <v/>
      </c>
    </row>
    <row r="38">
      <c r="B38" s="23" t="inlineStr">
        <is>
          <t>Vie</t>
        </is>
      </c>
      <c r="C38" s="22">
        <f>IFERROR(AVERAGEIF(Registro!$I$8:$I$127,B38,Registro!$C$8:$C$127),0)</f>
        <v/>
      </c>
      <c r="D38" s="22">
        <f>IFERROR(AVERAGEIF(Registro!$I$8:$I$127,B38,Registro!$D$8:$D$127),0)</f>
        <v/>
      </c>
      <c r="E38" s="22">
        <f>IFERROR(AVERAGEIF(Registro!$I$8:$I$127,B38,Registro!$E$8:$E$127),0)</f>
        <v/>
      </c>
      <c r="F38" s="21">
        <f>IFERROR(AVERAGEIF(Registro!$I$8:$I$127,B38,Registro!$F$8:$F$127),0)</f>
        <v/>
      </c>
    </row>
    <row r="39">
      <c r="B39" s="23" t="inlineStr">
        <is>
          <t>Sáb</t>
        </is>
      </c>
      <c r="C39" s="22">
        <f>IFERROR(AVERAGEIF(Registro!$I$8:$I$127,B39,Registro!$C$8:$C$127),0)</f>
        <v/>
      </c>
      <c r="D39" s="22">
        <f>IFERROR(AVERAGEIF(Registro!$I$8:$I$127,B39,Registro!$D$8:$D$127),0)</f>
        <v/>
      </c>
      <c r="E39" s="22">
        <f>IFERROR(AVERAGEIF(Registro!$I$8:$I$127,B39,Registro!$E$8:$E$127),0)</f>
        <v/>
      </c>
      <c r="F39" s="21">
        <f>IFERROR(AVERAGEIF(Registro!$I$8:$I$127,B39,Registro!$F$8:$F$127),0)</f>
        <v/>
      </c>
    </row>
    <row r="40">
      <c r="B40" s="23" t="inlineStr">
        <is>
          <t>Dom</t>
        </is>
      </c>
      <c r="C40" s="22">
        <f>IFERROR(AVERAGEIF(Registro!$I$8:$I$127,B40,Registro!$C$8:$C$127),0)</f>
        <v/>
      </c>
      <c r="D40" s="22">
        <f>IFERROR(AVERAGEIF(Registro!$I$8:$I$127,B40,Registro!$D$8:$D$127),0)</f>
        <v/>
      </c>
      <c r="E40" s="22">
        <f>IFERROR(AVERAGEIF(Registro!$I$8:$I$127,B40,Registro!$E$8:$E$127),0)</f>
        <v/>
      </c>
      <c r="F40" s="21">
        <f>IFERROR(AVERAGEIF(Registro!$I$8:$I$127,B40,Registro!$F$8:$F$127),0)</f>
        <v/>
      </c>
    </row>
    <row r="41">
      <c r="B41" s="24" t="inlineStr">
        <is>
          <t>Mejor día de ánimo</t>
        </is>
      </c>
      <c r="C41" s="24">
        <f>IF(MAX(C34:C40)=0,"-",INDEX(B34:B40,MATCH(MAX(C34:C40),C34:C40,0)))</f>
        <v/>
      </c>
    </row>
    <row r="43">
      <c r="B43" s="14" t="inlineStr">
        <is>
          <t>ÚLTIMAS 4 SEMANAS</t>
        </is>
      </c>
    </row>
    <row r="44" ht="32" customHeight="1">
      <c r="B44" s="15" t="inlineStr">
        <is>
          <t>Semana (lunes)</t>
        </is>
      </c>
      <c r="C44" s="15" t="inlineStr">
        <is>
          <t>Ánimo medio</t>
        </is>
      </c>
      <c r="D44" s="15" t="inlineStr">
        <is>
          <t>Energía media</t>
        </is>
      </c>
      <c r="E44" s="15" t="inlineStr">
        <is>
          <t>Sueño medio (h)</t>
        </is>
      </c>
      <c r="F44" s="15" t="inlineStr">
        <is>
          <t>Actividad total (min)</t>
        </is>
      </c>
    </row>
    <row r="45">
      <c r="B45" s="25">
        <f>$G$6-21</f>
        <v/>
      </c>
      <c r="C45" s="22">
        <f>IFERROR(AVERAGEIFS(Registro!$C$8:$C$127,Registro!$M$8:$M$127,B45),0)</f>
        <v/>
      </c>
      <c r="D45" s="22">
        <f>IFERROR(AVERAGEIFS(Registro!$D$8:$D$127,Registro!$M$8:$M$127,B45),0)</f>
        <v/>
      </c>
      <c r="E45" s="22">
        <f>IFERROR(AVERAGEIFS(Registro!$E$8:$E$127,Registro!$M$8:$M$127,B45),0)</f>
        <v/>
      </c>
      <c r="F45" s="26">
        <f>SUMIF(Registro!$M$8:$M$127,B45,Registro!$F$8:$F$127)</f>
        <v/>
      </c>
    </row>
    <row r="46">
      <c r="B46" s="25">
        <f>$G$6-14</f>
        <v/>
      </c>
      <c r="C46" s="22">
        <f>IFERROR(AVERAGEIFS(Registro!$C$8:$C$127,Registro!$M$8:$M$127,B46),0)</f>
        <v/>
      </c>
      <c r="D46" s="22">
        <f>IFERROR(AVERAGEIFS(Registro!$D$8:$D$127,Registro!$M$8:$M$127,B46),0)</f>
        <v/>
      </c>
      <c r="E46" s="22">
        <f>IFERROR(AVERAGEIFS(Registro!$E$8:$E$127,Registro!$M$8:$M$127,B46),0)</f>
        <v/>
      </c>
      <c r="F46" s="26">
        <f>SUMIF(Registro!$M$8:$M$127,B46,Registro!$F$8:$F$127)</f>
        <v/>
      </c>
    </row>
    <row r="47">
      <c r="B47" s="25">
        <f>$G$6-7</f>
        <v/>
      </c>
      <c r="C47" s="22">
        <f>IFERROR(AVERAGEIFS(Registro!$C$8:$C$127,Registro!$M$8:$M$127,B47),0)</f>
        <v/>
      </c>
      <c r="D47" s="22">
        <f>IFERROR(AVERAGEIFS(Registro!$D$8:$D$127,Registro!$M$8:$M$127,B47),0)</f>
        <v/>
      </c>
      <c r="E47" s="22">
        <f>IFERROR(AVERAGEIFS(Registro!$E$8:$E$127,Registro!$M$8:$M$127,B47),0)</f>
        <v/>
      </c>
      <c r="F47" s="26">
        <f>SUMIF(Registro!$M$8:$M$127,B47,Registro!$F$8:$F$127)</f>
        <v/>
      </c>
    </row>
    <row r="48">
      <c r="B48" s="25">
        <f>$G$6-0</f>
        <v/>
      </c>
      <c r="C48" s="22">
        <f>IFERROR(AVERAGEIFS(Registro!$C$8:$C$127,Registro!$M$8:$M$127,B48),0)</f>
        <v/>
      </c>
      <c r="D48" s="22">
        <f>IFERROR(AVERAGEIFS(Registro!$D$8:$D$127,Registro!$M$8:$M$127,B48),0)</f>
        <v/>
      </c>
      <c r="E48" s="22">
        <f>IFERROR(AVERAGEIFS(Registro!$E$8:$E$127,Registro!$M$8:$M$127,B48),0)</f>
        <v/>
      </c>
      <c r="F48" s="26">
        <f>SUMIF(Registro!$M$8:$M$127,B48,Registro!$F$8:$F$127)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2">
    <mergeCell ref="D20:H20"/>
    <mergeCell ref="G11:H11"/>
    <mergeCell ref="D19:H19"/>
    <mergeCell ref="E5:F5"/>
    <mergeCell ref="C14:D14"/>
    <mergeCell ref="E14:F14"/>
    <mergeCell ref="D22:H22"/>
    <mergeCell ref="D21:H21"/>
    <mergeCell ref="C10:D10"/>
    <mergeCell ref="E10:F10"/>
    <mergeCell ref="G10:H10"/>
    <mergeCell ref="B16:H16"/>
    <mergeCell ref="E13:F13"/>
    <mergeCell ref="G13:H13"/>
    <mergeCell ref="B3:H3"/>
    <mergeCell ref="E6:F6"/>
    <mergeCell ref="C11:D11"/>
    <mergeCell ref="E11:F11"/>
    <mergeCell ref="B2:H2"/>
    <mergeCell ref="G14:H14"/>
    <mergeCell ref="E7:F7"/>
    <mergeCell ref="C13:D13"/>
  </mergeCells>
  <conditionalFormatting sqref="D27:D30">
    <cfRule type="dataBar" priority="1">
      <dataBar>
        <cfvo type="num" val="0"/>
        <cfvo type="max"/>
        <color rgb="0034D399"/>
      </dataBar>
    </cfRule>
  </conditionalFormatting>
  <conditionalFormatting sqref="C34:C40">
    <cfRule type="dataBar" priority="2">
      <dataBar>
        <cfvo type="num" val="0"/>
        <cfvo type="max"/>
        <color rgb="0034D399"/>
      </dataBar>
    </cfRule>
  </conditionalFormatting>
  <conditionalFormatting sqref="F45:F48">
    <cfRule type="dataBar" priority="3">
      <dataBar>
        <cfvo type="num" val="0"/>
        <cfvo type="max"/>
        <color rgb="0010B981"/>
      </dataBar>
    </cfRule>
  </conditionalFormatting>
  <dataValidations count="4">
    <dataValidation sqref="C5" showDropDown="0" showInputMessage="0" showErrorMessage="1" allowBlank="0" errorTitle="Valor no válido" error="Escribe una cifra de horas entre 3 y 12." type="decimal" operator="between">
      <formula1>3</formula1>
      <formula2>12</formula2>
    </dataValidation>
    <dataValidation sqref="C6" showDropDown="0" showInputMessage="0" showErrorMessage="1" allowBlank="0" errorTitle="Valor no válido" error="Escribe minutos enteros entre 5 y 300." type="whole" operator="between">
      <formula1>5</formula1>
      <formula2>300</formula2>
    </dataValidation>
    <dataValidation sqref="C7:C8" showDropDown="0" showInputMessage="0" showErrorMessage="1" allowBlank="0" errorTitle="Valor no válido" error="Escribe un número entero del 1 al 5." type="whole" operator="between">
      <formula1>1</formula1>
      <formula2>5</formula2>
    </dataValidation>
    <dataValidation sqref="G7" showDropDown="0" showInputMessage="0" showErrorMessage="1" allowBlank="0" errorTitle="Valor no válido" error="Escribe un número entero de días (entre 2 y 30)." type="whole" operator="between">
      <formula1>2</formula1>
      <formula2>30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N12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9" customWidth="1" min="3" max="3"/>
    <col width="9" customWidth="1" min="4" max="4"/>
    <col width="10" customWidth="1" min="5" max="5"/>
    <col width="11" customWidth="1" min="6" max="6"/>
    <col width="16" customWidth="1" min="7" max="7"/>
    <col width="30" customWidth="1" min="8" max="8"/>
    <col width="7" customWidth="1" min="9" max="9"/>
    <col width="10" customWidth="1" min="10" max="10"/>
    <col width="11" customWidth="1" min="11" max="11"/>
    <col width="11" customWidth="1" min="12" max="12"/>
    <col width="13" customWidth="1" min="13" max="13"/>
    <col width="11" customWidth="1" min="14" max="14"/>
  </cols>
  <sheetData>
    <row r="2" ht="34" customHeight="1">
      <c r="B2" s="1" t="inlineStr">
        <is>
          <t>Registro diario de ánimo y hábitos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Una fila por día: ánimo y energía de 1 a 5, horas de sueño y minutos de actividad. Ordénalo de más antiguo a más reciente.</t>
        </is>
      </c>
    </row>
    <row r="5">
      <c r="B5" s="4" t="inlineStr">
        <is>
          <t>Días registrados:</t>
        </is>
      </c>
      <c r="D5" s="27">
        <f>COUNT(C8:C127)</f>
        <v/>
      </c>
      <c r="E5" s="6" t="inlineStr">
        <is>
          <t>Ánimo medio:</t>
        </is>
      </c>
      <c r="F5" s="28">
        <f>IFERROR(AVERAGE(C8:C127),0)</f>
        <v/>
      </c>
    </row>
    <row r="7" ht="44" customHeight="1">
      <c r="B7" s="15" t="inlineStr">
        <is>
          <t>Fecha</t>
        </is>
      </c>
      <c r="C7" s="15" t="inlineStr">
        <is>
          <t>Ánimo (1-5)</t>
        </is>
      </c>
      <c r="D7" s="15" t="inlineStr">
        <is>
          <t>Energía (1-5)</t>
        </is>
      </c>
      <c r="E7" s="15" t="inlineStr">
        <is>
          <t>Sueño (horas)</t>
        </is>
      </c>
      <c r="F7" s="15" t="inlineStr">
        <is>
          <t>Actividad (min)</t>
        </is>
      </c>
      <c r="G7" s="15" t="inlineStr">
        <is>
          <t>Tipo de actividad</t>
        </is>
      </c>
      <c r="H7" s="15" t="inlineStr">
        <is>
          <t>Nota</t>
        </is>
      </c>
      <c r="I7" s="15" t="inlineStr">
        <is>
          <t>Día</t>
        </is>
      </c>
      <c r="J7" s="15" t="inlineStr">
        <is>
          <t>Nivel de ánimo</t>
        </is>
      </c>
      <c r="K7" s="15" t="inlineStr">
        <is>
          <t>Media ánimo 7 días</t>
        </is>
      </c>
      <c r="L7" s="15" t="inlineStr">
        <is>
          <t>Racha ánimo bajo</t>
        </is>
      </c>
      <c r="M7" s="15" t="inlineStr">
        <is>
          <t>Semana (lunes)</t>
        </is>
      </c>
      <c r="N7" s="15" t="inlineStr">
        <is>
          <t>Sueño ≥ referencia</t>
        </is>
      </c>
    </row>
    <row r="8">
      <c r="B8" s="29" t="n">
        <v>46265</v>
      </c>
      <c r="C8" s="8" t="n">
        <v>4</v>
      </c>
      <c r="D8" s="8" t="n">
        <v>4</v>
      </c>
      <c r="E8" s="5" t="n">
        <v>7.5</v>
      </c>
      <c r="F8" s="8" t="n">
        <v>40</v>
      </c>
      <c r="G8" s="30" t="inlineStr">
        <is>
          <t>Paseo</t>
        </is>
      </c>
      <c r="H8" s="31" t="inlineStr">
        <is>
          <t>Buen inicio de semana</t>
        </is>
      </c>
      <c r="I8" s="32">
        <f>IF(B8="","",MID("LunMarMiéJueVieSábDom",(WEEKDAY(B8,2)-1)*3+1,3))</f>
        <v/>
      </c>
      <c r="J8" s="32">
        <f>IF(C8="","",IF(C8&lt;=Panel!$C$7,"Bajo",IF(C8&gt;=Panel!$C$8,"Alto","Medio")))</f>
        <v/>
      </c>
      <c r="K8" s="22">
        <f>IF(C8="","",AVERAGE(C8:C8))</f>
        <v/>
      </c>
      <c r="L8" s="21">
        <f>IF(OR(B8="",C8=""),"",IF(C8&lt;=Panel!$C$7,1,0))</f>
        <v/>
      </c>
      <c r="M8" s="25">
        <f>IF(B8="","",B8-WEEKDAY(B8,2)+1)</f>
        <v/>
      </c>
      <c r="N8" s="32">
        <f>IF(E8="","",IF(E8&gt;=Panel!$C$5,"Sí","No"))</f>
        <v/>
      </c>
    </row>
    <row r="9">
      <c r="B9" s="29" t="n">
        <v>46266</v>
      </c>
      <c r="C9" s="8" t="n">
        <v>3</v>
      </c>
      <c r="D9" s="8" t="n">
        <v>3</v>
      </c>
      <c r="E9" s="5" t="n">
        <v>6.5</v>
      </c>
      <c r="F9" s="8" t="n">
        <v>0</v>
      </c>
      <c r="G9" s="30" t="inlineStr">
        <is>
          <t>Ninguna</t>
        </is>
      </c>
      <c r="H9" s="31" t="inlineStr">
        <is>
          <t>Mucho trabajo</t>
        </is>
      </c>
      <c r="I9" s="32">
        <f>IF(B9="","",MID("LunMarMiéJueVieSábDom",(WEEKDAY(B9,2)-1)*3+1,3))</f>
        <v/>
      </c>
      <c r="J9" s="32">
        <f>IF(C9="","",IF(C9&lt;=Panel!$C$7,"Bajo",IF(C9&gt;=Panel!$C$8,"Alto","Medio")))</f>
        <v/>
      </c>
      <c r="K9" s="22">
        <f>IF(C9="","",AVERAGE(C8:C9))</f>
        <v/>
      </c>
      <c r="L9" s="21">
        <f>IF(OR(B9="",C9=""),"",IF(C9&lt;=Panel!$C$7,IF(B9-N(B8)=1,N(L8),0)+1,0))</f>
        <v/>
      </c>
      <c r="M9" s="25">
        <f>IF(B9="","",B9-WEEKDAY(B9,2)+1)</f>
        <v/>
      </c>
      <c r="N9" s="32">
        <f>IF(E9="","",IF(E9&gt;=Panel!$C$5,"Sí","No"))</f>
        <v/>
      </c>
    </row>
    <row r="10">
      <c r="B10" s="29" t="n">
        <v>46267</v>
      </c>
      <c r="C10" s="8" t="n">
        <v>4</v>
      </c>
      <c r="D10" s="8" t="n">
        <v>4</v>
      </c>
      <c r="E10" s="5" t="n">
        <v>7</v>
      </c>
      <c r="F10" s="8" t="n">
        <v>30</v>
      </c>
      <c r="G10" s="30" t="inlineStr">
        <is>
          <t>Yoga</t>
        </is>
      </c>
      <c r="H10" s="31" t="n"/>
      <c r="I10" s="32">
        <f>IF(B10="","",MID("LunMarMiéJueVieSábDom",(WEEKDAY(B10,2)-1)*3+1,3))</f>
        <v/>
      </c>
      <c r="J10" s="32">
        <f>IF(C10="","",IF(C10&lt;=Panel!$C$7,"Bajo",IF(C10&gt;=Panel!$C$8,"Alto","Medio")))</f>
        <v/>
      </c>
      <c r="K10" s="22">
        <f>IF(C10="","",AVERAGE(C8:C10))</f>
        <v/>
      </c>
      <c r="L10" s="21">
        <f>IF(OR(B10="",C10=""),"",IF(C10&lt;=Panel!$C$7,IF(B10-N(B9)=1,N(L9),0)+1,0))</f>
        <v/>
      </c>
      <c r="M10" s="25">
        <f>IF(B10="","",B10-WEEKDAY(B10,2)+1)</f>
        <v/>
      </c>
      <c r="N10" s="32">
        <f>IF(E10="","",IF(E10&gt;=Panel!$C$5,"Sí","No"))</f>
        <v/>
      </c>
    </row>
    <row r="11">
      <c r="B11" s="29" t="n">
        <v>46268</v>
      </c>
      <c r="C11" s="8" t="n">
        <v>3</v>
      </c>
      <c r="D11" s="8" t="n">
        <v>3</v>
      </c>
      <c r="E11" s="5" t="n">
        <v>6</v>
      </c>
      <c r="F11" s="8" t="n">
        <v>0</v>
      </c>
      <c r="G11" s="30" t="inlineStr">
        <is>
          <t>Ninguna</t>
        </is>
      </c>
      <c r="H11" s="31" t="inlineStr">
        <is>
          <t>Reunión larga</t>
        </is>
      </c>
      <c r="I11" s="32">
        <f>IF(B11="","",MID("LunMarMiéJueVieSábDom",(WEEKDAY(B11,2)-1)*3+1,3))</f>
        <v/>
      </c>
      <c r="J11" s="32">
        <f>IF(C11="","",IF(C11&lt;=Panel!$C$7,"Bajo",IF(C11&gt;=Panel!$C$8,"Alto","Medio")))</f>
        <v/>
      </c>
      <c r="K11" s="22">
        <f>IF(C11="","",AVERAGE(C8:C11))</f>
        <v/>
      </c>
      <c r="L11" s="21">
        <f>IF(OR(B11="",C11=""),"",IF(C11&lt;=Panel!$C$7,IF(B11-N(B10)=1,N(L10),0)+1,0))</f>
        <v/>
      </c>
      <c r="M11" s="25">
        <f>IF(B11="","",B11-WEEKDAY(B11,2)+1)</f>
        <v/>
      </c>
      <c r="N11" s="32">
        <f>IF(E11="","",IF(E11&gt;=Panel!$C$5,"Sí","No"))</f>
        <v/>
      </c>
    </row>
    <row r="12">
      <c r="B12" s="29" t="n">
        <v>46269</v>
      </c>
      <c r="C12" s="8" t="n">
        <v>4</v>
      </c>
      <c r="D12" s="8" t="n">
        <v>3</v>
      </c>
      <c r="E12" s="5" t="n">
        <v>7</v>
      </c>
      <c r="F12" s="8" t="n">
        <v>45</v>
      </c>
      <c r="G12" s="30" t="inlineStr">
        <is>
          <t>Gimnasio</t>
        </is>
      </c>
      <c r="H12" s="31" t="inlineStr">
        <is>
          <t>Plan con amigos por la noche</t>
        </is>
      </c>
      <c r="I12" s="32">
        <f>IF(B12="","",MID("LunMarMiéJueVieSábDom",(WEEKDAY(B12,2)-1)*3+1,3))</f>
        <v/>
      </c>
      <c r="J12" s="32">
        <f>IF(C12="","",IF(C12&lt;=Panel!$C$7,"Bajo",IF(C12&gt;=Panel!$C$8,"Alto","Medio")))</f>
        <v/>
      </c>
      <c r="K12" s="22">
        <f>IF(C12="","",AVERAGE(C8:C12))</f>
        <v/>
      </c>
      <c r="L12" s="21">
        <f>IF(OR(B12="",C12=""),"",IF(C12&lt;=Panel!$C$7,IF(B12-N(B11)=1,N(L11),0)+1,0))</f>
        <v/>
      </c>
      <c r="M12" s="25">
        <f>IF(B12="","",B12-WEEKDAY(B12,2)+1)</f>
        <v/>
      </c>
      <c r="N12" s="32">
        <f>IF(E12="","",IF(E12&gt;=Panel!$C$5,"Sí","No"))</f>
        <v/>
      </c>
    </row>
    <row r="13">
      <c r="B13" s="29" t="n">
        <v>46270</v>
      </c>
      <c r="C13" s="8" t="n">
        <v>5</v>
      </c>
      <c r="D13" s="8" t="n">
        <v>5</v>
      </c>
      <c r="E13" s="5" t="n">
        <v>8.5</v>
      </c>
      <c r="F13" s="8" t="n">
        <v>60</v>
      </c>
      <c r="G13" s="30" t="inlineStr">
        <is>
          <t>Bici</t>
        </is>
      </c>
      <c r="H13" s="31" t="inlineStr">
        <is>
          <t>Excursión en bici</t>
        </is>
      </c>
      <c r="I13" s="32">
        <f>IF(B13="","",MID("LunMarMiéJueVieSábDom",(WEEKDAY(B13,2)-1)*3+1,3))</f>
        <v/>
      </c>
      <c r="J13" s="32">
        <f>IF(C13="","",IF(C13&lt;=Panel!$C$7,"Bajo",IF(C13&gt;=Panel!$C$8,"Alto","Medio")))</f>
        <v/>
      </c>
      <c r="K13" s="22">
        <f>IF(C13="","",AVERAGE(C8:C13))</f>
        <v/>
      </c>
      <c r="L13" s="21">
        <f>IF(OR(B13="",C13=""),"",IF(C13&lt;=Panel!$C$7,IF(B13-N(B12)=1,N(L12),0)+1,0))</f>
        <v/>
      </c>
      <c r="M13" s="25">
        <f>IF(B13="","",B13-WEEKDAY(B13,2)+1)</f>
        <v/>
      </c>
      <c r="N13" s="32">
        <f>IF(E13="","",IF(E13&gt;=Panel!$C$5,"Sí","No"))</f>
        <v/>
      </c>
    </row>
    <row r="14">
      <c r="B14" s="29" t="n">
        <v>46271</v>
      </c>
      <c r="C14" s="8" t="n">
        <v>4</v>
      </c>
      <c r="D14" s="8" t="n">
        <v>4</v>
      </c>
      <c r="E14" s="5" t="n">
        <v>8</v>
      </c>
      <c r="F14" s="8" t="n">
        <v>35</v>
      </c>
      <c r="G14" s="30" t="inlineStr">
        <is>
          <t>Paseo</t>
        </is>
      </c>
      <c r="H14" s="31" t="inlineStr">
        <is>
          <t>Domingo tranquilo</t>
        </is>
      </c>
      <c r="I14" s="32">
        <f>IF(B14="","",MID("LunMarMiéJueVieSábDom",(WEEKDAY(B14,2)-1)*3+1,3))</f>
        <v/>
      </c>
      <c r="J14" s="32">
        <f>IF(C14="","",IF(C14&lt;=Panel!$C$7,"Bajo",IF(C14&gt;=Panel!$C$8,"Alto","Medio")))</f>
        <v/>
      </c>
      <c r="K14" s="22">
        <f>IF(C14="","",AVERAGE(C8:C14))</f>
        <v/>
      </c>
      <c r="L14" s="21">
        <f>IF(OR(B14="",C14=""),"",IF(C14&lt;=Panel!$C$7,IF(B14-N(B13)=1,N(L13),0)+1,0))</f>
        <v/>
      </c>
      <c r="M14" s="25">
        <f>IF(B14="","",B14-WEEKDAY(B14,2)+1)</f>
        <v/>
      </c>
      <c r="N14" s="32">
        <f>IF(E14="","",IF(E14&gt;=Panel!$C$5,"Sí","No"))</f>
        <v/>
      </c>
    </row>
    <row r="15">
      <c r="B15" s="29" t="n">
        <v>46272</v>
      </c>
      <c r="C15" s="8" t="n">
        <v>3</v>
      </c>
      <c r="D15" s="8" t="n">
        <v>3</v>
      </c>
      <c r="E15" s="5" t="n">
        <v>6.5</v>
      </c>
      <c r="F15" s="8" t="n">
        <v>20</v>
      </c>
      <c r="G15" s="30" t="inlineStr">
        <is>
          <t>Paseo</t>
        </is>
      </c>
      <c r="H15" s="31" t="n"/>
      <c r="I15" s="32">
        <f>IF(B15="","",MID("LunMarMiéJueVieSábDom",(WEEKDAY(B15,2)-1)*3+1,3))</f>
        <v/>
      </c>
      <c r="J15" s="32">
        <f>IF(C15="","",IF(C15&lt;=Panel!$C$7,"Bajo",IF(C15&gt;=Panel!$C$8,"Alto","Medio")))</f>
        <v/>
      </c>
      <c r="K15" s="22">
        <f>IF(C15="","",AVERAGE(C9:C15))</f>
        <v/>
      </c>
      <c r="L15" s="21">
        <f>IF(OR(B15="",C15=""),"",IF(C15&lt;=Panel!$C$7,IF(B15-N(B14)=1,N(L14),0)+1,0))</f>
        <v/>
      </c>
      <c r="M15" s="25">
        <f>IF(B15="","",B15-WEEKDAY(B15,2)+1)</f>
        <v/>
      </c>
      <c r="N15" s="32">
        <f>IF(E15="","",IF(E15&gt;=Panel!$C$5,"Sí","No"))</f>
        <v/>
      </c>
    </row>
    <row r="16">
      <c r="B16" s="29" t="n">
        <v>46273</v>
      </c>
      <c r="C16" s="8" t="n">
        <v>2</v>
      </c>
      <c r="D16" s="8" t="n">
        <v>2</v>
      </c>
      <c r="E16" s="5" t="n">
        <v>5.5</v>
      </c>
      <c r="F16" s="8" t="n">
        <v>0</v>
      </c>
      <c r="G16" s="30" t="inlineStr">
        <is>
          <t>Ninguna</t>
        </is>
      </c>
      <c r="H16" s="31" t="inlineStr">
        <is>
          <t>Dormí mal</t>
        </is>
      </c>
      <c r="I16" s="32">
        <f>IF(B16="","",MID("LunMarMiéJueVieSábDom",(WEEKDAY(B16,2)-1)*3+1,3))</f>
        <v/>
      </c>
      <c r="J16" s="32">
        <f>IF(C16="","",IF(C16&lt;=Panel!$C$7,"Bajo",IF(C16&gt;=Panel!$C$8,"Alto","Medio")))</f>
        <v/>
      </c>
      <c r="K16" s="22">
        <f>IF(C16="","",AVERAGE(C10:C16))</f>
        <v/>
      </c>
      <c r="L16" s="21">
        <f>IF(OR(B16="",C16=""),"",IF(C16&lt;=Panel!$C$7,IF(B16-N(B15)=1,N(L15),0)+1,0))</f>
        <v/>
      </c>
      <c r="M16" s="25">
        <f>IF(B16="","",B16-WEEKDAY(B16,2)+1)</f>
        <v/>
      </c>
      <c r="N16" s="32">
        <f>IF(E16="","",IF(E16&gt;=Panel!$C$5,"Sí","No"))</f>
        <v/>
      </c>
    </row>
    <row r="17">
      <c r="B17" s="29" t="n">
        <v>46274</v>
      </c>
      <c r="C17" s="8" t="n">
        <v>3</v>
      </c>
      <c r="D17" s="8" t="n">
        <v>3</v>
      </c>
      <c r="E17" s="5" t="n">
        <v>6.5</v>
      </c>
      <c r="F17" s="8" t="n">
        <v>30</v>
      </c>
      <c r="G17" s="30" t="inlineStr">
        <is>
          <t>Yoga</t>
        </is>
      </c>
      <c r="H17" s="31" t="n"/>
      <c r="I17" s="32">
        <f>IF(B17="","",MID("LunMarMiéJueVieSábDom",(WEEKDAY(B17,2)-1)*3+1,3))</f>
        <v/>
      </c>
      <c r="J17" s="32">
        <f>IF(C17="","",IF(C17&lt;=Panel!$C$7,"Bajo",IF(C17&gt;=Panel!$C$8,"Alto","Medio")))</f>
        <v/>
      </c>
      <c r="K17" s="22">
        <f>IF(C17="","",AVERAGE(C11:C17))</f>
        <v/>
      </c>
      <c r="L17" s="21">
        <f>IF(OR(B17="",C17=""),"",IF(C17&lt;=Panel!$C$7,IF(B17-N(B16)=1,N(L16),0)+1,0))</f>
        <v/>
      </c>
      <c r="M17" s="25">
        <f>IF(B17="","",B17-WEEKDAY(B17,2)+1)</f>
        <v/>
      </c>
      <c r="N17" s="32">
        <f>IF(E17="","",IF(E17&gt;=Panel!$C$5,"Sí","No"))</f>
        <v/>
      </c>
    </row>
    <row r="18">
      <c r="B18" s="29" t="n">
        <v>46275</v>
      </c>
      <c r="C18" s="8" t="n">
        <v>4</v>
      </c>
      <c r="D18" s="8" t="n">
        <v>4</v>
      </c>
      <c r="E18" s="5" t="n">
        <v>7.5</v>
      </c>
      <c r="F18" s="8" t="n">
        <v>40</v>
      </c>
      <c r="G18" s="30" t="inlineStr">
        <is>
          <t>Correr</t>
        </is>
      </c>
      <c r="H18" s="31" t="n"/>
      <c r="I18" s="32">
        <f>IF(B18="","",MID("LunMarMiéJueVieSábDom",(WEEKDAY(B18,2)-1)*3+1,3))</f>
        <v/>
      </c>
      <c r="J18" s="32">
        <f>IF(C18="","",IF(C18&lt;=Panel!$C$7,"Bajo",IF(C18&gt;=Panel!$C$8,"Alto","Medio")))</f>
        <v/>
      </c>
      <c r="K18" s="22">
        <f>IF(C18="","",AVERAGE(C12:C18))</f>
        <v/>
      </c>
      <c r="L18" s="21">
        <f>IF(OR(B18="",C18=""),"",IF(C18&lt;=Panel!$C$7,IF(B18-N(B17)=1,N(L17),0)+1,0))</f>
        <v/>
      </c>
      <c r="M18" s="25">
        <f>IF(B18="","",B18-WEEKDAY(B18,2)+1)</f>
        <v/>
      </c>
      <c r="N18" s="32">
        <f>IF(E18="","",IF(E18&gt;=Panel!$C$5,"Sí","No"))</f>
        <v/>
      </c>
    </row>
    <row r="19">
      <c r="B19" s="29" t="n">
        <v>46276</v>
      </c>
      <c r="C19" s="8" t="n">
        <v>4</v>
      </c>
      <c r="D19" s="8" t="n">
        <v>3</v>
      </c>
      <c r="E19" s="5" t="n">
        <v>7</v>
      </c>
      <c r="F19" s="8" t="n">
        <v>0</v>
      </c>
      <c r="G19" s="30" t="inlineStr">
        <is>
          <t>Ninguna</t>
        </is>
      </c>
      <c r="H19" s="31" t="inlineStr">
        <is>
          <t>Cena en casa</t>
        </is>
      </c>
      <c r="I19" s="32">
        <f>IF(B19="","",MID("LunMarMiéJueVieSábDom",(WEEKDAY(B19,2)-1)*3+1,3))</f>
        <v/>
      </c>
      <c r="J19" s="32">
        <f>IF(C19="","",IF(C19&lt;=Panel!$C$7,"Bajo",IF(C19&gt;=Panel!$C$8,"Alto","Medio")))</f>
        <v/>
      </c>
      <c r="K19" s="22">
        <f>IF(C19="","",AVERAGE(C13:C19))</f>
        <v/>
      </c>
      <c r="L19" s="21">
        <f>IF(OR(B19="",C19=""),"",IF(C19&lt;=Panel!$C$7,IF(B19-N(B18)=1,N(L18),0)+1,0))</f>
        <v/>
      </c>
      <c r="M19" s="25">
        <f>IF(B19="","",B19-WEEKDAY(B19,2)+1)</f>
        <v/>
      </c>
      <c r="N19" s="32">
        <f>IF(E19="","",IF(E19&gt;=Panel!$C$5,"Sí","No"))</f>
        <v/>
      </c>
    </row>
    <row r="20">
      <c r="B20" s="29" t="n">
        <v>46277</v>
      </c>
      <c r="C20" s="8" t="n">
        <v>5</v>
      </c>
      <c r="D20" s="8" t="n">
        <v>4</v>
      </c>
      <c r="E20" s="5" t="n">
        <v>8.5</v>
      </c>
      <c r="F20" s="8" t="n">
        <v>50</v>
      </c>
      <c r="G20" s="30" t="inlineStr">
        <is>
          <t>Gimnasio</t>
        </is>
      </c>
      <c r="H20" s="31" t="n"/>
      <c r="I20" s="32">
        <f>IF(B20="","",MID("LunMarMiéJueVieSábDom",(WEEKDAY(B20,2)-1)*3+1,3))</f>
        <v/>
      </c>
      <c r="J20" s="32">
        <f>IF(C20="","",IF(C20&lt;=Panel!$C$7,"Bajo",IF(C20&gt;=Panel!$C$8,"Alto","Medio")))</f>
        <v/>
      </c>
      <c r="K20" s="22">
        <f>IF(C20="","",AVERAGE(C14:C20))</f>
        <v/>
      </c>
      <c r="L20" s="21">
        <f>IF(OR(B20="",C20=""),"",IF(C20&lt;=Panel!$C$7,IF(B20-N(B19)=1,N(L19),0)+1,0))</f>
        <v/>
      </c>
      <c r="M20" s="25">
        <f>IF(B20="","",B20-WEEKDAY(B20,2)+1)</f>
        <v/>
      </c>
      <c r="N20" s="32">
        <f>IF(E20="","",IF(E20&gt;=Panel!$C$5,"Sí","No"))</f>
        <v/>
      </c>
    </row>
    <row r="21">
      <c r="B21" s="29" t="n">
        <v>46278</v>
      </c>
      <c r="C21" s="8" t="n">
        <v>4</v>
      </c>
      <c r="D21" s="8" t="n">
        <v>4</v>
      </c>
      <c r="E21" s="5" t="n">
        <v>8</v>
      </c>
      <c r="F21" s="8" t="n">
        <v>30</v>
      </c>
      <c r="G21" s="30" t="inlineStr">
        <is>
          <t>Paseo</t>
        </is>
      </c>
      <c r="H21" s="31" t="n"/>
      <c r="I21" s="32">
        <f>IF(B21="","",MID("LunMarMiéJueVieSábDom",(WEEKDAY(B21,2)-1)*3+1,3))</f>
        <v/>
      </c>
      <c r="J21" s="32">
        <f>IF(C21="","",IF(C21&lt;=Panel!$C$7,"Bajo",IF(C21&gt;=Panel!$C$8,"Alto","Medio")))</f>
        <v/>
      </c>
      <c r="K21" s="22">
        <f>IF(C21="","",AVERAGE(C15:C21))</f>
        <v/>
      </c>
      <c r="L21" s="21">
        <f>IF(OR(B21="",C21=""),"",IF(C21&lt;=Panel!$C$7,IF(B21-N(B20)=1,N(L20),0)+1,0))</f>
        <v/>
      </c>
      <c r="M21" s="25">
        <f>IF(B21="","",B21-WEEKDAY(B21,2)+1)</f>
        <v/>
      </c>
      <c r="N21" s="32">
        <f>IF(E21="","",IF(E21&gt;=Panel!$C$5,"Sí","No"))</f>
        <v/>
      </c>
    </row>
    <row r="22">
      <c r="B22" s="29" t="n">
        <v>46279</v>
      </c>
      <c r="C22" s="8" t="n">
        <v>2</v>
      </c>
      <c r="D22" s="8" t="n">
        <v>2</v>
      </c>
      <c r="E22" s="5" t="n">
        <v>5</v>
      </c>
      <c r="F22" s="8" t="n">
        <v>0</v>
      </c>
      <c r="G22" s="30" t="inlineStr">
        <is>
          <t>Ninguna</t>
        </is>
      </c>
      <c r="H22" s="31" t="inlineStr">
        <is>
          <t>Semana de entregas</t>
        </is>
      </c>
      <c r="I22" s="32">
        <f>IF(B22="","",MID("LunMarMiéJueVieSábDom",(WEEKDAY(B22,2)-1)*3+1,3))</f>
        <v/>
      </c>
      <c r="J22" s="32">
        <f>IF(C22="","",IF(C22&lt;=Panel!$C$7,"Bajo",IF(C22&gt;=Panel!$C$8,"Alto","Medio")))</f>
        <v/>
      </c>
      <c r="K22" s="22">
        <f>IF(C22="","",AVERAGE(C16:C22))</f>
        <v/>
      </c>
      <c r="L22" s="21">
        <f>IF(OR(B22="",C22=""),"",IF(C22&lt;=Panel!$C$7,IF(B22-N(B21)=1,N(L21),0)+1,0))</f>
        <v/>
      </c>
      <c r="M22" s="25">
        <f>IF(B22="","",B22-WEEKDAY(B22,2)+1)</f>
        <v/>
      </c>
      <c r="N22" s="32">
        <f>IF(E22="","",IF(E22&gt;=Panel!$C$5,"Sí","No"))</f>
        <v/>
      </c>
    </row>
    <row r="23">
      <c r="B23" s="29" t="n">
        <v>46280</v>
      </c>
      <c r="C23" s="8" t="n">
        <v>2</v>
      </c>
      <c r="D23" s="8" t="n">
        <v>2</v>
      </c>
      <c r="E23" s="5" t="n">
        <v>5.5</v>
      </c>
      <c r="F23" s="8" t="n">
        <v>0</v>
      </c>
      <c r="G23" s="30" t="inlineStr">
        <is>
          <t>Ninguna</t>
        </is>
      </c>
      <c r="H23" s="31" t="inlineStr">
        <is>
          <t>Poco sueño</t>
        </is>
      </c>
      <c r="I23" s="32">
        <f>IF(B23="","",MID("LunMarMiéJueVieSábDom",(WEEKDAY(B23,2)-1)*3+1,3))</f>
        <v/>
      </c>
      <c r="J23" s="32">
        <f>IF(C23="","",IF(C23&lt;=Panel!$C$7,"Bajo",IF(C23&gt;=Panel!$C$8,"Alto","Medio")))</f>
        <v/>
      </c>
      <c r="K23" s="22">
        <f>IF(C23="","",AVERAGE(C17:C23))</f>
        <v/>
      </c>
      <c r="L23" s="21">
        <f>IF(OR(B23="",C23=""),"",IF(C23&lt;=Panel!$C$7,IF(B23-N(B22)=1,N(L22),0)+1,0))</f>
        <v/>
      </c>
      <c r="M23" s="25">
        <f>IF(B23="","",B23-WEEKDAY(B23,2)+1)</f>
        <v/>
      </c>
      <c r="N23" s="32">
        <f>IF(E23="","",IF(E23&gt;=Panel!$C$5,"Sí","No"))</f>
        <v/>
      </c>
    </row>
    <row r="24">
      <c r="B24" s="29" t="n">
        <v>46281</v>
      </c>
      <c r="C24" s="8" t="n">
        <v>2</v>
      </c>
      <c r="D24" s="8" t="n">
        <v>3</v>
      </c>
      <c r="E24" s="5" t="n">
        <v>6</v>
      </c>
      <c r="F24" s="8" t="n">
        <v>20</v>
      </c>
      <c r="G24" s="30" t="inlineStr">
        <is>
          <t>Paseo</t>
        </is>
      </c>
      <c r="H24" s="31" t="inlineStr">
        <is>
          <t>Cansancio</t>
        </is>
      </c>
      <c r="I24" s="32">
        <f>IF(B24="","",MID("LunMarMiéJueVieSábDom",(WEEKDAY(B24,2)-1)*3+1,3))</f>
        <v/>
      </c>
      <c r="J24" s="32">
        <f>IF(C24="","",IF(C24&lt;=Panel!$C$7,"Bajo",IF(C24&gt;=Panel!$C$8,"Alto","Medio")))</f>
        <v/>
      </c>
      <c r="K24" s="22">
        <f>IF(C24="","",AVERAGE(C18:C24))</f>
        <v/>
      </c>
      <c r="L24" s="21">
        <f>IF(OR(B24="",C24=""),"",IF(C24&lt;=Panel!$C$7,IF(B24-N(B23)=1,N(L23),0)+1,0))</f>
        <v/>
      </c>
      <c r="M24" s="25">
        <f>IF(B24="","",B24-WEEKDAY(B24,2)+1)</f>
        <v/>
      </c>
      <c r="N24" s="32">
        <f>IF(E24="","",IF(E24&gt;=Panel!$C$5,"Sí","No"))</f>
        <v/>
      </c>
    </row>
    <row r="25">
      <c r="B25" s="29" t="n">
        <v>46282</v>
      </c>
      <c r="C25" s="8" t="n">
        <v>3</v>
      </c>
      <c r="D25" s="8" t="n">
        <v>3</v>
      </c>
      <c r="E25" s="5" t="n">
        <v>6.5</v>
      </c>
      <c r="F25" s="8" t="n">
        <v>30</v>
      </c>
      <c r="G25" s="30" t="inlineStr">
        <is>
          <t>Yoga</t>
        </is>
      </c>
      <c r="H25" s="31" t="n"/>
      <c r="I25" s="32">
        <f>IF(B25="","",MID("LunMarMiéJueVieSábDom",(WEEKDAY(B25,2)-1)*3+1,3))</f>
        <v/>
      </c>
      <c r="J25" s="32">
        <f>IF(C25="","",IF(C25&lt;=Panel!$C$7,"Bajo",IF(C25&gt;=Panel!$C$8,"Alto","Medio")))</f>
        <v/>
      </c>
      <c r="K25" s="22">
        <f>IF(C25="","",AVERAGE(C19:C25))</f>
        <v/>
      </c>
      <c r="L25" s="21">
        <f>IF(OR(B25="",C25=""),"",IF(C25&lt;=Panel!$C$7,IF(B25-N(B24)=1,N(L24),0)+1,0))</f>
        <v/>
      </c>
      <c r="M25" s="25">
        <f>IF(B25="","",B25-WEEKDAY(B25,2)+1)</f>
        <v/>
      </c>
      <c r="N25" s="32">
        <f>IF(E25="","",IF(E25&gt;=Panel!$C$5,"Sí","No"))</f>
        <v/>
      </c>
    </row>
    <row r="26">
      <c r="B26" s="29" t="n">
        <v>46283</v>
      </c>
      <c r="C26" s="8" t="n">
        <v>4</v>
      </c>
      <c r="D26" s="8" t="n">
        <v>4</v>
      </c>
      <c r="E26" s="5" t="n">
        <v>7</v>
      </c>
      <c r="F26" s="8" t="n">
        <v>45</v>
      </c>
      <c r="G26" s="30" t="inlineStr">
        <is>
          <t>Correr</t>
        </is>
      </c>
      <c r="H26" s="31" t="n"/>
      <c r="I26" s="32">
        <f>IF(B26="","",MID("LunMarMiéJueVieSábDom",(WEEKDAY(B26,2)-1)*3+1,3))</f>
        <v/>
      </c>
      <c r="J26" s="32">
        <f>IF(C26="","",IF(C26&lt;=Panel!$C$7,"Bajo",IF(C26&gt;=Panel!$C$8,"Alto","Medio")))</f>
        <v/>
      </c>
      <c r="K26" s="22">
        <f>IF(C26="","",AVERAGE(C20:C26))</f>
        <v/>
      </c>
      <c r="L26" s="21">
        <f>IF(OR(B26="",C26=""),"",IF(C26&lt;=Panel!$C$7,IF(B26-N(B25)=1,N(L25),0)+1,0))</f>
        <v/>
      </c>
      <c r="M26" s="25">
        <f>IF(B26="","",B26-WEEKDAY(B26,2)+1)</f>
        <v/>
      </c>
      <c r="N26" s="32">
        <f>IF(E26="","",IF(E26&gt;=Panel!$C$5,"Sí","No"))</f>
        <v/>
      </c>
    </row>
    <row r="27">
      <c r="B27" s="29" t="n">
        <v>46284</v>
      </c>
      <c r="C27" s="8" t="n">
        <v>5</v>
      </c>
      <c r="D27" s="8" t="n">
        <v>5</v>
      </c>
      <c r="E27" s="5" t="n">
        <v>8</v>
      </c>
      <c r="F27" s="8" t="n">
        <v>60</v>
      </c>
      <c r="G27" s="30" t="inlineStr">
        <is>
          <t>Bici</t>
        </is>
      </c>
      <c r="H27" s="31" t="n"/>
      <c r="I27" s="32">
        <f>IF(B27="","",MID("LunMarMiéJueVieSábDom",(WEEKDAY(B27,2)-1)*3+1,3))</f>
        <v/>
      </c>
      <c r="J27" s="32">
        <f>IF(C27="","",IF(C27&lt;=Panel!$C$7,"Bajo",IF(C27&gt;=Panel!$C$8,"Alto","Medio")))</f>
        <v/>
      </c>
      <c r="K27" s="22">
        <f>IF(C27="","",AVERAGE(C21:C27))</f>
        <v/>
      </c>
      <c r="L27" s="21">
        <f>IF(OR(B27="",C27=""),"",IF(C27&lt;=Panel!$C$7,IF(B27-N(B26)=1,N(L26),0)+1,0))</f>
        <v/>
      </c>
      <c r="M27" s="25">
        <f>IF(B27="","",B27-WEEKDAY(B27,2)+1)</f>
        <v/>
      </c>
      <c r="N27" s="32">
        <f>IF(E27="","",IF(E27&gt;=Panel!$C$5,"Sí","No"))</f>
        <v/>
      </c>
    </row>
    <row r="28">
      <c r="B28" s="29" t="n">
        <v>46285</v>
      </c>
      <c r="C28" s="8" t="n">
        <v>4</v>
      </c>
      <c r="D28" s="8" t="n">
        <v>4</v>
      </c>
      <c r="E28" s="5" t="n">
        <v>8.5</v>
      </c>
      <c r="F28" s="8" t="n">
        <v>35</v>
      </c>
      <c r="G28" s="30" t="inlineStr">
        <is>
          <t>Paseo</t>
        </is>
      </c>
      <c r="H28" s="31" t="n"/>
      <c r="I28" s="32">
        <f>IF(B28="","",MID("LunMarMiéJueVieSábDom",(WEEKDAY(B28,2)-1)*3+1,3))</f>
        <v/>
      </c>
      <c r="J28" s="32">
        <f>IF(C28="","",IF(C28&lt;=Panel!$C$7,"Bajo",IF(C28&gt;=Panel!$C$8,"Alto","Medio")))</f>
        <v/>
      </c>
      <c r="K28" s="22">
        <f>IF(C28="","",AVERAGE(C22:C28))</f>
        <v/>
      </c>
      <c r="L28" s="21">
        <f>IF(OR(B28="",C28=""),"",IF(C28&lt;=Panel!$C$7,IF(B28-N(B27)=1,N(L27),0)+1,0))</f>
        <v/>
      </c>
      <c r="M28" s="25">
        <f>IF(B28="","",B28-WEEKDAY(B28,2)+1)</f>
        <v/>
      </c>
      <c r="N28" s="32">
        <f>IF(E28="","",IF(E28&gt;=Panel!$C$5,"Sí","No"))</f>
        <v/>
      </c>
    </row>
    <row r="29">
      <c r="B29" s="29" t="n">
        <v>46286</v>
      </c>
      <c r="C29" s="8" t="n">
        <v>4</v>
      </c>
      <c r="D29" s="8" t="n">
        <v>4</v>
      </c>
      <c r="E29" s="5" t="n">
        <v>7.5</v>
      </c>
      <c r="F29" s="8" t="n">
        <v>30</v>
      </c>
      <c r="G29" s="30" t="inlineStr">
        <is>
          <t>Gimnasio</t>
        </is>
      </c>
      <c r="H29" s="31" t="n"/>
      <c r="I29" s="32">
        <f>IF(B29="","",MID("LunMarMiéJueVieSábDom",(WEEKDAY(B29,2)-1)*3+1,3))</f>
        <v/>
      </c>
      <c r="J29" s="32">
        <f>IF(C29="","",IF(C29&lt;=Panel!$C$7,"Bajo",IF(C29&gt;=Panel!$C$8,"Alto","Medio")))</f>
        <v/>
      </c>
      <c r="K29" s="22">
        <f>IF(C29="","",AVERAGE(C23:C29))</f>
        <v/>
      </c>
      <c r="L29" s="21">
        <f>IF(OR(B29="",C29=""),"",IF(C29&lt;=Panel!$C$7,IF(B29-N(B28)=1,N(L28),0)+1,0))</f>
        <v/>
      </c>
      <c r="M29" s="25">
        <f>IF(B29="","",B29-WEEKDAY(B29,2)+1)</f>
        <v/>
      </c>
      <c r="N29" s="32">
        <f>IF(E29="","",IF(E29&gt;=Panel!$C$5,"Sí","No"))</f>
        <v/>
      </c>
    </row>
    <row r="30">
      <c r="B30" s="29" t="n">
        <v>46287</v>
      </c>
      <c r="C30" s="8" t="n">
        <v>3</v>
      </c>
      <c r="D30" s="8" t="n">
        <v>3</v>
      </c>
      <c r="E30" s="5" t="n">
        <v>6.5</v>
      </c>
      <c r="F30" s="8" t="n">
        <v>0</v>
      </c>
      <c r="G30" s="30" t="inlineStr">
        <is>
          <t>Ninguna</t>
        </is>
      </c>
      <c r="H30" s="31" t="n"/>
      <c r="I30" s="32">
        <f>IF(B30="","",MID("LunMarMiéJueVieSábDom",(WEEKDAY(B30,2)-1)*3+1,3))</f>
        <v/>
      </c>
      <c r="J30" s="32">
        <f>IF(C30="","",IF(C30&lt;=Panel!$C$7,"Bajo",IF(C30&gt;=Panel!$C$8,"Alto","Medio")))</f>
        <v/>
      </c>
      <c r="K30" s="22">
        <f>IF(C30="","",AVERAGE(C24:C30))</f>
        <v/>
      </c>
      <c r="L30" s="21">
        <f>IF(OR(B30="",C30=""),"",IF(C30&lt;=Panel!$C$7,IF(B30-N(B29)=1,N(L29),0)+1,0))</f>
        <v/>
      </c>
      <c r="M30" s="25">
        <f>IF(B30="","",B30-WEEKDAY(B30,2)+1)</f>
        <v/>
      </c>
      <c r="N30" s="32">
        <f>IF(E30="","",IF(E30&gt;=Panel!$C$5,"Sí","No"))</f>
        <v/>
      </c>
    </row>
    <row r="31">
      <c r="B31" s="29" t="n">
        <v>46288</v>
      </c>
      <c r="C31" s="8" t="n">
        <v>4</v>
      </c>
      <c r="D31" s="8" t="n">
        <v>4</v>
      </c>
      <c r="E31" s="5" t="n">
        <v>7</v>
      </c>
      <c r="F31" s="8" t="n">
        <v>40</v>
      </c>
      <c r="G31" s="30" t="inlineStr">
        <is>
          <t>Correr</t>
        </is>
      </c>
      <c r="H31" s="31" t="n"/>
      <c r="I31" s="32">
        <f>IF(B31="","",MID("LunMarMiéJueVieSábDom",(WEEKDAY(B31,2)-1)*3+1,3))</f>
        <v/>
      </c>
      <c r="J31" s="32">
        <f>IF(C31="","",IF(C31&lt;=Panel!$C$7,"Bajo",IF(C31&gt;=Panel!$C$8,"Alto","Medio")))</f>
        <v/>
      </c>
      <c r="K31" s="22">
        <f>IF(C31="","",AVERAGE(C25:C31))</f>
        <v/>
      </c>
      <c r="L31" s="21">
        <f>IF(OR(B31="",C31=""),"",IF(C31&lt;=Panel!$C$7,IF(B31-N(B30)=1,N(L30),0)+1,0))</f>
        <v/>
      </c>
      <c r="M31" s="25">
        <f>IF(B31="","",B31-WEEKDAY(B31,2)+1)</f>
        <v/>
      </c>
      <c r="N31" s="32">
        <f>IF(E31="","",IF(E31&gt;=Panel!$C$5,"Sí","No"))</f>
        <v/>
      </c>
    </row>
    <row r="32">
      <c r="B32" s="29" t="n">
        <v>46289</v>
      </c>
      <c r="C32" s="8" t="n">
        <v>4</v>
      </c>
      <c r="D32" s="8" t="n">
        <v>3</v>
      </c>
      <c r="E32" s="5" t="n">
        <v>7</v>
      </c>
      <c r="F32" s="8" t="n">
        <v>30</v>
      </c>
      <c r="G32" s="30" t="inlineStr">
        <is>
          <t>Yoga</t>
        </is>
      </c>
      <c r="H32" s="31" t="n"/>
      <c r="I32" s="32">
        <f>IF(B32="","",MID("LunMarMiéJueVieSábDom",(WEEKDAY(B32,2)-1)*3+1,3))</f>
        <v/>
      </c>
      <c r="J32" s="32">
        <f>IF(C32="","",IF(C32&lt;=Panel!$C$7,"Bajo",IF(C32&gt;=Panel!$C$8,"Alto","Medio")))</f>
        <v/>
      </c>
      <c r="K32" s="22">
        <f>IF(C32="","",AVERAGE(C26:C32))</f>
        <v/>
      </c>
      <c r="L32" s="21">
        <f>IF(OR(B32="",C32=""),"",IF(C32&lt;=Panel!$C$7,IF(B32-N(B31)=1,N(L31),0)+1,0))</f>
        <v/>
      </c>
      <c r="M32" s="25">
        <f>IF(B32="","",B32-WEEKDAY(B32,2)+1)</f>
        <v/>
      </c>
      <c r="N32" s="32">
        <f>IF(E32="","",IF(E32&gt;=Panel!$C$5,"Sí","No"))</f>
        <v/>
      </c>
    </row>
    <row r="33">
      <c r="B33" s="29" t="n">
        <v>46290</v>
      </c>
      <c r="C33" s="8" t="n">
        <v>4</v>
      </c>
      <c r="D33" s="8" t="n">
        <v>4</v>
      </c>
      <c r="E33" s="5" t="n">
        <v>7.5</v>
      </c>
      <c r="F33" s="8" t="n">
        <v>0</v>
      </c>
      <c r="G33" s="30" t="inlineStr">
        <is>
          <t>Ninguna</t>
        </is>
      </c>
      <c r="H33" s="31" t="inlineStr">
        <is>
          <t>Cine con amigos</t>
        </is>
      </c>
      <c r="I33" s="32">
        <f>IF(B33="","",MID("LunMarMiéJueVieSábDom",(WEEKDAY(B33,2)-1)*3+1,3))</f>
        <v/>
      </c>
      <c r="J33" s="32">
        <f>IF(C33="","",IF(C33&lt;=Panel!$C$7,"Bajo",IF(C33&gt;=Panel!$C$8,"Alto","Medio")))</f>
        <v/>
      </c>
      <c r="K33" s="22">
        <f>IF(C33="","",AVERAGE(C27:C33))</f>
        <v/>
      </c>
      <c r="L33" s="21">
        <f>IF(OR(B33="",C33=""),"",IF(C33&lt;=Panel!$C$7,IF(B33-N(B32)=1,N(L32),0)+1,0))</f>
        <v/>
      </c>
      <c r="M33" s="25">
        <f>IF(B33="","",B33-WEEKDAY(B33,2)+1)</f>
        <v/>
      </c>
      <c r="N33" s="32">
        <f>IF(E33="","",IF(E33&gt;=Panel!$C$5,"Sí","No"))</f>
        <v/>
      </c>
    </row>
    <row r="34">
      <c r="B34" s="29" t="n">
        <v>46291</v>
      </c>
      <c r="C34" s="8" t="n">
        <v>5</v>
      </c>
      <c r="D34" s="8" t="n">
        <v>5</v>
      </c>
      <c r="E34" s="5" t="n">
        <v>8.5</v>
      </c>
      <c r="F34" s="8" t="n">
        <v>55</v>
      </c>
      <c r="G34" s="30" t="inlineStr">
        <is>
          <t>Bici</t>
        </is>
      </c>
      <c r="H34" s="31" t="n"/>
      <c r="I34" s="32">
        <f>IF(B34="","",MID("LunMarMiéJueVieSábDom",(WEEKDAY(B34,2)-1)*3+1,3))</f>
        <v/>
      </c>
      <c r="J34" s="32">
        <f>IF(C34="","",IF(C34&lt;=Panel!$C$7,"Bajo",IF(C34&gt;=Panel!$C$8,"Alto","Medio")))</f>
        <v/>
      </c>
      <c r="K34" s="22">
        <f>IF(C34="","",AVERAGE(C28:C34))</f>
        <v/>
      </c>
      <c r="L34" s="21">
        <f>IF(OR(B34="",C34=""),"",IF(C34&lt;=Panel!$C$7,IF(B34-N(B33)=1,N(L33),0)+1,0))</f>
        <v/>
      </c>
      <c r="M34" s="25">
        <f>IF(B34="","",B34-WEEKDAY(B34,2)+1)</f>
        <v/>
      </c>
      <c r="N34" s="32">
        <f>IF(E34="","",IF(E34&gt;=Panel!$C$5,"Sí","No"))</f>
        <v/>
      </c>
    </row>
    <row r="35">
      <c r="B35" s="29" t="n">
        <v>46292</v>
      </c>
      <c r="C35" s="8" t="n">
        <v>4</v>
      </c>
      <c r="D35" s="8" t="n">
        <v>4</v>
      </c>
      <c r="E35" s="5" t="n">
        <v>8</v>
      </c>
      <c r="F35" s="8" t="n">
        <v>40</v>
      </c>
      <c r="G35" s="30" t="inlineStr">
        <is>
          <t>Paseo</t>
        </is>
      </c>
      <c r="H35" s="31" t="n"/>
      <c r="I35" s="32">
        <f>IF(B35="","",MID("LunMarMiéJueVieSábDom",(WEEKDAY(B35,2)-1)*3+1,3))</f>
        <v/>
      </c>
      <c r="J35" s="32">
        <f>IF(C35="","",IF(C35&lt;=Panel!$C$7,"Bajo",IF(C35&gt;=Panel!$C$8,"Alto","Medio")))</f>
        <v/>
      </c>
      <c r="K35" s="22">
        <f>IF(C35="","",AVERAGE(C29:C35))</f>
        <v/>
      </c>
      <c r="L35" s="21">
        <f>IF(OR(B35="",C35=""),"",IF(C35&lt;=Panel!$C$7,IF(B35-N(B34)=1,N(L34),0)+1,0))</f>
        <v/>
      </c>
      <c r="M35" s="25">
        <f>IF(B35="","",B35-WEEKDAY(B35,2)+1)</f>
        <v/>
      </c>
      <c r="N35" s="32">
        <f>IF(E35="","",IF(E35&gt;=Panel!$C$5,"Sí","No"))</f>
        <v/>
      </c>
    </row>
    <row r="36">
      <c r="B36" s="29" t="n"/>
      <c r="C36" s="8" t="n"/>
      <c r="D36" s="8" t="n"/>
      <c r="E36" s="5" t="n"/>
      <c r="F36" s="8" t="n"/>
      <c r="G36" s="30" t="n"/>
      <c r="H36" s="31" t="n"/>
      <c r="I36" s="32">
        <f>IF(B36="","",MID("LunMarMiéJueVieSábDom",(WEEKDAY(B36,2)-1)*3+1,3))</f>
        <v/>
      </c>
      <c r="J36" s="32">
        <f>IF(C36="","",IF(C36&lt;=Panel!$C$7,"Bajo",IF(C36&gt;=Panel!$C$8,"Alto","Medio")))</f>
        <v/>
      </c>
      <c r="K36" s="22">
        <f>IF(C36="","",AVERAGE(C30:C36))</f>
        <v/>
      </c>
      <c r="L36" s="21">
        <f>IF(OR(B36="",C36=""),"",IF(C36&lt;=Panel!$C$7,IF(B36-N(B35)=1,N(L35),0)+1,0))</f>
        <v/>
      </c>
      <c r="M36" s="25">
        <f>IF(B36="","",B36-WEEKDAY(B36,2)+1)</f>
        <v/>
      </c>
      <c r="N36" s="32">
        <f>IF(E36="","",IF(E36&gt;=Panel!$C$5,"Sí","No"))</f>
        <v/>
      </c>
    </row>
    <row r="37">
      <c r="B37" s="29" t="n"/>
      <c r="C37" s="8" t="n"/>
      <c r="D37" s="8" t="n"/>
      <c r="E37" s="5" t="n"/>
      <c r="F37" s="8" t="n"/>
      <c r="G37" s="30" t="n"/>
      <c r="H37" s="31" t="n"/>
      <c r="I37" s="32">
        <f>IF(B37="","",MID("LunMarMiéJueVieSábDom",(WEEKDAY(B37,2)-1)*3+1,3))</f>
        <v/>
      </c>
      <c r="J37" s="32">
        <f>IF(C37="","",IF(C37&lt;=Panel!$C$7,"Bajo",IF(C37&gt;=Panel!$C$8,"Alto","Medio")))</f>
        <v/>
      </c>
      <c r="K37" s="22">
        <f>IF(C37="","",AVERAGE(C31:C37))</f>
        <v/>
      </c>
      <c r="L37" s="21">
        <f>IF(OR(B37="",C37=""),"",IF(C37&lt;=Panel!$C$7,IF(B37-N(B36)=1,N(L36),0)+1,0))</f>
        <v/>
      </c>
      <c r="M37" s="25">
        <f>IF(B37="","",B37-WEEKDAY(B37,2)+1)</f>
        <v/>
      </c>
      <c r="N37" s="32">
        <f>IF(E37="","",IF(E37&gt;=Panel!$C$5,"Sí","No"))</f>
        <v/>
      </c>
    </row>
    <row r="38">
      <c r="B38" s="29" t="n"/>
      <c r="C38" s="8" t="n"/>
      <c r="D38" s="8" t="n"/>
      <c r="E38" s="5" t="n"/>
      <c r="F38" s="8" t="n"/>
      <c r="G38" s="30" t="n"/>
      <c r="H38" s="31" t="n"/>
      <c r="I38" s="32">
        <f>IF(B38="","",MID("LunMarMiéJueVieSábDom",(WEEKDAY(B38,2)-1)*3+1,3))</f>
        <v/>
      </c>
      <c r="J38" s="32">
        <f>IF(C38="","",IF(C38&lt;=Panel!$C$7,"Bajo",IF(C38&gt;=Panel!$C$8,"Alto","Medio")))</f>
        <v/>
      </c>
      <c r="K38" s="22">
        <f>IF(C38="","",AVERAGE(C32:C38))</f>
        <v/>
      </c>
      <c r="L38" s="21">
        <f>IF(OR(B38="",C38=""),"",IF(C38&lt;=Panel!$C$7,IF(B38-N(B37)=1,N(L37),0)+1,0))</f>
        <v/>
      </c>
      <c r="M38" s="25">
        <f>IF(B38="","",B38-WEEKDAY(B38,2)+1)</f>
        <v/>
      </c>
      <c r="N38" s="32">
        <f>IF(E38="","",IF(E38&gt;=Panel!$C$5,"Sí","No"))</f>
        <v/>
      </c>
    </row>
    <row r="39">
      <c r="B39" s="29" t="n"/>
      <c r="C39" s="8" t="n"/>
      <c r="D39" s="8" t="n"/>
      <c r="E39" s="5" t="n"/>
      <c r="F39" s="8" t="n"/>
      <c r="G39" s="30" t="n"/>
      <c r="H39" s="31" t="n"/>
      <c r="I39" s="32">
        <f>IF(B39="","",MID("LunMarMiéJueVieSábDom",(WEEKDAY(B39,2)-1)*3+1,3))</f>
        <v/>
      </c>
      <c r="J39" s="32">
        <f>IF(C39="","",IF(C39&lt;=Panel!$C$7,"Bajo",IF(C39&gt;=Panel!$C$8,"Alto","Medio")))</f>
        <v/>
      </c>
      <c r="K39" s="22">
        <f>IF(C39="","",AVERAGE(C33:C39))</f>
        <v/>
      </c>
      <c r="L39" s="21">
        <f>IF(OR(B39="",C39=""),"",IF(C39&lt;=Panel!$C$7,IF(B39-N(B38)=1,N(L38),0)+1,0))</f>
        <v/>
      </c>
      <c r="M39" s="25">
        <f>IF(B39="","",B39-WEEKDAY(B39,2)+1)</f>
        <v/>
      </c>
      <c r="N39" s="32">
        <f>IF(E39="","",IF(E39&gt;=Panel!$C$5,"Sí","No"))</f>
        <v/>
      </c>
    </row>
    <row r="40">
      <c r="B40" s="29" t="n"/>
      <c r="C40" s="8" t="n"/>
      <c r="D40" s="8" t="n"/>
      <c r="E40" s="5" t="n"/>
      <c r="F40" s="8" t="n"/>
      <c r="G40" s="30" t="n"/>
      <c r="H40" s="31" t="n"/>
      <c r="I40" s="32">
        <f>IF(B40="","",MID("LunMarMiéJueVieSábDom",(WEEKDAY(B40,2)-1)*3+1,3))</f>
        <v/>
      </c>
      <c r="J40" s="32">
        <f>IF(C40="","",IF(C40&lt;=Panel!$C$7,"Bajo",IF(C40&gt;=Panel!$C$8,"Alto","Medio")))</f>
        <v/>
      </c>
      <c r="K40" s="22">
        <f>IF(C40="","",AVERAGE(C34:C40))</f>
        <v/>
      </c>
      <c r="L40" s="21">
        <f>IF(OR(B40="",C40=""),"",IF(C40&lt;=Panel!$C$7,IF(B40-N(B39)=1,N(L39),0)+1,0))</f>
        <v/>
      </c>
      <c r="M40" s="25">
        <f>IF(B40="","",B40-WEEKDAY(B40,2)+1)</f>
        <v/>
      </c>
      <c r="N40" s="32">
        <f>IF(E40="","",IF(E40&gt;=Panel!$C$5,"Sí","No"))</f>
        <v/>
      </c>
    </row>
    <row r="41">
      <c r="B41" s="29" t="n"/>
      <c r="C41" s="8" t="n"/>
      <c r="D41" s="8" t="n"/>
      <c r="E41" s="5" t="n"/>
      <c r="F41" s="8" t="n"/>
      <c r="G41" s="30" t="n"/>
      <c r="H41" s="31" t="n"/>
      <c r="I41" s="32">
        <f>IF(B41="","",MID("LunMarMiéJueVieSábDom",(WEEKDAY(B41,2)-1)*3+1,3))</f>
        <v/>
      </c>
      <c r="J41" s="32">
        <f>IF(C41="","",IF(C41&lt;=Panel!$C$7,"Bajo",IF(C41&gt;=Panel!$C$8,"Alto","Medio")))</f>
        <v/>
      </c>
      <c r="K41" s="22">
        <f>IF(C41="","",AVERAGE(C35:C41))</f>
        <v/>
      </c>
      <c r="L41" s="21">
        <f>IF(OR(B41="",C41=""),"",IF(C41&lt;=Panel!$C$7,IF(B41-N(B40)=1,N(L40),0)+1,0))</f>
        <v/>
      </c>
      <c r="M41" s="25">
        <f>IF(B41="","",B41-WEEKDAY(B41,2)+1)</f>
        <v/>
      </c>
      <c r="N41" s="32">
        <f>IF(E41="","",IF(E41&gt;=Panel!$C$5,"Sí","No"))</f>
        <v/>
      </c>
    </row>
    <row r="42">
      <c r="B42" s="29" t="n"/>
      <c r="C42" s="8" t="n"/>
      <c r="D42" s="8" t="n"/>
      <c r="E42" s="5" t="n"/>
      <c r="F42" s="8" t="n"/>
      <c r="G42" s="30" t="n"/>
      <c r="H42" s="31" t="n"/>
      <c r="I42" s="32">
        <f>IF(B42="","",MID("LunMarMiéJueVieSábDom",(WEEKDAY(B42,2)-1)*3+1,3))</f>
        <v/>
      </c>
      <c r="J42" s="32">
        <f>IF(C42="","",IF(C42&lt;=Panel!$C$7,"Bajo",IF(C42&gt;=Panel!$C$8,"Alto","Medio")))</f>
        <v/>
      </c>
      <c r="K42" s="22">
        <f>IF(C42="","",AVERAGE(C36:C42))</f>
        <v/>
      </c>
      <c r="L42" s="21">
        <f>IF(OR(B42="",C42=""),"",IF(C42&lt;=Panel!$C$7,IF(B42-N(B41)=1,N(L41),0)+1,0))</f>
        <v/>
      </c>
      <c r="M42" s="25">
        <f>IF(B42="","",B42-WEEKDAY(B42,2)+1)</f>
        <v/>
      </c>
      <c r="N42" s="32">
        <f>IF(E42="","",IF(E42&gt;=Panel!$C$5,"Sí","No"))</f>
        <v/>
      </c>
    </row>
    <row r="43">
      <c r="B43" s="29" t="n"/>
      <c r="C43" s="8" t="n"/>
      <c r="D43" s="8" t="n"/>
      <c r="E43" s="5" t="n"/>
      <c r="F43" s="8" t="n"/>
      <c r="G43" s="30" t="n"/>
      <c r="H43" s="31" t="n"/>
      <c r="I43" s="32">
        <f>IF(B43="","",MID("LunMarMiéJueVieSábDom",(WEEKDAY(B43,2)-1)*3+1,3))</f>
        <v/>
      </c>
      <c r="J43" s="32">
        <f>IF(C43="","",IF(C43&lt;=Panel!$C$7,"Bajo",IF(C43&gt;=Panel!$C$8,"Alto","Medio")))</f>
        <v/>
      </c>
      <c r="K43" s="22">
        <f>IF(C43="","",AVERAGE(C37:C43))</f>
        <v/>
      </c>
      <c r="L43" s="21">
        <f>IF(OR(B43="",C43=""),"",IF(C43&lt;=Panel!$C$7,IF(B43-N(B42)=1,N(L42),0)+1,0))</f>
        <v/>
      </c>
      <c r="M43" s="25">
        <f>IF(B43="","",B43-WEEKDAY(B43,2)+1)</f>
        <v/>
      </c>
      <c r="N43" s="32">
        <f>IF(E43="","",IF(E43&gt;=Panel!$C$5,"Sí","No"))</f>
        <v/>
      </c>
    </row>
    <row r="44">
      <c r="B44" s="29" t="n"/>
      <c r="C44" s="8" t="n"/>
      <c r="D44" s="8" t="n"/>
      <c r="E44" s="5" t="n"/>
      <c r="F44" s="8" t="n"/>
      <c r="G44" s="30" t="n"/>
      <c r="H44" s="31" t="n"/>
      <c r="I44" s="32">
        <f>IF(B44="","",MID("LunMarMiéJueVieSábDom",(WEEKDAY(B44,2)-1)*3+1,3))</f>
        <v/>
      </c>
      <c r="J44" s="32">
        <f>IF(C44="","",IF(C44&lt;=Panel!$C$7,"Bajo",IF(C44&gt;=Panel!$C$8,"Alto","Medio")))</f>
        <v/>
      </c>
      <c r="K44" s="22">
        <f>IF(C44="","",AVERAGE(C38:C44))</f>
        <v/>
      </c>
      <c r="L44" s="21">
        <f>IF(OR(B44="",C44=""),"",IF(C44&lt;=Panel!$C$7,IF(B44-N(B43)=1,N(L43),0)+1,0))</f>
        <v/>
      </c>
      <c r="M44" s="25">
        <f>IF(B44="","",B44-WEEKDAY(B44,2)+1)</f>
        <v/>
      </c>
      <c r="N44" s="32">
        <f>IF(E44="","",IF(E44&gt;=Panel!$C$5,"Sí","No"))</f>
        <v/>
      </c>
    </row>
    <row r="45">
      <c r="B45" s="29" t="n"/>
      <c r="C45" s="8" t="n"/>
      <c r="D45" s="8" t="n"/>
      <c r="E45" s="5" t="n"/>
      <c r="F45" s="8" t="n"/>
      <c r="G45" s="30" t="n"/>
      <c r="H45" s="31" t="n"/>
      <c r="I45" s="32">
        <f>IF(B45="","",MID("LunMarMiéJueVieSábDom",(WEEKDAY(B45,2)-1)*3+1,3))</f>
        <v/>
      </c>
      <c r="J45" s="32">
        <f>IF(C45="","",IF(C45&lt;=Panel!$C$7,"Bajo",IF(C45&gt;=Panel!$C$8,"Alto","Medio")))</f>
        <v/>
      </c>
      <c r="K45" s="22">
        <f>IF(C45="","",AVERAGE(C39:C45))</f>
        <v/>
      </c>
      <c r="L45" s="21">
        <f>IF(OR(B45="",C45=""),"",IF(C45&lt;=Panel!$C$7,IF(B45-N(B44)=1,N(L44),0)+1,0))</f>
        <v/>
      </c>
      <c r="M45" s="25">
        <f>IF(B45="","",B45-WEEKDAY(B45,2)+1)</f>
        <v/>
      </c>
      <c r="N45" s="32">
        <f>IF(E45="","",IF(E45&gt;=Panel!$C$5,"Sí","No"))</f>
        <v/>
      </c>
    </row>
    <row r="46">
      <c r="B46" s="29" t="n"/>
      <c r="C46" s="8" t="n"/>
      <c r="D46" s="8" t="n"/>
      <c r="E46" s="5" t="n"/>
      <c r="F46" s="8" t="n"/>
      <c r="G46" s="30" t="n"/>
      <c r="H46" s="31" t="n"/>
      <c r="I46" s="32">
        <f>IF(B46="","",MID("LunMarMiéJueVieSábDom",(WEEKDAY(B46,2)-1)*3+1,3))</f>
        <v/>
      </c>
      <c r="J46" s="32">
        <f>IF(C46="","",IF(C46&lt;=Panel!$C$7,"Bajo",IF(C46&gt;=Panel!$C$8,"Alto","Medio")))</f>
        <v/>
      </c>
      <c r="K46" s="22">
        <f>IF(C46="","",AVERAGE(C40:C46))</f>
        <v/>
      </c>
      <c r="L46" s="21">
        <f>IF(OR(B46="",C46=""),"",IF(C46&lt;=Panel!$C$7,IF(B46-N(B45)=1,N(L45),0)+1,0))</f>
        <v/>
      </c>
      <c r="M46" s="25">
        <f>IF(B46="","",B46-WEEKDAY(B46,2)+1)</f>
        <v/>
      </c>
      <c r="N46" s="32">
        <f>IF(E46="","",IF(E46&gt;=Panel!$C$5,"Sí","No"))</f>
        <v/>
      </c>
    </row>
    <row r="47">
      <c r="B47" s="29" t="n"/>
      <c r="C47" s="8" t="n"/>
      <c r="D47" s="8" t="n"/>
      <c r="E47" s="5" t="n"/>
      <c r="F47" s="8" t="n"/>
      <c r="G47" s="30" t="n"/>
      <c r="H47" s="31" t="n"/>
      <c r="I47" s="32">
        <f>IF(B47="","",MID("LunMarMiéJueVieSábDom",(WEEKDAY(B47,2)-1)*3+1,3))</f>
        <v/>
      </c>
      <c r="J47" s="32">
        <f>IF(C47="","",IF(C47&lt;=Panel!$C$7,"Bajo",IF(C47&gt;=Panel!$C$8,"Alto","Medio")))</f>
        <v/>
      </c>
      <c r="K47" s="22">
        <f>IF(C47="","",AVERAGE(C41:C47))</f>
        <v/>
      </c>
      <c r="L47" s="21">
        <f>IF(OR(B47="",C47=""),"",IF(C47&lt;=Panel!$C$7,IF(B47-N(B46)=1,N(L46),0)+1,0))</f>
        <v/>
      </c>
      <c r="M47" s="25">
        <f>IF(B47="","",B47-WEEKDAY(B47,2)+1)</f>
        <v/>
      </c>
      <c r="N47" s="32">
        <f>IF(E47="","",IF(E47&gt;=Panel!$C$5,"Sí","No"))</f>
        <v/>
      </c>
    </row>
    <row r="48">
      <c r="B48" s="29" t="n"/>
      <c r="C48" s="8" t="n"/>
      <c r="D48" s="8" t="n"/>
      <c r="E48" s="5" t="n"/>
      <c r="F48" s="8" t="n"/>
      <c r="G48" s="30" t="n"/>
      <c r="H48" s="31" t="n"/>
      <c r="I48" s="32">
        <f>IF(B48="","",MID("LunMarMiéJueVieSábDom",(WEEKDAY(B48,2)-1)*3+1,3))</f>
        <v/>
      </c>
      <c r="J48" s="32">
        <f>IF(C48="","",IF(C48&lt;=Panel!$C$7,"Bajo",IF(C48&gt;=Panel!$C$8,"Alto","Medio")))</f>
        <v/>
      </c>
      <c r="K48" s="22">
        <f>IF(C48="","",AVERAGE(C42:C48))</f>
        <v/>
      </c>
      <c r="L48" s="21">
        <f>IF(OR(B48="",C48=""),"",IF(C48&lt;=Panel!$C$7,IF(B48-N(B47)=1,N(L47),0)+1,0))</f>
        <v/>
      </c>
      <c r="M48" s="25">
        <f>IF(B48="","",B48-WEEKDAY(B48,2)+1)</f>
        <v/>
      </c>
      <c r="N48" s="32">
        <f>IF(E48="","",IF(E48&gt;=Panel!$C$5,"Sí","No"))</f>
        <v/>
      </c>
    </row>
    <row r="49">
      <c r="B49" s="29" t="n"/>
      <c r="C49" s="8" t="n"/>
      <c r="D49" s="8" t="n"/>
      <c r="E49" s="5" t="n"/>
      <c r="F49" s="8" t="n"/>
      <c r="G49" s="30" t="n"/>
      <c r="H49" s="31" t="n"/>
      <c r="I49" s="32">
        <f>IF(B49="","",MID("LunMarMiéJueVieSábDom",(WEEKDAY(B49,2)-1)*3+1,3))</f>
        <v/>
      </c>
      <c r="J49" s="32">
        <f>IF(C49="","",IF(C49&lt;=Panel!$C$7,"Bajo",IF(C49&gt;=Panel!$C$8,"Alto","Medio")))</f>
        <v/>
      </c>
      <c r="K49" s="22">
        <f>IF(C49="","",AVERAGE(C43:C49))</f>
        <v/>
      </c>
      <c r="L49" s="21">
        <f>IF(OR(B49="",C49=""),"",IF(C49&lt;=Panel!$C$7,IF(B49-N(B48)=1,N(L48),0)+1,0))</f>
        <v/>
      </c>
      <c r="M49" s="25">
        <f>IF(B49="","",B49-WEEKDAY(B49,2)+1)</f>
        <v/>
      </c>
      <c r="N49" s="32">
        <f>IF(E49="","",IF(E49&gt;=Panel!$C$5,"Sí","No"))</f>
        <v/>
      </c>
    </row>
    <row r="50">
      <c r="B50" s="29" t="n"/>
      <c r="C50" s="8" t="n"/>
      <c r="D50" s="8" t="n"/>
      <c r="E50" s="5" t="n"/>
      <c r="F50" s="8" t="n"/>
      <c r="G50" s="30" t="n"/>
      <c r="H50" s="31" t="n"/>
      <c r="I50" s="32">
        <f>IF(B50="","",MID("LunMarMiéJueVieSábDom",(WEEKDAY(B50,2)-1)*3+1,3))</f>
        <v/>
      </c>
      <c r="J50" s="32">
        <f>IF(C50="","",IF(C50&lt;=Panel!$C$7,"Bajo",IF(C50&gt;=Panel!$C$8,"Alto","Medio")))</f>
        <v/>
      </c>
      <c r="K50" s="22">
        <f>IF(C50="","",AVERAGE(C44:C50))</f>
        <v/>
      </c>
      <c r="L50" s="21">
        <f>IF(OR(B50="",C50=""),"",IF(C50&lt;=Panel!$C$7,IF(B50-N(B49)=1,N(L49),0)+1,0))</f>
        <v/>
      </c>
      <c r="M50" s="25">
        <f>IF(B50="","",B50-WEEKDAY(B50,2)+1)</f>
        <v/>
      </c>
      <c r="N50" s="32">
        <f>IF(E50="","",IF(E50&gt;=Panel!$C$5,"Sí","No"))</f>
        <v/>
      </c>
    </row>
    <row r="51">
      <c r="B51" s="29" t="n"/>
      <c r="C51" s="8" t="n"/>
      <c r="D51" s="8" t="n"/>
      <c r="E51" s="5" t="n"/>
      <c r="F51" s="8" t="n"/>
      <c r="G51" s="30" t="n"/>
      <c r="H51" s="31" t="n"/>
      <c r="I51" s="32">
        <f>IF(B51="","",MID("LunMarMiéJueVieSábDom",(WEEKDAY(B51,2)-1)*3+1,3))</f>
        <v/>
      </c>
      <c r="J51" s="32">
        <f>IF(C51="","",IF(C51&lt;=Panel!$C$7,"Bajo",IF(C51&gt;=Panel!$C$8,"Alto","Medio")))</f>
        <v/>
      </c>
      <c r="K51" s="22">
        <f>IF(C51="","",AVERAGE(C45:C51))</f>
        <v/>
      </c>
      <c r="L51" s="21">
        <f>IF(OR(B51="",C51=""),"",IF(C51&lt;=Panel!$C$7,IF(B51-N(B50)=1,N(L50),0)+1,0))</f>
        <v/>
      </c>
      <c r="M51" s="25">
        <f>IF(B51="","",B51-WEEKDAY(B51,2)+1)</f>
        <v/>
      </c>
      <c r="N51" s="32">
        <f>IF(E51="","",IF(E51&gt;=Panel!$C$5,"Sí","No"))</f>
        <v/>
      </c>
    </row>
    <row r="52">
      <c r="B52" s="29" t="n"/>
      <c r="C52" s="8" t="n"/>
      <c r="D52" s="8" t="n"/>
      <c r="E52" s="5" t="n"/>
      <c r="F52" s="8" t="n"/>
      <c r="G52" s="30" t="n"/>
      <c r="H52" s="31" t="n"/>
      <c r="I52" s="32">
        <f>IF(B52="","",MID("LunMarMiéJueVieSábDom",(WEEKDAY(B52,2)-1)*3+1,3))</f>
        <v/>
      </c>
      <c r="J52" s="32">
        <f>IF(C52="","",IF(C52&lt;=Panel!$C$7,"Bajo",IF(C52&gt;=Panel!$C$8,"Alto","Medio")))</f>
        <v/>
      </c>
      <c r="K52" s="22">
        <f>IF(C52="","",AVERAGE(C46:C52))</f>
        <v/>
      </c>
      <c r="L52" s="21">
        <f>IF(OR(B52="",C52=""),"",IF(C52&lt;=Panel!$C$7,IF(B52-N(B51)=1,N(L51),0)+1,0))</f>
        <v/>
      </c>
      <c r="M52" s="25">
        <f>IF(B52="","",B52-WEEKDAY(B52,2)+1)</f>
        <v/>
      </c>
      <c r="N52" s="32">
        <f>IF(E52="","",IF(E52&gt;=Panel!$C$5,"Sí","No"))</f>
        <v/>
      </c>
    </row>
    <row r="53">
      <c r="B53" s="29" t="n"/>
      <c r="C53" s="8" t="n"/>
      <c r="D53" s="8" t="n"/>
      <c r="E53" s="5" t="n"/>
      <c r="F53" s="8" t="n"/>
      <c r="G53" s="30" t="n"/>
      <c r="H53" s="31" t="n"/>
      <c r="I53" s="32">
        <f>IF(B53="","",MID("LunMarMiéJueVieSábDom",(WEEKDAY(B53,2)-1)*3+1,3))</f>
        <v/>
      </c>
      <c r="J53" s="32">
        <f>IF(C53="","",IF(C53&lt;=Panel!$C$7,"Bajo",IF(C53&gt;=Panel!$C$8,"Alto","Medio")))</f>
        <v/>
      </c>
      <c r="K53" s="22">
        <f>IF(C53="","",AVERAGE(C47:C53))</f>
        <v/>
      </c>
      <c r="L53" s="21">
        <f>IF(OR(B53="",C53=""),"",IF(C53&lt;=Panel!$C$7,IF(B53-N(B52)=1,N(L52),0)+1,0))</f>
        <v/>
      </c>
      <c r="M53" s="25">
        <f>IF(B53="","",B53-WEEKDAY(B53,2)+1)</f>
        <v/>
      </c>
      <c r="N53" s="32">
        <f>IF(E53="","",IF(E53&gt;=Panel!$C$5,"Sí","No"))</f>
        <v/>
      </c>
    </row>
    <row r="54">
      <c r="B54" s="29" t="n"/>
      <c r="C54" s="8" t="n"/>
      <c r="D54" s="8" t="n"/>
      <c r="E54" s="5" t="n"/>
      <c r="F54" s="8" t="n"/>
      <c r="G54" s="30" t="n"/>
      <c r="H54" s="31" t="n"/>
      <c r="I54" s="32">
        <f>IF(B54="","",MID("LunMarMiéJueVieSábDom",(WEEKDAY(B54,2)-1)*3+1,3))</f>
        <v/>
      </c>
      <c r="J54" s="32">
        <f>IF(C54="","",IF(C54&lt;=Panel!$C$7,"Bajo",IF(C54&gt;=Panel!$C$8,"Alto","Medio")))</f>
        <v/>
      </c>
      <c r="K54" s="22">
        <f>IF(C54="","",AVERAGE(C48:C54))</f>
        <v/>
      </c>
      <c r="L54" s="21">
        <f>IF(OR(B54="",C54=""),"",IF(C54&lt;=Panel!$C$7,IF(B54-N(B53)=1,N(L53),0)+1,0))</f>
        <v/>
      </c>
      <c r="M54" s="25">
        <f>IF(B54="","",B54-WEEKDAY(B54,2)+1)</f>
        <v/>
      </c>
      <c r="N54" s="32">
        <f>IF(E54="","",IF(E54&gt;=Panel!$C$5,"Sí","No"))</f>
        <v/>
      </c>
    </row>
    <row r="55">
      <c r="B55" s="29" t="n"/>
      <c r="C55" s="8" t="n"/>
      <c r="D55" s="8" t="n"/>
      <c r="E55" s="5" t="n"/>
      <c r="F55" s="8" t="n"/>
      <c r="G55" s="30" t="n"/>
      <c r="H55" s="31" t="n"/>
      <c r="I55" s="32">
        <f>IF(B55="","",MID("LunMarMiéJueVieSábDom",(WEEKDAY(B55,2)-1)*3+1,3))</f>
        <v/>
      </c>
      <c r="J55" s="32">
        <f>IF(C55="","",IF(C55&lt;=Panel!$C$7,"Bajo",IF(C55&gt;=Panel!$C$8,"Alto","Medio")))</f>
        <v/>
      </c>
      <c r="K55" s="22">
        <f>IF(C55="","",AVERAGE(C49:C55))</f>
        <v/>
      </c>
      <c r="L55" s="21">
        <f>IF(OR(B55="",C55=""),"",IF(C55&lt;=Panel!$C$7,IF(B55-N(B54)=1,N(L54),0)+1,0))</f>
        <v/>
      </c>
      <c r="M55" s="25">
        <f>IF(B55="","",B55-WEEKDAY(B55,2)+1)</f>
        <v/>
      </c>
      <c r="N55" s="32">
        <f>IF(E55="","",IF(E55&gt;=Panel!$C$5,"Sí","No"))</f>
        <v/>
      </c>
    </row>
    <row r="56">
      <c r="B56" s="29" t="n"/>
      <c r="C56" s="8" t="n"/>
      <c r="D56" s="8" t="n"/>
      <c r="E56" s="5" t="n"/>
      <c r="F56" s="8" t="n"/>
      <c r="G56" s="30" t="n"/>
      <c r="H56" s="31" t="n"/>
      <c r="I56" s="32">
        <f>IF(B56="","",MID("LunMarMiéJueVieSábDom",(WEEKDAY(B56,2)-1)*3+1,3))</f>
        <v/>
      </c>
      <c r="J56" s="32">
        <f>IF(C56="","",IF(C56&lt;=Panel!$C$7,"Bajo",IF(C56&gt;=Panel!$C$8,"Alto","Medio")))</f>
        <v/>
      </c>
      <c r="K56" s="22">
        <f>IF(C56="","",AVERAGE(C50:C56))</f>
        <v/>
      </c>
      <c r="L56" s="21">
        <f>IF(OR(B56="",C56=""),"",IF(C56&lt;=Panel!$C$7,IF(B56-N(B55)=1,N(L55),0)+1,0))</f>
        <v/>
      </c>
      <c r="M56" s="25">
        <f>IF(B56="","",B56-WEEKDAY(B56,2)+1)</f>
        <v/>
      </c>
      <c r="N56" s="32">
        <f>IF(E56="","",IF(E56&gt;=Panel!$C$5,"Sí","No"))</f>
        <v/>
      </c>
    </row>
    <row r="57">
      <c r="B57" s="29" t="n"/>
      <c r="C57" s="8" t="n"/>
      <c r="D57" s="8" t="n"/>
      <c r="E57" s="5" t="n"/>
      <c r="F57" s="8" t="n"/>
      <c r="G57" s="30" t="n"/>
      <c r="H57" s="31" t="n"/>
      <c r="I57" s="32">
        <f>IF(B57="","",MID("LunMarMiéJueVieSábDom",(WEEKDAY(B57,2)-1)*3+1,3))</f>
        <v/>
      </c>
      <c r="J57" s="32">
        <f>IF(C57="","",IF(C57&lt;=Panel!$C$7,"Bajo",IF(C57&gt;=Panel!$C$8,"Alto","Medio")))</f>
        <v/>
      </c>
      <c r="K57" s="22">
        <f>IF(C57="","",AVERAGE(C51:C57))</f>
        <v/>
      </c>
      <c r="L57" s="21">
        <f>IF(OR(B57="",C57=""),"",IF(C57&lt;=Panel!$C$7,IF(B57-N(B56)=1,N(L56),0)+1,0))</f>
        <v/>
      </c>
      <c r="M57" s="25">
        <f>IF(B57="","",B57-WEEKDAY(B57,2)+1)</f>
        <v/>
      </c>
      <c r="N57" s="32">
        <f>IF(E57="","",IF(E57&gt;=Panel!$C$5,"Sí","No"))</f>
        <v/>
      </c>
    </row>
    <row r="58">
      <c r="B58" s="29" t="n"/>
      <c r="C58" s="8" t="n"/>
      <c r="D58" s="8" t="n"/>
      <c r="E58" s="5" t="n"/>
      <c r="F58" s="8" t="n"/>
      <c r="G58" s="30" t="n"/>
      <c r="H58" s="31" t="n"/>
      <c r="I58" s="32">
        <f>IF(B58="","",MID("LunMarMiéJueVieSábDom",(WEEKDAY(B58,2)-1)*3+1,3))</f>
        <v/>
      </c>
      <c r="J58" s="32">
        <f>IF(C58="","",IF(C58&lt;=Panel!$C$7,"Bajo",IF(C58&gt;=Panel!$C$8,"Alto","Medio")))</f>
        <v/>
      </c>
      <c r="K58" s="22">
        <f>IF(C58="","",AVERAGE(C52:C58))</f>
        <v/>
      </c>
      <c r="L58" s="21">
        <f>IF(OR(B58="",C58=""),"",IF(C58&lt;=Panel!$C$7,IF(B58-N(B57)=1,N(L57),0)+1,0))</f>
        <v/>
      </c>
      <c r="M58" s="25">
        <f>IF(B58="","",B58-WEEKDAY(B58,2)+1)</f>
        <v/>
      </c>
      <c r="N58" s="32">
        <f>IF(E58="","",IF(E58&gt;=Panel!$C$5,"Sí","No"))</f>
        <v/>
      </c>
    </row>
    <row r="59">
      <c r="B59" s="29" t="n"/>
      <c r="C59" s="8" t="n"/>
      <c r="D59" s="8" t="n"/>
      <c r="E59" s="5" t="n"/>
      <c r="F59" s="8" t="n"/>
      <c r="G59" s="30" t="n"/>
      <c r="H59" s="31" t="n"/>
      <c r="I59" s="32">
        <f>IF(B59="","",MID("LunMarMiéJueVieSábDom",(WEEKDAY(B59,2)-1)*3+1,3))</f>
        <v/>
      </c>
      <c r="J59" s="32">
        <f>IF(C59="","",IF(C59&lt;=Panel!$C$7,"Bajo",IF(C59&gt;=Panel!$C$8,"Alto","Medio")))</f>
        <v/>
      </c>
      <c r="K59" s="22">
        <f>IF(C59="","",AVERAGE(C53:C59))</f>
        <v/>
      </c>
      <c r="L59" s="21">
        <f>IF(OR(B59="",C59=""),"",IF(C59&lt;=Panel!$C$7,IF(B59-N(B58)=1,N(L58),0)+1,0))</f>
        <v/>
      </c>
      <c r="M59" s="25">
        <f>IF(B59="","",B59-WEEKDAY(B59,2)+1)</f>
        <v/>
      </c>
      <c r="N59" s="32">
        <f>IF(E59="","",IF(E59&gt;=Panel!$C$5,"Sí","No"))</f>
        <v/>
      </c>
    </row>
    <row r="60">
      <c r="B60" s="29" t="n"/>
      <c r="C60" s="8" t="n"/>
      <c r="D60" s="8" t="n"/>
      <c r="E60" s="5" t="n"/>
      <c r="F60" s="8" t="n"/>
      <c r="G60" s="30" t="n"/>
      <c r="H60" s="31" t="n"/>
      <c r="I60" s="32">
        <f>IF(B60="","",MID("LunMarMiéJueVieSábDom",(WEEKDAY(B60,2)-1)*3+1,3))</f>
        <v/>
      </c>
      <c r="J60" s="32">
        <f>IF(C60="","",IF(C60&lt;=Panel!$C$7,"Bajo",IF(C60&gt;=Panel!$C$8,"Alto","Medio")))</f>
        <v/>
      </c>
      <c r="K60" s="22">
        <f>IF(C60="","",AVERAGE(C54:C60))</f>
        <v/>
      </c>
      <c r="L60" s="21">
        <f>IF(OR(B60="",C60=""),"",IF(C60&lt;=Panel!$C$7,IF(B60-N(B59)=1,N(L59),0)+1,0))</f>
        <v/>
      </c>
      <c r="M60" s="25">
        <f>IF(B60="","",B60-WEEKDAY(B60,2)+1)</f>
        <v/>
      </c>
      <c r="N60" s="32">
        <f>IF(E60="","",IF(E60&gt;=Panel!$C$5,"Sí","No"))</f>
        <v/>
      </c>
    </row>
    <row r="61">
      <c r="B61" s="29" t="n"/>
      <c r="C61" s="8" t="n"/>
      <c r="D61" s="8" t="n"/>
      <c r="E61" s="5" t="n"/>
      <c r="F61" s="8" t="n"/>
      <c r="G61" s="30" t="n"/>
      <c r="H61" s="31" t="n"/>
      <c r="I61" s="32">
        <f>IF(B61="","",MID("LunMarMiéJueVieSábDom",(WEEKDAY(B61,2)-1)*3+1,3))</f>
        <v/>
      </c>
      <c r="J61" s="32">
        <f>IF(C61="","",IF(C61&lt;=Panel!$C$7,"Bajo",IF(C61&gt;=Panel!$C$8,"Alto","Medio")))</f>
        <v/>
      </c>
      <c r="K61" s="22">
        <f>IF(C61="","",AVERAGE(C55:C61))</f>
        <v/>
      </c>
      <c r="L61" s="21">
        <f>IF(OR(B61="",C61=""),"",IF(C61&lt;=Panel!$C$7,IF(B61-N(B60)=1,N(L60),0)+1,0))</f>
        <v/>
      </c>
      <c r="M61" s="25">
        <f>IF(B61="","",B61-WEEKDAY(B61,2)+1)</f>
        <v/>
      </c>
      <c r="N61" s="32">
        <f>IF(E61="","",IF(E61&gt;=Panel!$C$5,"Sí","No"))</f>
        <v/>
      </c>
    </row>
    <row r="62">
      <c r="B62" s="29" t="n"/>
      <c r="C62" s="8" t="n"/>
      <c r="D62" s="8" t="n"/>
      <c r="E62" s="5" t="n"/>
      <c r="F62" s="8" t="n"/>
      <c r="G62" s="30" t="n"/>
      <c r="H62" s="31" t="n"/>
      <c r="I62" s="32">
        <f>IF(B62="","",MID("LunMarMiéJueVieSábDom",(WEEKDAY(B62,2)-1)*3+1,3))</f>
        <v/>
      </c>
      <c r="J62" s="32">
        <f>IF(C62="","",IF(C62&lt;=Panel!$C$7,"Bajo",IF(C62&gt;=Panel!$C$8,"Alto","Medio")))</f>
        <v/>
      </c>
      <c r="K62" s="22">
        <f>IF(C62="","",AVERAGE(C56:C62))</f>
        <v/>
      </c>
      <c r="L62" s="21">
        <f>IF(OR(B62="",C62=""),"",IF(C62&lt;=Panel!$C$7,IF(B62-N(B61)=1,N(L61),0)+1,0))</f>
        <v/>
      </c>
      <c r="M62" s="25">
        <f>IF(B62="","",B62-WEEKDAY(B62,2)+1)</f>
        <v/>
      </c>
      <c r="N62" s="32">
        <f>IF(E62="","",IF(E62&gt;=Panel!$C$5,"Sí","No"))</f>
        <v/>
      </c>
    </row>
    <row r="63">
      <c r="B63" s="29" t="n"/>
      <c r="C63" s="8" t="n"/>
      <c r="D63" s="8" t="n"/>
      <c r="E63" s="5" t="n"/>
      <c r="F63" s="8" t="n"/>
      <c r="G63" s="30" t="n"/>
      <c r="H63" s="31" t="n"/>
      <c r="I63" s="32">
        <f>IF(B63="","",MID("LunMarMiéJueVieSábDom",(WEEKDAY(B63,2)-1)*3+1,3))</f>
        <v/>
      </c>
      <c r="J63" s="32">
        <f>IF(C63="","",IF(C63&lt;=Panel!$C$7,"Bajo",IF(C63&gt;=Panel!$C$8,"Alto","Medio")))</f>
        <v/>
      </c>
      <c r="K63" s="22">
        <f>IF(C63="","",AVERAGE(C57:C63))</f>
        <v/>
      </c>
      <c r="L63" s="21">
        <f>IF(OR(B63="",C63=""),"",IF(C63&lt;=Panel!$C$7,IF(B63-N(B62)=1,N(L62),0)+1,0))</f>
        <v/>
      </c>
      <c r="M63" s="25">
        <f>IF(B63="","",B63-WEEKDAY(B63,2)+1)</f>
        <v/>
      </c>
      <c r="N63" s="32">
        <f>IF(E63="","",IF(E63&gt;=Panel!$C$5,"Sí","No"))</f>
        <v/>
      </c>
    </row>
    <row r="64">
      <c r="B64" s="29" t="n"/>
      <c r="C64" s="8" t="n"/>
      <c r="D64" s="8" t="n"/>
      <c r="E64" s="5" t="n"/>
      <c r="F64" s="8" t="n"/>
      <c r="G64" s="30" t="n"/>
      <c r="H64" s="31" t="n"/>
      <c r="I64" s="32">
        <f>IF(B64="","",MID("LunMarMiéJueVieSábDom",(WEEKDAY(B64,2)-1)*3+1,3))</f>
        <v/>
      </c>
      <c r="J64" s="32">
        <f>IF(C64="","",IF(C64&lt;=Panel!$C$7,"Bajo",IF(C64&gt;=Panel!$C$8,"Alto","Medio")))</f>
        <v/>
      </c>
      <c r="K64" s="22">
        <f>IF(C64="","",AVERAGE(C58:C64))</f>
        <v/>
      </c>
      <c r="L64" s="21">
        <f>IF(OR(B64="",C64=""),"",IF(C64&lt;=Panel!$C$7,IF(B64-N(B63)=1,N(L63),0)+1,0))</f>
        <v/>
      </c>
      <c r="M64" s="25">
        <f>IF(B64="","",B64-WEEKDAY(B64,2)+1)</f>
        <v/>
      </c>
      <c r="N64" s="32">
        <f>IF(E64="","",IF(E64&gt;=Panel!$C$5,"Sí","No"))</f>
        <v/>
      </c>
    </row>
    <row r="65">
      <c r="B65" s="29" t="n"/>
      <c r="C65" s="8" t="n"/>
      <c r="D65" s="8" t="n"/>
      <c r="E65" s="5" t="n"/>
      <c r="F65" s="8" t="n"/>
      <c r="G65" s="30" t="n"/>
      <c r="H65" s="31" t="n"/>
      <c r="I65" s="32">
        <f>IF(B65="","",MID("LunMarMiéJueVieSábDom",(WEEKDAY(B65,2)-1)*3+1,3))</f>
        <v/>
      </c>
      <c r="J65" s="32">
        <f>IF(C65="","",IF(C65&lt;=Panel!$C$7,"Bajo",IF(C65&gt;=Panel!$C$8,"Alto","Medio")))</f>
        <v/>
      </c>
      <c r="K65" s="22">
        <f>IF(C65="","",AVERAGE(C59:C65))</f>
        <v/>
      </c>
      <c r="L65" s="21">
        <f>IF(OR(B65="",C65=""),"",IF(C65&lt;=Panel!$C$7,IF(B65-N(B64)=1,N(L64),0)+1,0))</f>
        <v/>
      </c>
      <c r="M65" s="25">
        <f>IF(B65="","",B65-WEEKDAY(B65,2)+1)</f>
        <v/>
      </c>
      <c r="N65" s="32">
        <f>IF(E65="","",IF(E65&gt;=Panel!$C$5,"Sí","No"))</f>
        <v/>
      </c>
    </row>
    <row r="66">
      <c r="B66" s="29" t="n"/>
      <c r="C66" s="8" t="n"/>
      <c r="D66" s="8" t="n"/>
      <c r="E66" s="5" t="n"/>
      <c r="F66" s="8" t="n"/>
      <c r="G66" s="30" t="n"/>
      <c r="H66" s="31" t="n"/>
      <c r="I66" s="32">
        <f>IF(B66="","",MID("LunMarMiéJueVieSábDom",(WEEKDAY(B66,2)-1)*3+1,3))</f>
        <v/>
      </c>
      <c r="J66" s="32">
        <f>IF(C66="","",IF(C66&lt;=Panel!$C$7,"Bajo",IF(C66&gt;=Panel!$C$8,"Alto","Medio")))</f>
        <v/>
      </c>
      <c r="K66" s="22">
        <f>IF(C66="","",AVERAGE(C60:C66))</f>
        <v/>
      </c>
      <c r="L66" s="21">
        <f>IF(OR(B66="",C66=""),"",IF(C66&lt;=Panel!$C$7,IF(B66-N(B65)=1,N(L65),0)+1,0))</f>
        <v/>
      </c>
      <c r="M66" s="25">
        <f>IF(B66="","",B66-WEEKDAY(B66,2)+1)</f>
        <v/>
      </c>
      <c r="N66" s="32">
        <f>IF(E66="","",IF(E66&gt;=Panel!$C$5,"Sí","No"))</f>
        <v/>
      </c>
    </row>
    <row r="67">
      <c r="B67" s="29" t="n"/>
      <c r="C67" s="8" t="n"/>
      <c r="D67" s="8" t="n"/>
      <c r="E67" s="5" t="n"/>
      <c r="F67" s="8" t="n"/>
      <c r="G67" s="30" t="n"/>
      <c r="H67" s="31" t="n"/>
      <c r="I67" s="32">
        <f>IF(B67="","",MID("LunMarMiéJueVieSábDom",(WEEKDAY(B67,2)-1)*3+1,3))</f>
        <v/>
      </c>
      <c r="J67" s="32">
        <f>IF(C67="","",IF(C67&lt;=Panel!$C$7,"Bajo",IF(C67&gt;=Panel!$C$8,"Alto","Medio")))</f>
        <v/>
      </c>
      <c r="K67" s="22">
        <f>IF(C67="","",AVERAGE(C61:C67))</f>
        <v/>
      </c>
      <c r="L67" s="21">
        <f>IF(OR(B67="",C67=""),"",IF(C67&lt;=Panel!$C$7,IF(B67-N(B66)=1,N(L66),0)+1,0))</f>
        <v/>
      </c>
      <c r="M67" s="25">
        <f>IF(B67="","",B67-WEEKDAY(B67,2)+1)</f>
        <v/>
      </c>
      <c r="N67" s="32">
        <f>IF(E67="","",IF(E67&gt;=Panel!$C$5,"Sí","No"))</f>
        <v/>
      </c>
    </row>
    <row r="68">
      <c r="B68" s="29" t="n"/>
      <c r="C68" s="8" t="n"/>
      <c r="D68" s="8" t="n"/>
      <c r="E68" s="5" t="n"/>
      <c r="F68" s="8" t="n"/>
      <c r="G68" s="30" t="n"/>
      <c r="H68" s="31" t="n"/>
      <c r="I68" s="32">
        <f>IF(B68="","",MID("LunMarMiéJueVieSábDom",(WEEKDAY(B68,2)-1)*3+1,3))</f>
        <v/>
      </c>
      <c r="J68" s="32">
        <f>IF(C68="","",IF(C68&lt;=Panel!$C$7,"Bajo",IF(C68&gt;=Panel!$C$8,"Alto","Medio")))</f>
        <v/>
      </c>
      <c r="K68" s="22">
        <f>IF(C68="","",AVERAGE(C62:C68))</f>
        <v/>
      </c>
      <c r="L68" s="21">
        <f>IF(OR(B68="",C68=""),"",IF(C68&lt;=Panel!$C$7,IF(B68-N(B67)=1,N(L67),0)+1,0))</f>
        <v/>
      </c>
      <c r="M68" s="25">
        <f>IF(B68="","",B68-WEEKDAY(B68,2)+1)</f>
        <v/>
      </c>
      <c r="N68" s="32">
        <f>IF(E68="","",IF(E68&gt;=Panel!$C$5,"Sí","No"))</f>
        <v/>
      </c>
    </row>
    <row r="69">
      <c r="B69" s="29" t="n"/>
      <c r="C69" s="8" t="n"/>
      <c r="D69" s="8" t="n"/>
      <c r="E69" s="5" t="n"/>
      <c r="F69" s="8" t="n"/>
      <c r="G69" s="30" t="n"/>
      <c r="H69" s="31" t="n"/>
      <c r="I69" s="32">
        <f>IF(B69="","",MID("LunMarMiéJueVieSábDom",(WEEKDAY(B69,2)-1)*3+1,3))</f>
        <v/>
      </c>
      <c r="J69" s="32">
        <f>IF(C69="","",IF(C69&lt;=Panel!$C$7,"Bajo",IF(C69&gt;=Panel!$C$8,"Alto","Medio")))</f>
        <v/>
      </c>
      <c r="K69" s="22">
        <f>IF(C69="","",AVERAGE(C63:C69))</f>
        <v/>
      </c>
      <c r="L69" s="21">
        <f>IF(OR(B69="",C69=""),"",IF(C69&lt;=Panel!$C$7,IF(B69-N(B68)=1,N(L68),0)+1,0))</f>
        <v/>
      </c>
      <c r="M69" s="25">
        <f>IF(B69="","",B69-WEEKDAY(B69,2)+1)</f>
        <v/>
      </c>
      <c r="N69" s="32">
        <f>IF(E69="","",IF(E69&gt;=Panel!$C$5,"Sí","No"))</f>
        <v/>
      </c>
    </row>
    <row r="70">
      <c r="B70" s="29" t="n"/>
      <c r="C70" s="8" t="n"/>
      <c r="D70" s="8" t="n"/>
      <c r="E70" s="5" t="n"/>
      <c r="F70" s="8" t="n"/>
      <c r="G70" s="30" t="n"/>
      <c r="H70" s="31" t="n"/>
      <c r="I70" s="32">
        <f>IF(B70="","",MID("LunMarMiéJueVieSábDom",(WEEKDAY(B70,2)-1)*3+1,3))</f>
        <v/>
      </c>
      <c r="J70" s="32">
        <f>IF(C70="","",IF(C70&lt;=Panel!$C$7,"Bajo",IF(C70&gt;=Panel!$C$8,"Alto","Medio")))</f>
        <v/>
      </c>
      <c r="K70" s="22">
        <f>IF(C70="","",AVERAGE(C64:C70))</f>
        <v/>
      </c>
      <c r="L70" s="21">
        <f>IF(OR(B70="",C70=""),"",IF(C70&lt;=Panel!$C$7,IF(B70-N(B69)=1,N(L69),0)+1,0))</f>
        <v/>
      </c>
      <c r="M70" s="25">
        <f>IF(B70="","",B70-WEEKDAY(B70,2)+1)</f>
        <v/>
      </c>
      <c r="N70" s="32">
        <f>IF(E70="","",IF(E70&gt;=Panel!$C$5,"Sí","No"))</f>
        <v/>
      </c>
    </row>
    <row r="71">
      <c r="B71" s="29" t="n"/>
      <c r="C71" s="8" t="n"/>
      <c r="D71" s="8" t="n"/>
      <c r="E71" s="5" t="n"/>
      <c r="F71" s="8" t="n"/>
      <c r="G71" s="30" t="n"/>
      <c r="H71" s="31" t="n"/>
      <c r="I71" s="32">
        <f>IF(B71="","",MID("LunMarMiéJueVieSábDom",(WEEKDAY(B71,2)-1)*3+1,3))</f>
        <v/>
      </c>
      <c r="J71" s="32">
        <f>IF(C71="","",IF(C71&lt;=Panel!$C$7,"Bajo",IF(C71&gt;=Panel!$C$8,"Alto","Medio")))</f>
        <v/>
      </c>
      <c r="K71" s="22">
        <f>IF(C71="","",AVERAGE(C65:C71))</f>
        <v/>
      </c>
      <c r="L71" s="21">
        <f>IF(OR(B71="",C71=""),"",IF(C71&lt;=Panel!$C$7,IF(B71-N(B70)=1,N(L70),0)+1,0))</f>
        <v/>
      </c>
      <c r="M71" s="25">
        <f>IF(B71="","",B71-WEEKDAY(B71,2)+1)</f>
        <v/>
      </c>
      <c r="N71" s="32">
        <f>IF(E71="","",IF(E71&gt;=Panel!$C$5,"Sí","No"))</f>
        <v/>
      </c>
    </row>
    <row r="72">
      <c r="B72" s="29" t="n"/>
      <c r="C72" s="8" t="n"/>
      <c r="D72" s="8" t="n"/>
      <c r="E72" s="5" t="n"/>
      <c r="F72" s="8" t="n"/>
      <c r="G72" s="30" t="n"/>
      <c r="H72" s="31" t="n"/>
      <c r="I72" s="32">
        <f>IF(B72="","",MID("LunMarMiéJueVieSábDom",(WEEKDAY(B72,2)-1)*3+1,3))</f>
        <v/>
      </c>
      <c r="J72" s="32">
        <f>IF(C72="","",IF(C72&lt;=Panel!$C$7,"Bajo",IF(C72&gt;=Panel!$C$8,"Alto","Medio")))</f>
        <v/>
      </c>
      <c r="K72" s="22">
        <f>IF(C72="","",AVERAGE(C66:C72))</f>
        <v/>
      </c>
      <c r="L72" s="21">
        <f>IF(OR(B72="",C72=""),"",IF(C72&lt;=Panel!$C$7,IF(B72-N(B71)=1,N(L71),0)+1,0))</f>
        <v/>
      </c>
      <c r="M72" s="25">
        <f>IF(B72="","",B72-WEEKDAY(B72,2)+1)</f>
        <v/>
      </c>
      <c r="N72" s="32">
        <f>IF(E72="","",IF(E72&gt;=Panel!$C$5,"Sí","No"))</f>
        <v/>
      </c>
    </row>
    <row r="73">
      <c r="B73" s="29" t="n"/>
      <c r="C73" s="8" t="n"/>
      <c r="D73" s="8" t="n"/>
      <c r="E73" s="5" t="n"/>
      <c r="F73" s="8" t="n"/>
      <c r="G73" s="30" t="n"/>
      <c r="H73" s="31" t="n"/>
      <c r="I73" s="32">
        <f>IF(B73="","",MID("LunMarMiéJueVieSábDom",(WEEKDAY(B73,2)-1)*3+1,3))</f>
        <v/>
      </c>
      <c r="J73" s="32">
        <f>IF(C73="","",IF(C73&lt;=Panel!$C$7,"Bajo",IF(C73&gt;=Panel!$C$8,"Alto","Medio")))</f>
        <v/>
      </c>
      <c r="K73" s="22">
        <f>IF(C73="","",AVERAGE(C67:C73))</f>
        <v/>
      </c>
      <c r="L73" s="21">
        <f>IF(OR(B73="",C73=""),"",IF(C73&lt;=Panel!$C$7,IF(B73-N(B72)=1,N(L72),0)+1,0))</f>
        <v/>
      </c>
      <c r="M73" s="25">
        <f>IF(B73="","",B73-WEEKDAY(B73,2)+1)</f>
        <v/>
      </c>
      <c r="N73" s="32">
        <f>IF(E73="","",IF(E73&gt;=Panel!$C$5,"Sí","No"))</f>
        <v/>
      </c>
    </row>
    <row r="74">
      <c r="B74" s="29" t="n"/>
      <c r="C74" s="8" t="n"/>
      <c r="D74" s="8" t="n"/>
      <c r="E74" s="5" t="n"/>
      <c r="F74" s="8" t="n"/>
      <c r="G74" s="30" t="n"/>
      <c r="H74" s="31" t="n"/>
      <c r="I74" s="32">
        <f>IF(B74="","",MID("LunMarMiéJueVieSábDom",(WEEKDAY(B74,2)-1)*3+1,3))</f>
        <v/>
      </c>
      <c r="J74" s="32">
        <f>IF(C74="","",IF(C74&lt;=Panel!$C$7,"Bajo",IF(C74&gt;=Panel!$C$8,"Alto","Medio")))</f>
        <v/>
      </c>
      <c r="K74" s="22">
        <f>IF(C74="","",AVERAGE(C68:C74))</f>
        <v/>
      </c>
      <c r="L74" s="21">
        <f>IF(OR(B74="",C74=""),"",IF(C74&lt;=Panel!$C$7,IF(B74-N(B73)=1,N(L73),0)+1,0))</f>
        <v/>
      </c>
      <c r="M74" s="25">
        <f>IF(B74="","",B74-WEEKDAY(B74,2)+1)</f>
        <v/>
      </c>
      <c r="N74" s="32">
        <f>IF(E74="","",IF(E74&gt;=Panel!$C$5,"Sí","No"))</f>
        <v/>
      </c>
    </row>
    <row r="75">
      <c r="B75" s="29" t="n"/>
      <c r="C75" s="8" t="n"/>
      <c r="D75" s="8" t="n"/>
      <c r="E75" s="5" t="n"/>
      <c r="F75" s="8" t="n"/>
      <c r="G75" s="30" t="n"/>
      <c r="H75" s="31" t="n"/>
      <c r="I75" s="32">
        <f>IF(B75="","",MID("LunMarMiéJueVieSábDom",(WEEKDAY(B75,2)-1)*3+1,3))</f>
        <v/>
      </c>
      <c r="J75" s="32">
        <f>IF(C75="","",IF(C75&lt;=Panel!$C$7,"Bajo",IF(C75&gt;=Panel!$C$8,"Alto","Medio")))</f>
        <v/>
      </c>
      <c r="K75" s="22">
        <f>IF(C75="","",AVERAGE(C69:C75))</f>
        <v/>
      </c>
      <c r="L75" s="21">
        <f>IF(OR(B75="",C75=""),"",IF(C75&lt;=Panel!$C$7,IF(B75-N(B74)=1,N(L74),0)+1,0))</f>
        <v/>
      </c>
      <c r="M75" s="25">
        <f>IF(B75="","",B75-WEEKDAY(B75,2)+1)</f>
        <v/>
      </c>
      <c r="N75" s="32">
        <f>IF(E75="","",IF(E75&gt;=Panel!$C$5,"Sí","No"))</f>
        <v/>
      </c>
    </row>
    <row r="76">
      <c r="B76" s="29" t="n"/>
      <c r="C76" s="8" t="n"/>
      <c r="D76" s="8" t="n"/>
      <c r="E76" s="5" t="n"/>
      <c r="F76" s="8" t="n"/>
      <c r="G76" s="30" t="n"/>
      <c r="H76" s="31" t="n"/>
      <c r="I76" s="32">
        <f>IF(B76="","",MID("LunMarMiéJueVieSábDom",(WEEKDAY(B76,2)-1)*3+1,3))</f>
        <v/>
      </c>
      <c r="J76" s="32">
        <f>IF(C76="","",IF(C76&lt;=Panel!$C$7,"Bajo",IF(C76&gt;=Panel!$C$8,"Alto","Medio")))</f>
        <v/>
      </c>
      <c r="K76" s="22">
        <f>IF(C76="","",AVERAGE(C70:C76))</f>
        <v/>
      </c>
      <c r="L76" s="21">
        <f>IF(OR(B76="",C76=""),"",IF(C76&lt;=Panel!$C$7,IF(B76-N(B75)=1,N(L75),0)+1,0))</f>
        <v/>
      </c>
      <c r="M76" s="25">
        <f>IF(B76="","",B76-WEEKDAY(B76,2)+1)</f>
        <v/>
      </c>
      <c r="N76" s="32">
        <f>IF(E76="","",IF(E76&gt;=Panel!$C$5,"Sí","No"))</f>
        <v/>
      </c>
    </row>
    <row r="77">
      <c r="B77" s="29" t="n"/>
      <c r="C77" s="8" t="n"/>
      <c r="D77" s="8" t="n"/>
      <c r="E77" s="5" t="n"/>
      <c r="F77" s="8" t="n"/>
      <c r="G77" s="30" t="n"/>
      <c r="H77" s="31" t="n"/>
      <c r="I77" s="32">
        <f>IF(B77="","",MID("LunMarMiéJueVieSábDom",(WEEKDAY(B77,2)-1)*3+1,3))</f>
        <v/>
      </c>
      <c r="J77" s="32">
        <f>IF(C77="","",IF(C77&lt;=Panel!$C$7,"Bajo",IF(C77&gt;=Panel!$C$8,"Alto","Medio")))</f>
        <v/>
      </c>
      <c r="K77" s="22">
        <f>IF(C77="","",AVERAGE(C71:C77))</f>
        <v/>
      </c>
      <c r="L77" s="21">
        <f>IF(OR(B77="",C77=""),"",IF(C77&lt;=Panel!$C$7,IF(B77-N(B76)=1,N(L76),0)+1,0))</f>
        <v/>
      </c>
      <c r="M77" s="25">
        <f>IF(B77="","",B77-WEEKDAY(B77,2)+1)</f>
        <v/>
      </c>
      <c r="N77" s="32">
        <f>IF(E77="","",IF(E77&gt;=Panel!$C$5,"Sí","No"))</f>
        <v/>
      </c>
    </row>
    <row r="78">
      <c r="B78" s="29" t="n"/>
      <c r="C78" s="8" t="n"/>
      <c r="D78" s="8" t="n"/>
      <c r="E78" s="5" t="n"/>
      <c r="F78" s="8" t="n"/>
      <c r="G78" s="30" t="n"/>
      <c r="H78" s="31" t="n"/>
      <c r="I78" s="32">
        <f>IF(B78="","",MID("LunMarMiéJueVieSábDom",(WEEKDAY(B78,2)-1)*3+1,3))</f>
        <v/>
      </c>
      <c r="J78" s="32">
        <f>IF(C78="","",IF(C78&lt;=Panel!$C$7,"Bajo",IF(C78&gt;=Panel!$C$8,"Alto","Medio")))</f>
        <v/>
      </c>
      <c r="K78" s="22">
        <f>IF(C78="","",AVERAGE(C72:C78))</f>
        <v/>
      </c>
      <c r="L78" s="21">
        <f>IF(OR(B78="",C78=""),"",IF(C78&lt;=Panel!$C$7,IF(B78-N(B77)=1,N(L77),0)+1,0))</f>
        <v/>
      </c>
      <c r="M78" s="25">
        <f>IF(B78="","",B78-WEEKDAY(B78,2)+1)</f>
        <v/>
      </c>
      <c r="N78" s="32">
        <f>IF(E78="","",IF(E78&gt;=Panel!$C$5,"Sí","No"))</f>
        <v/>
      </c>
    </row>
    <row r="79">
      <c r="B79" s="29" t="n"/>
      <c r="C79" s="8" t="n"/>
      <c r="D79" s="8" t="n"/>
      <c r="E79" s="5" t="n"/>
      <c r="F79" s="8" t="n"/>
      <c r="G79" s="30" t="n"/>
      <c r="H79" s="31" t="n"/>
      <c r="I79" s="32">
        <f>IF(B79="","",MID("LunMarMiéJueVieSábDom",(WEEKDAY(B79,2)-1)*3+1,3))</f>
        <v/>
      </c>
      <c r="J79" s="32">
        <f>IF(C79="","",IF(C79&lt;=Panel!$C$7,"Bajo",IF(C79&gt;=Panel!$C$8,"Alto","Medio")))</f>
        <v/>
      </c>
      <c r="K79" s="22">
        <f>IF(C79="","",AVERAGE(C73:C79))</f>
        <v/>
      </c>
      <c r="L79" s="21">
        <f>IF(OR(B79="",C79=""),"",IF(C79&lt;=Panel!$C$7,IF(B79-N(B78)=1,N(L78),0)+1,0))</f>
        <v/>
      </c>
      <c r="M79" s="25">
        <f>IF(B79="","",B79-WEEKDAY(B79,2)+1)</f>
        <v/>
      </c>
      <c r="N79" s="32">
        <f>IF(E79="","",IF(E79&gt;=Panel!$C$5,"Sí","No"))</f>
        <v/>
      </c>
    </row>
    <row r="80">
      <c r="B80" s="29" t="n"/>
      <c r="C80" s="8" t="n"/>
      <c r="D80" s="8" t="n"/>
      <c r="E80" s="5" t="n"/>
      <c r="F80" s="8" t="n"/>
      <c r="G80" s="30" t="n"/>
      <c r="H80" s="31" t="n"/>
      <c r="I80" s="32">
        <f>IF(B80="","",MID("LunMarMiéJueVieSábDom",(WEEKDAY(B80,2)-1)*3+1,3))</f>
        <v/>
      </c>
      <c r="J80" s="32">
        <f>IF(C80="","",IF(C80&lt;=Panel!$C$7,"Bajo",IF(C80&gt;=Panel!$C$8,"Alto","Medio")))</f>
        <v/>
      </c>
      <c r="K80" s="22">
        <f>IF(C80="","",AVERAGE(C74:C80))</f>
        <v/>
      </c>
      <c r="L80" s="21">
        <f>IF(OR(B80="",C80=""),"",IF(C80&lt;=Panel!$C$7,IF(B80-N(B79)=1,N(L79),0)+1,0))</f>
        <v/>
      </c>
      <c r="M80" s="25">
        <f>IF(B80="","",B80-WEEKDAY(B80,2)+1)</f>
        <v/>
      </c>
      <c r="N80" s="32">
        <f>IF(E80="","",IF(E80&gt;=Panel!$C$5,"Sí","No"))</f>
        <v/>
      </c>
    </row>
    <row r="81">
      <c r="B81" s="29" t="n"/>
      <c r="C81" s="8" t="n"/>
      <c r="D81" s="8" t="n"/>
      <c r="E81" s="5" t="n"/>
      <c r="F81" s="8" t="n"/>
      <c r="G81" s="30" t="n"/>
      <c r="H81" s="31" t="n"/>
      <c r="I81" s="32">
        <f>IF(B81="","",MID("LunMarMiéJueVieSábDom",(WEEKDAY(B81,2)-1)*3+1,3))</f>
        <v/>
      </c>
      <c r="J81" s="32">
        <f>IF(C81="","",IF(C81&lt;=Panel!$C$7,"Bajo",IF(C81&gt;=Panel!$C$8,"Alto","Medio")))</f>
        <v/>
      </c>
      <c r="K81" s="22">
        <f>IF(C81="","",AVERAGE(C75:C81))</f>
        <v/>
      </c>
      <c r="L81" s="21">
        <f>IF(OR(B81="",C81=""),"",IF(C81&lt;=Panel!$C$7,IF(B81-N(B80)=1,N(L80),0)+1,0))</f>
        <v/>
      </c>
      <c r="M81" s="25">
        <f>IF(B81="","",B81-WEEKDAY(B81,2)+1)</f>
        <v/>
      </c>
      <c r="N81" s="32">
        <f>IF(E81="","",IF(E81&gt;=Panel!$C$5,"Sí","No"))</f>
        <v/>
      </c>
    </row>
    <row r="82">
      <c r="B82" s="29" t="n"/>
      <c r="C82" s="8" t="n"/>
      <c r="D82" s="8" t="n"/>
      <c r="E82" s="5" t="n"/>
      <c r="F82" s="8" t="n"/>
      <c r="G82" s="30" t="n"/>
      <c r="H82" s="31" t="n"/>
      <c r="I82" s="32">
        <f>IF(B82="","",MID("LunMarMiéJueVieSábDom",(WEEKDAY(B82,2)-1)*3+1,3))</f>
        <v/>
      </c>
      <c r="J82" s="32">
        <f>IF(C82="","",IF(C82&lt;=Panel!$C$7,"Bajo",IF(C82&gt;=Panel!$C$8,"Alto","Medio")))</f>
        <v/>
      </c>
      <c r="K82" s="22">
        <f>IF(C82="","",AVERAGE(C76:C82))</f>
        <v/>
      </c>
      <c r="L82" s="21">
        <f>IF(OR(B82="",C82=""),"",IF(C82&lt;=Panel!$C$7,IF(B82-N(B81)=1,N(L81),0)+1,0))</f>
        <v/>
      </c>
      <c r="M82" s="25">
        <f>IF(B82="","",B82-WEEKDAY(B82,2)+1)</f>
        <v/>
      </c>
      <c r="N82" s="32">
        <f>IF(E82="","",IF(E82&gt;=Panel!$C$5,"Sí","No"))</f>
        <v/>
      </c>
    </row>
    <row r="83">
      <c r="B83" s="29" t="n"/>
      <c r="C83" s="8" t="n"/>
      <c r="D83" s="8" t="n"/>
      <c r="E83" s="5" t="n"/>
      <c r="F83" s="8" t="n"/>
      <c r="G83" s="30" t="n"/>
      <c r="H83" s="31" t="n"/>
      <c r="I83" s="32">
        <f>IF(B83="","",MID("LunMarMiéJueVieSábDom",(WEEKDAY(B83,2)-1)*3+1,3))</f>
        <v/>
      </c>
      <c r="J83" s="32">
        <f>IF(C83="","",IF(C83&lt;=Panel!$C$7,"Bajo",IF(C83&gt;=Panel!$C$8,"Alto","Medio")))</f>
        <v/>
      </c>
      <c r="K83" s="22">
        <f>IF(C83="","",AVERAGE(C77:C83))</f>
        <v/>
      </c>
      <c r="L83" s="21">
        <f>IF(OR(B83="",C83=""),"",IF(C83&lt;=Panel!$C$7,IF(B83-N(B82)=1,N(L82),0)+1,0))</f>
        <v/>
      </c>
      <c r="M83" s="25">
        <f>IF(B83="","",B83-WEEKDAY(B83,2)+1)</f>
        <v/>
      </c>
      <c r="N83" s="32">
        <f>IF(E83="","",IF(E83&gt;=Panel!$C$5,"Sí","No"))</f>
        <v/>
      </c>
    </row>
    <row r="84">
      <c r="B84" s="29" t="n"/>
      <c r="C84" s="8" t="n"/>
      <c r="D84" s="8" t="n"/>
      <c r="E84" s="5" t="n"/>
      <c r="F84" s="8" t="n"/>
      <c r="G84" s="30" t="n"/>
      <c r="H84" s="31" t="n"/>
      <c r="I84" s="32">
        <f>IF(B84="","",MID("LunMarMiéJueVieSábDom",(WEEKDAY(B84,2)-1)*3+1,3))</f>
        <v/>
      </c>
      <c r="J84" s="32">
        <f>IF(C84="","",IF(C84&lt;=Panel!$C$7,"Bajo",IF(C84&gt;=Panel!$C$8,"Alto","Medio")))</f>
        <v/>
      </c>
      <c r="K84" s="22">
        <f>IF(C84="","",AVERAGE(C78:C84))</f>
        <v/>
      </c>
      <c r="L84" s="21">
        <f>IF(OR(B84="",C84=""),"",IF(C84&lt;=Panel!$C$7,IF(B84-N(B83)=1,N(L83),0)+1,0))</f>
        <v/>
      </c>
      <c r="M84" s="25">
        <f>IF(B84="","",B84-WEEKDAY(B84,2)+1)</f>
        <v/>
      </c>
      <c r="N84" s="32">
        <f>IF(E84="","",IF(E84&gt;=Panel!$C$5,"Sí","No"))</f>
        <v/>
      </c>
    </row>
    <row r="85">
      <c r="B85" s="29" t="n"/>
      <c r="C85" s="8" t="n"/>
      <c r="D85" s="8" t="n"/>
      <c r="E85" s="5" t="n"/>
      <c r="F85" s="8" t="n"/>
      <c r="G85" s="30" t="n"/>
      <c r="H85" s="31" t="n"/>
      <c r="I85" s="32">
        <f>IF(B85="","",MID("LunMarMiéJueVieSábDom",(WEEKDAY(B85,2)-1)*3+1,3))</f>
        <v/>
      </c>
      <c r="J85" s="32">
        <f>IF(C85="","",IF(C85&lt;=Panel!$C$7,"Bajo",IF(C85&gt;=Panel!$C$8,"Alto","Medio")))</f>
        <v/>
      </c>
      <c r="K85" s="22">
        <f>IF(C85="","",AVERAGE(C79:C85))</f>
        <v/>
      </c>
      <c r="L85" s="21">
        <f>IF(OR(B85="",C85=""),"",IF(C85&lt;=Panel!$C$7,IF(B85-N(B84)=1,N(L84),0)+1,0))</f>
        <v/>
      </c>
      <c r="M85" s="25">
        <f>IF(B85="","",B85-WEEKDAY(B85,2)+1)</f>
        <v/>
      </c>
      <c r="N85" s="32">
        <f>IF(E85="","",IF(E85&gt;=Panel!$C$5,"Sí","No"))</f>
        <v/>
      </c>
    </row>
    <row r="86">
      <c r="B86" s="29" t="n"/>
      <c r="C86" s="8" t="n"/>
      <c r="D86" s="8" t="n"/>
      <c r="E86" s="5" t="n"/>
      <c r="F86" s="8" t="n"/>
      <c r="G86" s="30" t="n"/>
      <c r="H86" s="31" t="n"/>
      <c r="I86" s="32">
        <f>IF(B86="","",MID("LunMarMiéJueVieSábDom",(WEEKDAY(B86,2)-1)*3+1,3))</f>
        <v/>
      </c>
      <c r="J86" s="32">
        <f>IF(C86="","",IF(C86&lt;=Panel!$C$7,"Bajo",IF(C86&gt;=Panel!$C$8,"Alto","Medio")))</f>
        <v/>
      </c>
      <c r="K86" s="22">
        <f>IF(C86="","",AVERAGE(C80:C86))</f>
        <v/>
      </c>
      <c r="L86" s="21">
        <f>IF(OR(B86="",C86=""),"",IF(C86&lt;=Panel!$C$7,IF(B86-N(B85)=1,N(L85),0)+1,0))</f>
        <v/>
      </c>
      <c r="M86" s="25">
        <f>IF(B86="","",B86-WEEKDAY(B86,2)+1)</f>
        <v/>
      </c>
      <c r="N86" s="32">
        <f>IF(E86="","",IF(E86&gt;=Panel!$C$5,"Sí","No"))</f>
        <v/>
      </c>
    </row>
    <row r="87">
      <c r="B87" s="29" t="n"/>
      <c r="C87" s="8" t="n"/>
      <c r="D87" s="8" t="n"/>
      <c r="E87" s="5" t="n"/>
      <c r="F87" s="8" t="n"/>
      <c r="G87" s="30" t="n"/>
      <c r="H87" s="31" t="n"/>
      <c r="I87" s="32">
        <f>IF(B87="","",MID("LunMarMiéJueVieSábDom",(WEEKDAY(B87,2)-1)*3+1,3))</f>
        <v/>
      </c>
      <c r="J87" s="32">
        <f>IF(C87="","",IF(C87&lt;=Panel!$C$7,"Bajo",IF(C87&gt;=Panel!$C$8,"Alto","Medio")))</f>
        <v/>
      </c>
      <c r="K87" s="22">
        <f>IF(C87="","",AVERAGE(C81:C87))</f>
        <v/>
      </c>
      <c r="L87" s="21">
        <f>IF(OR(B87="",C87=""),"",IF(C87&lt;=Panel!$C$7,IF(B87-N(B86)=1,N(L86),0)+1,0))</f>
        <v/>
      </c>
      <c r="M87" s="25">
        <f>IF(B87="","",B87-WEEKDAY(B87,2)+1)</f>
        <v/>
      </c>
      <c r="N87" s="32">
        <f>IF(E87="","",IF(E87&gt;=Panel!$C$5,"Sí","No"))</f>
        <v/>
      </c>
    </row>
    <row r="88">
      <c r="B88" s="29" t="n"/>
      <c r="C88" s="8" t="n"/>
      <c r="D88" s="8" t="n"/>
      <c r="E88" s="5" t="n"/>
      <c r="F88" s="8" t="n"/>
      <c r="G88" s="30" t="n"/>
      <c r="H88" s="31" t="n"/>
      <c r="I88" s="32">
        <f>IF(B88="","",MID("LunMarMiéJueVieSábDom",(WEEKDAY(B88,2)-1)*3+1,3))</f>
        <v/>
      </c>
      <c r="J88" s="32">
        <f>IF(C88="","",IF(C88&lt;=Panel!$C$7,"Bajo",IF(C88&gt;=Panel!$C$8,"Alto","Medio")))</f>
        <v/>
      </c>
      <c r="K88" s="22">
        <f>IF(C88="","",AVERAGE(C82:C88))</f>
        <v/>
      </c>
      <c r="L88" s="21">
        <f>IF(OR(B88="",C88=""),"",IF(C88&lt;=Panel!$C$7,IF(B88-N(B87)=1,N(L87),0)+1,0))</f>
        <v/>
      </c>
      <c r="M88" s="25">
        <f>IF(B88="","",B88-WEEKDAY(B88,2)+1)</f>
        <v/>
      </c>
      <c r="N88" s="32">
        <f>IF(E88="","",IF(E88&gt;=Panel!$C$5,"Sí","No"))</f>
        <v/>
      </c>
    </row>
    <row r="89">
      <c r="B89" s="29" t="n"/>
      <c r="C89" s="8" t="n"/>
      <c r="D89" s="8" t="n"/>
      <c r="E89" s="5" t="n"/>
      <c r="F89" s="8" t="n"/>
      <c r="G89" s="30" t="n"/>
      <c r="H89" s="31" t="n"/>
      <c r="I89" s="32">
        <f>IF(B89="","",MID("LunMarMiéJueVieSábDom",(WEEKDAY(B89,2)-1)*3+1,3))</f>
        <v/>
      </c>
      <c r="J89" s="32">
        <f>IF(C89="","",IF(C89&lt;=Panel!$C$7,"Bajo",IF(C89&gt;=Panel!$C$8,"Alto","Medio")))</f>
        <v/>
      </c>
      <c r="K89" s="22">
        <f>IF(C89="","",AVERAGE(C83:C89))</f>
        <v/>
      </c>
      <c r="L89" s="21">
        <f>IF(OR(B89="",C89=""),"",IF(C89&lt;=Panel!$C$7,IF(B89-N(B88)=1,N(L88),0)+1,0))</f>
        <v/>
      </c>
      <c r="M89" s="25">
        <f>IF(B89="","",B89-WEEKDAY(B89,2)+1)</f>
        <v/>
      </c>
      <c r="N89" s="32">
        <f>IF(E89="","",IF(E89&gt;=Panel!$C$5,"Sí","No"))</f>
        <v/>
      </c>
    </row>
    <row r="90">
      <c r="B90" s="29" t="n"/>
      <c r="C90" s="8" t="n"/>
      <c r="D90" s="8" t="n"/>
      <c r="E90" s="5" t="n"/>
      <c r="F90" s="8" t="n"/>
      <c r="G90" s="30" t="n"/>
      <c r="H90" s="31" t="n"/>
      <c r="I90" s="32">
        <f>IF(B90="","",MID("LunMarMiéJueVieSábDom",(WEEKDAY(B90,2)-1)*3+1,3))</f>
        <v/>
      </c>
      <c r="J90" s="32">
        <f>IF(C90="","",IF(C90&lt;=Panel!$C$7,"Bajo",IF(C90&gt;=Panel!$C$8,"Alto","Medio")))</f>
        <v/>
      </c>
      <c r="K90" s="22">
        <f>IF(C90="","",AVERAGE(C84:C90))</f>
        <v/>
      </c>
      <c r="L90" s="21">
        <f>IF(OR(B90="",C90=""),"",IF(C90&lt;=Panel!$C$7,IF(B90-N(B89)=1,N(L89),0)+1,0))</f>
        <v/>
      </c>
      <c r="M90" s="25">
        <f>IF(B90="","",B90-WEEKDAY(B90,2)+1)</f>
        <v/>
      </c>
      <c r="N90" s="32">
        <f>IF(E90="","",IF(E90&gt;=Panel!$C$5,"Sí","No"))</f>
        <v/>
      </c>
    </row>
    <row r="91">
      <c r="B91" s="29" t="n"/>
      <c r="C91" s="8" t="n"/>
      <c r="D91" s="8" t="n"/>
      <c r="E91" s="5" t="n"/>
      <c r="F91" s="8" t="n"/>
      <c r="G91" s="30" t="n"/>
      <c r="H91" s="31" t="n"/>
      <c r="I91" s="32">
        <f>IF(B91="","",MID("LunMarMiéJueVieSábDom",(WEEKDAY(B91,2)-1)*3+1,3))</f>
        <v/>
      </c>
      <c r="J91" s="32">
        <f>IF(C91="","",IF(C91&lt;=Panel!$C$7,"Bajo",IF(C91&gt;=Panel!$C$8,"Alto","Medio")))</f>
        <v/>
      </c>
      <c r="K91" s="22">
        <f>IF(C91="","",AVERAGE(C85:C91))</f>
        <v/>
      </c>
      <c r="L91" s="21">
        <f>IF(OR(B91="",C91=""),"",IF(C91&lt;=Panel!$C$7,IF(B91-N(B90)=1,N(L90),0)+1,0))</f>
        <v/>
      </c>
      <c r="M91" s="25">
        <f>IF(B91="","",B91-WEEKDAY(B91,2)+1)</f>
        <v/>
      </c>
      <c r="N91" s="32">
        <f>IF(E91="","",IF(E91&gt;=Panel!$C$5,"Sí","No"))</f>
        <v/>
      </c>
    </row>
    <row r="92">
      <c r="B92" s="29" t="n"/>
      <c r="C92" s="8" t="n"/>
      <c r="D92" s="8" t="n"/>
      <c r="E92" s="5" t="n"/>
      <c r="F92" s="8" t="n"/>
      <c r="G92" s="30" t="n"/>
      <c r="H92" s="31" t="n"/>
      <c r="I92" s="32">
        <f>IF(B92="","",MID("LunMarMiéJueVieSábDom",(WEEKDAY(B92,2)-1)*3+1,3))</f>
        <v/>
      </c>
      <c r="J92" s="32">
        <f>IF(C92="","",IF(C92&lt;=Panel!$C$7,"Bajo",IF(C92&gt;=Panel!$C$8,"Alto","Medio")))</f>
        <v/>
      </c>
      <c r="K92" s="22">
        <f>IF(C92="","",AVERAGE(C86:C92))</f>
        <v/>
      </c>
      <c r="L92" s="21">
        <f>IF(OR(B92="",C92=""),"",IF(C92&lt;=Panel!$C$7,IF(B92-N(B91)=1,N(L91),0)+1,0))</f>
        <v/>
      </c>
      <c r="M92" s="25">
        <f>IF(B92="","",B92-WEEKDAY(B92,2)+1)</f>
        <v/>
      </c>
      <c r="N92" s="32">
        <f>IF(E92="","",IF(E92&gt;=Panel!$C$5,"Sí","No"))</f>
        <v/>
      </c>
    </row>
    <row r="93">
      <c r="B93" s="29" t="n"/>
      <c r="C93" s="8" t="n"/>
      <c r="D93" s="8" t="n"/>
      <c r="E93" s="5" t="n"/>
      <c r="F93" s="8" t="n"/>
      <c r="G93" s="30" t="n"/>
      <c r="H93" s="31" t="n"/>
      <c r="I93" s="32">
        <f>IF(B93="","",MID("LunMarMiéJueVieSábDom",(WEEKDAY(B93,2)-1)*3+1,3))</f>
        <v/>
      </c>
      <c r="J93" s="32">
        <f>IF(C93="","",IF(C93&lt;=Panel!$C$7,"Bajo",IF(C93&gt;=Panel!$C$8,"Alto","Medio")))</f>
        <v/>
      </c>
      <c r="K93" s="22">
        <f>IF(C93="","",AVERAGE(C87:C93))</f>
        <v/>
      </c>
      <c r="L93" s="21">
        <f>IF(OR(B93="",C93=""),"",IF(C93&lt;=Panel!$C$7,IF(B93-N(B92)=1,N(L92),0)+1,0))</f>
        <v/>
      </c>
      <c r="M93" s="25">
        <f>IF(B93="","",B93-WEEKDAY(B93,2)+1)</f>
        <v/>
      </c>
      <c r="N93" s="32">
        <f>IF(E93="","",IF(E93&gt;=Panel!$C$5,"Sí","No"))</f>
        <v/>
      </c>
    </row>
    <row r="94">
      <c r="B94" s="29" t="n"/>
      <c r="C94" s="8" t="n"/>
      <c r="D94" s="8" t="n"/>
      <c r="E94" s="5" t="n"/>
      <c r="F94" s="8" t="n"/>
      <c r="G94" s="30" t="n"/>
      <c r="H94" s="31" t="n"/>
      <c r="I94" s="32">
        <f>IF(B94="","",MID("LunMarMiéJueVieSábDom",(WEEKDAY(B94,2)-1)*3+1,3))</f>
        <v/>
      </c>
      <c r="J94" s="32">
        <f>IF(C94="","",IF(C94&lt;=Panel!$C$7,"Bajo",IF(C94&gt;=Panel!$C$8,"Alto","Medio")))</f>
        <v/>
      </c>
      <c r="K94" s="22">
        <f>IF(C94="","",AVERAGE(C88:C94))</f>
        <v/>
      </c>
      <c r="L94" s="21">
        <f>IF(OR(B94="",C94=""),"",IF(C94&lt;=Panel!$C$7,IF(B94-N(B93)=1,N(L93),0)+1,0))</f>
        <v/>
      </c>
      <c r="M94" s="25">
        <f>IF(B94="","",B94-WEEKDAY(B94,2)+1)</f>
        <v/>
      </c>
      <c r="N94" s="32">
        <f>IF(E94="","",IF(E94&gt;=Panel!$C$5,"Sí","No"))</f>
        <v/>
      </c>
    </row>
    <row r="95">
      <c r="B95" s="29" t="n"/>
      <c r="C95" s="8" t="n"/>
      <c r="D95" s="8" t="n"/>
      <c r="E95" s="5" t="n"/>
      <c r="F95" s="8" t="n"/>
      <c r="G95" s="30" t="n"/>
      <c r="H95" s="31" t="n"/>
      <c r="I95" s="32">
        <f>IF(B95="","",MID("LunMarMiéJueVieSábDom",(WEEKDAY(B95,2)-1)*3+1,3))</f>
        <v/>
      </c>
      <c r="J95" s="32">
        <f>IF(C95="","",IF(C95&lt;=Panel!$C$7,"Bajo",IF(C95&gt;=Panel!$C$8,"Alto","Medio")))</f>
        <v/>
      </c>
      <c r="K95" s="22">
        <f>IF(C95="","",AVERAGE(C89:C95))</f>
        <v/>
      </c>
      <c r="L95" s="21">
        <f>IF(OR(B95="",C95=""),"",IF(C95&lt;=Panel!$C$7,IF(B95-N(B94)=1,N(L94),0)+1,0))</f>
        <v/>
      </c>
      <c r="M95" s="25">
        <f>IF(B95="","",B95-WEEKDAY(B95,2)+1)</f>
        <v/>
      </c>
      <c r="N95" s="32">
        <f>IF(E95="","",IF(E95&gt;=Panel!$C$5,"Sí","No"))</f>
        <v/>
      </c>
    </row>
    <row r="96">
      <c r="B96" s="29" t="n"/>
      <c r="C96" s="8" t="n"/>
      <c r="D96" s="8" t="n"/>
      <c r="E96" s="5" t="n"/>
      <c r="F96" s="8" t="n"/>
      <c r="G96" s="30" t="n"/>
      <c r="H96" s="31" t="n"/>
      <c r="I96" s="32">
        <f>IF(B96="","",MID("LunMarMiéJueVieSábDom",(WEEKDAY(B96,2)-1)*3+1,3))</f>
        <v/>
      </c>
      <c r="J96" s="32">
        <f>IF(C96="","",IF(C96&lt;=Panel!$C$7,"Bajo",IF(C96&gt;=Panel!$C$8,"Alto","Medio")))</f>
        <v/>
      </c>
      <c r="K96" s="22">
        <f>IF(C96="","",AVERAGE(C90:C96))</f>
        <v/>
      </c>
      <c r="L96" s="21">
        <f>IF(OR(B96="",C96=""),"",IF(C96&lt;=Panel!$C$7,IF(B96-N(B95)=1,N(L95),0)+1,0))</f>
        <v/>
      </c>
      <c r="M96" s="25">
        <f>IF(B96="","",B96-WEEKDAY(B96,2)+1)</f>
        <v/>
      </c>
      <c r="N96" s="32">
        <f>IF(E96="","",IF(E96&gt;=Panel!$C$5,"Sí","No"))</f>
        <v/>
      </c>
    </row>
    <row r="97">
      <c r="B97" s="29" t="n"/>
      <c r="C97" s="8" t="n"/>
      <c r="D97" s="8" t="n"/>
      <c r="E97" s="5" t="n"/>
      <c r="F97" s="8" t="n"/>
      <c r="G97" s="30" t="n"/>
      <c r="H97" s="31" t="n"/>
      <c r="I97" s="32">
        <f>IF(B97="","",MID("LunMarMiéJueVieSábDom",(WEEKDAY(B97,2)-1)*3+1,3))</f>
        <v/>
      </c>
      <c r="J97" s="32">
        <f>IF(C97="","",IF(C97&lt;=Panel!$C$7,"Bajo",IF(C97&gt;=Panel!$C$8,"Alto","Medio")))</f>
        <v/>
      </c>
      <c r="K97" s="22">
        <f>IF(C97="","",AVERAGE(C91:C97))</f>
        <v/>
      </c>
      <c r="L97" s="21">
        <f>IF(OR(B97="",C97=""),"",IF(C97&lt;=Panel!$C$7,IF(B97-N(B96)=1,N(L96),0)+1,0))</f>
        <v/>
      </c>
      <c r="M97" s="25">
        <f>IF(B97="","",B97-WEEKDAY(B97,2)+1)</f>
        <v/>
      </c>
      <c r="N97" s="32">
        <f>IF(E97="","",IF(E97&gt;=Panel!$C$5,"Sí","No"))</f>
        <v/>
      </c>
    </row>
    <row r="98">
      <c r="B98" s="29" t="n"/>
      <c r="C98" s="8" t="n"/>
      <c r="D98" s="8" t="n"/>
      <c r="E98" s="5" t="n"/>
      <c r="F98" s="8" t="n"/>
      <c r="G98" s="30" t="n"/>
      <c r="H98" s="31" t="n"/>
      <c r="I98" s="32">
        <f>IF(B98="","",MID("LunMarMiéJueVieSábDom",(WEEKDAY(B98,2)-1)*3+1,3))</f>
        <v/>
      </c>
      <c r="J98" s="32">
        <f>IF(C98="","",IF(C98&lt;=Panel!$C$7,"Bajo",IF(C98&gt;=Panel!$C$8,"Alto","Medio")))</f>
        <v/>
      </c>
      <c r="K98" s="22">
        <f>IF(C98="","",AVERAGE(C92:C98))</f>
        <v/>
      </c>
      <c r="L98" s="21">
        <f>IF(OR(B98="",C98=""),"",IF(C98&lt;=Panel!$C$7,IF(B98-N(B97)=1,N(L97),0)+1,0))</f>
        <v/>
      </c>
      <c r="M98" s="25">
        <f>IF(B98="","",B98-WEEKDAY(B98,2)+1)</f>
        <v/>
      </c>
      <c r="N98" s="32">
        <f>IF(E98="","",IF(E98&gt;=Panel!$C$5,"Sí","No"))</f>
        <v/>
      </c>
    </row>
    <row r="99">
      <c r="B99" s="29" t="n"/>
      <c r="C99" s="8" t="n"/>
      <c r="D99" s="8" t="n"/>
      <c r="E99" s="5" t="n"/>
      <c r="F99" s="8" t="n"/>
      <c r="G99" s="30" t="n"/>
      <c r="H99" s="31" t="n"/>
      <c r="I99" s="32">
        <f>IF(B99="","",MID("LunMarMiéJueVieSábDom",(WEEKDAY(B99,2)-1)*3+1,3))</f>
        <v/>
      </c>
      <c r="J99" s="32">
        <f>IF(C99="","",IF(C99&lt;=Panel!$C$7,"Bajo",IF(C99&gt;=Panel!$C$8,"Alto","Medio")))</f>
        <v/>
      </c>
      <c r="K99" s="22">
        <f>IF(C99="","",AVERAGE(C93:C99))</f>
        <v/>
      </c>
      <c r="L99" s="21">
        <f>IF(OR(B99="",C99=""),"",IF(C99&lt;=Panel!$C$7,IF(B99-N(B98)=1,N(L98),0)+1,0))</f>
        <v/>
      </c>
      <c r="M99" s="25">
        <f>IF(B99="","",B99-WEEKDAY(B99,2)+1)</f>
        <v/>
      </c>
      <c r="N99" s="32">
        <f>IF(E99="","",IF(E99&gt;=Panel!$C$5,"Sí","No"))</f>
        <v/>
      </c>
    </row>
    <row r="100">
      <c r="B100" s="29" t="n"/>
      <c r="C100" s="8" t="n"/>
      <c r="D100" s="8" t="n"/>
      <c r="E100" s="5" t="n"/>
      <c r="F100" s="8" t="n"/>
      <c r="G100" s="30" t="n"/>
      <c r="H100" s="31" t="n"/>
      <c r="I100" s="32">
        <f>IF(B100="","",MID("LunMarMiéJueVieSábDom",(WEEKDAY(B100,2)-1)*3+1,3))</f>
        <v/>
      </c>
      <c r="J100" s="32">
        <f>IF(C100="","",IF(C100&lt;=Panel!$C$7,"Bajo",IF(C100&gt;=Panel!$C$8,"Alto","Medio")))</f>
        <v/>
      </c>
      <c r="K100" s="22">
        <f>IF(C100="","",AVERAGE(C94:C100))</f>
        <v/>
      </c>
      <c r="L100" s="21">
        <f>IF(OR(B100="",C100=""),"",IF(C100&lt;=Panel!$C$7,IF(B100-N(B99)=1,N(L99),0)+1,0))</f>
        <v/>
      </c>
      <c r="M100" s="25">
        <f>IF(B100="","",B100-WEEKDAY(B100,2)+1)</f>
        <v/>
      </c>
      <c r="N100" s="32">
        <f>IF(E100="","",IF(E100&gt;=Panel!$C$5,"Sí","No"))</f>
        <v/>
      </c>
    </row>
    <row r="101">
      <c r="B101" s="29" t="n"/>
      <c r="C101" s="8" t="n"/>
      <c r="D101" s="8" t="n"/>
      <c r="E101" s="5" t="n"/>
      <c r="F101" s="8" t="n"/>
      <c r="G101" s="30" t="n"/>
      <c r="H101" s="31" t="n"/>
      <c r="I101" s="32">
        <f>IF(B101="","",MID("LunMarMiéJueVieSábDom",(WEEKDAY(B101,2)-1)*3+1,3))</f>
        <v/>
      </c>
      <c r="J101" s="32">
        <f>IF(C101="","",IF(C101&lt;=Panel!$C$7,"Bajo",IF(C101&gt;=Panel!$C$8,"Alto","Medio")))</f>
        <v/>
      </c>
      <c r="K101" s="22">
        <f>IF(C101="","",AVERAGE(C95:C101))</f>
        <v/>
      </c>
      <c r="L101" s="21">
        <f>IF(OR(B101="",C101=""),"",IF(C101&lt;=Panel!$C$7,IF(B101-N(B100)=1,N(L100),0)+1,0))</f>
        <v/>
      </c>
      <c r="M101" s="25">
        <f>IF(B101="","",B101-WEEKDAY(B101,2)+1)</f>
        <v/>
      </c>
      <c r="N101" s="32">
        <f>IF(E101="","",IF(E101&gt;=Panel!$C$5,"Sí","No"))</f>
        <v/>
      </c>
    </row>
    <row r="102">
      <c r="B102" s="29" t="n"/>
      <c r="C102" s="8" t="n"/>
      <c r="D102" s="8" t="n"/>
      <c r="E102" s="5" t="n"/>
      <c r="F102" s="8" t="n"/>
      <c r="G102" s="30" t="n"/>
      <c r="H102" s="31" t="n"/>
      <c r="I102" s="32">
        <f>IF(B102="","",MID("LunMarMiéJueVieSábDom",(WEEKDAY(B102,2)-1)*3+1,3))</f>
        <v/>
      </c>
      <c r="J102" s="32">
        <f>IF(C102="","",IF(C102&lt;=Panel!$C$7,"Bajo",IF(C102&gt;=Panel!$C$8,"Alto","Medio")))</f>
        <v/>
      </c>
      <c r="K102" s="22">
        <f>IF(C102="","",AVERAGE(C96:C102))</f>
        <v/>
      </c>
      <c r="L102" s="21">
        <f>IF(OR(B102="",C102=""),"",IF(C102&lt;=Panel!$C$7,IF(B102-N(B101)=1,N(L101),0)+1,0))</f>
        <v/>
      </c>
      <c r="M102" s="25">
        <f>IF(B102="","",B102-WEEKDAY(B102,2)+1)</f>
        <v/>
      </c>
      <c r="N102" s="32">
        <f>IF(E102="","",IF(E102&gt;=Panel!$C$5,"Sí","No"))</f>
        <v/>
      </c>
    </row>
    <row r="103">
      <c r="B103" s="29" t="n"/>
      <c r="C103" s="8" t="n"/>
      <c r="D103" s="8" t="n"/>
      <c r="E103" s="5" t="n"/>
      <c r="F103" s="8" t="n"/>
      <c r="G103" s="30" t="n"/>
      <c r="H103" s="31" t="n"/>
      <c r="I103" s="32">
        <f>IF(B103="","",MID("LunMarMiéJueVieSábDom",(WEEKDAY(B103,2)-1)*3+1,3))</f>
        <v/>
      </c>
      <c r="J103" s="32">
        <f>IF(C103="","",IF(C103&lt;=Panel!$C$7,"Bajo",IF(C103&gt;=Panel!$C$8,"Alto","Medio")))</f>
        <v/>
      </c>
      <c r="K103" s="22">
        <f>IF(C103="","",AVERAGE(C97:C103))</f>
        <v/>
      </c>
      <c r="L103" s="21">
        <f>IF(OR(B103="",C103=""),"",IF(C103&lt;=Panel!$C$7,IF(B103-N(B102)=1,N(L102),0)+1,0))</f>
        <v/>
      </c>
      <c r="M103" s="25">
        <f>IF(B103="","",B103-WEEKDAY(B103,2)+1)</f>
        <v/>
      </c>
      <c r="N103" s="32">
        <f>IF(E103="","",IF(E103&gt;=Panel!$C$5,"Sí","No"))</f>
        <v/>
      </c>
    </row>
    <row r="104">
      <c r="B104" s="29" t="n"/>
      <c r="C104" s="8" t="n"/>
      <c r="D104" s="8" t="n"/>
      <c r="E104" s="5" t="n"/>
      <c r="F104" s="8" t="n"/>
      <c r="G104" s="30" t="n"/>
      <c r="H104" s="31" t="n"/>
      <c r="I104" s="32">
        <f>IF(B104="","",MID("LunMarMiéJueVieSábDom",(WEEKDAY(B104,2)-1)*3+1,3))</f>
        <v/>
      </c>
      <c r="J104" s="32">
        <f>IF(C104="","",IF(C104&lt;=Panel!$C$7,"Bajo",IF(C104&gt;=Panel!$C$8,"Alto","Medio")))</f>
        <v/>
      </c>
      <c r="K104" s="22">
        <f>IF(C104="","",AVERAGE(C98:C104))</f>
        <v/>
      </c>
      <c r="L104" s="21">
        <f>IF(OR(B104="",C104=""),"",IF(C104&lt;=Panel!$C$7,IF(B104-N(B103)=1,N(L103),0)+1,0))</f>
        <v/>
      </c>
      <c r="M104" s="25">
        <f>IF(B104="","",B104-WEEKDAY(B104,2)+1)</f>
        <v/>
      </c>
      <c r="N104" s="32">
        <f>IF(E104="","",IF(E104&gt;=Panel!$C$5,"Sí","No"))</f>
        <v/>
      </c>
    </row>
    <row r="105">
      <c r="B105" s="29" t="n"/>
      <c r="C105" s="8" t="n"/>
      <c r="D105" s="8" t="n"/>
      <c r="E105" s="5" t="n"/>
      <c r="F105" s="8" t="n"/>
      <c r="G105" s="30" t="n"/>
      <c r="H105" s="31" t="n"/>
      <c r="I105" s="32">
        <f>IF(B105="","",MID("LunMarMiéJueVieSábDom",(WEEKDAY(B105,2)-1)*3+1,3))</f>
        <v/>
      </c>
      <c r="J105" s="32">
        <f>IF(C105="","",IF(C105&lt;=Panel!$C$7,"Bajo",IF(C105&gt;=Panel!$C$8,"Alto","Medio")))</f>
        <v/>
      </c>
      <c r="K105" s="22">
        <f>IF(C105="","",AVERAGE(C99:C105))</f>
        <v/>
      </c>
      <c r="L105" s="21">
        <f>IF(OR(B105="",C105=""),"",IF(C105&lt;=Panel!$C$7,IF(B105-N(B104)=1,N(L104),0)+1,0))</f>
        <v/>
      </c>
      <c r="M105" s="25">
        <f>IF(B105="","",B105-WEEKDAY(B105,2)+1)</f>
        <v/>
      </c>
      <c r="N105" s="32">
        <f>IF(E105="","",IF(E105&gt;=Panel!$C$5,"Sí","No"))</f>
        <v/>
      </c>
    </row>
    <row r="106">
      <c r="B106" s="29" t="n"/>
      <c r="C106" s="8" t="n"/>
      <c r="D106" s="8" t="n"/>
      <c r="E106" s="5" t="n"/>
      <c r="F106" s="8" t="n"/>
      <c r="G106" s="30" t="n"/>
      <c r="H106" s="31" t="n"/>
      <c r="I106" s="32">
        <f>IF(B106="","",MID("LunMarMiéJueVieSábDom",(WEEKDAY(B106,2)-1)*3+1,3))</f>
        <v/>
      </c>
      <c r="J106" s="32">
        <f>IF(C106="","",IF(C106&lt;=Panel!$C$7,"Bajo",IF(C106&gt;=Panel!$C$8,"Alto","Medio")))</f>
        <v/>
      </c>
      <c r="K106" s="22">
        <f>IF(C106="","",AVERAGE(C100:C106))</f>
        <v/>
      </c>
      <c r="L106" s="21">
        <f>IF(OR(B106="",C106=""),"",IF(C106&lt;=Panel!$C$7,IF(B106-N(B105)=1,N(L105),0)+1,0))</f>
        <v/>
      </c>
      <c r="M106" s="25">
        <f>IF(B106="","",B106-WEEKDAY(B106,2)+1)</f>
        <v/>
      </c>
      <c r="N106" s="32">
        <f>IF(E106="","",IF(E106&gt;=Panel!$C$5,"Sí","No"))</f>
        <v/>
      </c>
    </row>
    <row r="107">
      <c r="B107" s="29" t="n"/>
      <c r="C107" s="8" t="n"/>
      <c r="D107" s="8" t="n"/>
      <c r="E107" s="5" t="n"/>
      <c r="F107" s="8" t="n"/>
      <c r="G107" s="30" t="n"/>
      <c r="H107" s="31" t="n"/>
      <c r="I107" s="32">
        <f>IF(B107="","",MID("LunMarMiéJueVieSábDom",(WEEKDAY(B107,2)-1)*3+1,3))</f>
        <v/>
      </c>
      <c r="J107" s="32">
        <f>IF(C107="","",IF(C107&lt;=Panel!$C$7,"Bajo",IF(C107&gt;=Panel!$C$8,"Alto","Medio")))</f>
        <v/>
      </c>
      <c r="K107" s="22">
        <f>IF(C107="","",AVERAGE(C101:C107))</f>
        <v/>
      </c>
      <c r="L107" s="21">
        <f>IF(OR(B107="",C107=""),"",IF(C107&lt;=Panel!$C$7,IF(B107-N(B106)=1,N(L106),0)+1,0))</f>
        <v/>
      </c>
      <c r="M107" s="25">
        <f>IF(B107="","",B107-WEEKDAY(B107,2)+1)</f>
        <v/>
      </c>
      <c r="N107" s="32">
        <f>IF(E107="","",IF(E107&gt;=Panel!$C$5,"Sí","No"))</f>
        <v/>
      </c>
    </row>
    <row r="108">
      <c r="B108" s="29" t="n"/>
      <c r="C108" s="8" t="n"/>
      <c r="D108" s="8" t="n"/>
      <c r="E108" s="5" t="n"/>
      <c r="F108" s="8" t="n"/>
      <c r="G108" s="30" t="n"/>
      <c r="H108" s="31" t="n"/>
      <c r="I108" s="32">
        <f>IF(B108="","",MID("LunMarMiéJueVieSábDom",(WEEKDAY(B108,2)-1)*3+1,3))</f>
        <v/>
      </c>
      <c r="J108" s="32">
        <f>IF(C108="","",IF(C108&lt;=Panel!$C$7,"Bajo",IF(C108&gt;=Panel!$C$8,"Alto","Medio")))</f>
        <v/>
      </c>
      <c r="K108" s="22">
        <f>IF(C108="","",AVERAGE(C102:C108))</f>
        <v/>
      </c>
      <c r="L108" s="21">
        <f>IF(OR(B108="",C108=""),"",IF(C108&lt;=Panel!$C$7,IF(B108-N(B107)=1,N(L107),0)+1,0))</f>
        <v/>
      </c>
      <c r="M108" s="25">
        <f>IF(B108="","",B108-WEEKDAY(B108,2)+1)</f>
        <v/>
      </c>
      <c r="N108" s="32">
        <f>IF(E108="","",IF(E108&gt;=Panel!$C$5,"Sí","No"))</f>
        <v/>
      </c>
    </row>
    <row r="109">
      <c r="B109" s="29" t="n"/>
      <c r="C109" s="8" t="n"/>
      <c r="D109" s="8" t="n"/>
      <c r="E109" s="5" t="n"/>
      <c r="F109" s="8" t="n"/>
      <c r="G109" s="30" t="n"/>
      <c r="H109" s="31" t="n"/>
      <c r="I109" s="32">
        <f>IF(B109="","",MID("LunMarMiéJueVieSábDom",(WEEKDAY(B109,2)-1)*3+1,3))</f>
        <v/>
      </c>
      <c r="J109" s="32">
        <f>IF(C109="","",IF(C109&lt;=Panel!$C$7,"Bajo",IF(C109&gt;=Panel!$C$8,"Alto","Medio")))</f>
        <v/>
      </c>
      <c r="K109" s="22">
        <f>IF(C109="","",AVERAGE(C103:C109))</f>
        <v/>
      </c>
      <c r="L109" s="21">
        <f>IF(OR(B109="",C109=""),"",IF(C109&lt;=Panel!$C$7,IF(B109-N(B108)=1,N(L108),0)+1,0))</f>
        <v/>
      </c>
      <c r="M109" s="25">
        <f>IF(B109="","",B109-WEEKDAY(B109,2)+1)</f>
        <v/>
      </c>
      <c r="N109" s="32">
        <f>IF(E109="","",IF(E109&gt;=Panel!$C$5,"Sí","No"))</f>
        <v/>
      </c>
    </row>
    <row r="110">
      <c r="B110" s="29" t="n"/>
      <c r="C110" s="8" t="n"/>
      <c r="D110" s="8" t="n"/>
      <c r="E110" s="5" t="n"/>
      <c r="F110" s="8" t="n"/>
      <c r="G110" s="30" t="n"/>
      <c r="H110" s="31" t="n"/>
      <c r="I110" s="32">
        <f>IF(B110="","",MID("LunMarMiéJueVieSábDom",(WEEKDAY(B110,2)-1)*3+1,3))</f>
        <v/>
      </c>
      <c r="J110" s="32">
        <f>IF(C110="","",IF(C110&lt;=Panel!$C$7,"Bajo",IF(C110&gt;=Panel!$C$8,"Alto","Medio")))</f>
        <v/>
      </c>
      <c r="K110" s="22">
        <f>IF(C110="","",AVERAGE(C104:C110))</f>
        <v/>
      </c>
      <c r="L110" s="21">
        <f>IF(OR(B110="",C110=""),"",IF(C110&lt;=Panel!$C$7,IF(B110-N(B109)=1,N(L109),0)+1,0))</f>
        <v/>
      </c>
      <c r="M110" s="25">
        <f>IF(B110="","",B110-WEEKDAY(B110,2)+1)</f>
        <v/>
      </c>
      <c r="N110" s="32">
        <f>IF(E110="","",IF(E110&gt;=Panel!$C$5,"Sí","No"))</f>
        <v/>
      </c>
    </row>
    <row r="111">
      <c r="B111" s="29" t="n"/>
      <c r="C111" s="8" t="n"/>
      <c r="D111" s="8" t="n"/>
      <c r="E111" s="5" t="n"/>
      <c r="F111" s="8" t="n"/>
      <c r="G111" s="30" t="n"/>
      <c r="H111" s="31" t="n"/>
      <c r="I111" s="32">
        <f>IF(B111="","",MID("LunMarMiéJueVieSábDom",(WEEKDAY(B111,2)-1)*3+1,3))</f>
        <v/>
      </c>
      <c r="J111" s="32">
        <f>IF(C111="","",IF(C111&lt;=Panel!$C$7,"Bajo",IF(C111&gt;=Panel!$C$8,"Alto","Medio")))</f>
        <v/>
      </c>
      <c r="K111" s="22">
        <f>IF(C111="","",AVERAGE(C105:C111))</f>
        <v/>
      </c>
      <c r="L111" s="21">
        <f>IF(OR(B111="",C111=""),"",IF(C111&lt;=Panel!$C$7,IF(B111-N(B110)=1,N(L110),0)+1,0))</f>
        <v/>
      </c>
      <c r="M111" s="25">
        <f>IF(B111="","",B111-WEEKDAY(B111,2)+1)</f>
        <v/>
      </c>
      <c r="N111" s="32">
        <f>IF(E111="","",IF(E111&gt;=Panel!$C$5,"Sí","No"))</f>
        <v/>
      </c>
    </row>
    <row r="112">
      <c r="B112" s="29" t="n"/>
      <c r="C112" s="8" t="n"/>
      <c r="D112" s="8" t="n"/>
      <c r="E112" s="5" t="n"/>
      <c r="F112" s="8" t="n"/>
      <c r="G112" s="30" t="n"/>
      <c r="H112" s="31" t="n"/>
      <c r="I112" s="32">
        <f>IF(B112="","",MID("LunMarMiéJueVieSábDom",(WEEKDAY(B112,2)-1)*3+1,3))</f>
        <v/>
      </c>
      <c r="J112" s="32">
        <f>IF(C112="","",IF(C112&lt;=Panel!$C$7,"Bajo",IF(C112&gt;=Panel!$C$8,"Alto","Medio")))</f>
        <v/>
      </c>
      <c r="K112" s="22">
        <f>IF(C112="","",AVERAGE(C106:C112))</f>
        <v/>
      </c>
      <c r="L112" s="21">
        <f>IF(OR(B112="",C112=""),"",IF(C112&lt;=Panel!$C$7,IF(B112-N(B111)=1,N(L111),0)+1,0))</f>
        <v/>
      </c>
      <c r="M112" s="25">
        <f>IF(B112="","",B112-WEEKDAY(B112,2)+1)</f>
        <v/>
      </c>
      <c r="N112" s="32">
        <f>IF(E112="","",IF(E112&gt;=Panel!$C$5,"Sí","No"))</f>
        <v/>
      </c>
    </row>
    <row r="113">
      <c r="B113" s="29" t="n"/>
      <c r="C113" s="8" t="n"/>
      <c r="D113" s="8" t="n"/>
      <c r="E113" s="5" t="n"/>
      <c r="F113" s="8" t="n"/>
      <c r="G113" s="30" t="n"/>
      <c r="H113" s="31" t="n"/>
      <c r="I113" s="32">
        <f>IF(B113="","",MID("LunMarMiéJueVieSábDom",(WEEKDAY(B113,2)-1)*3+1,3))</f>
        <v/>
      </c>
      <c r="J113" s="32">
        <f>IF(C113="","",IF(C113&lt;=Panel!$C$7,"Bajo",IF(C113&gt;=Panel!$C$8,"Alto","Medio")))</f>
        <v/>
      </c>
      <c r="K113" s="22">
        <f>IF(C113="","",AVERAGE(C107:C113))</f>
        <v/>
      </c>
      <c r="L113" s="21">
        <f>IF(OR(B113="",C113=""),"",IF(C113&lt;=Panel!$C$7,IF(B113-N(B112)=1,N(L112),0)+1,0))</f>
        <v/>
      </c>
      <c r="M113" s="25">
        <f>IF(B113="","",B113-WEEKDAY(B113,2)+1)</f>
        <v/>
      </c>
      <c r="N113" s="32">
        <f>IF(E113="","",IF(E113&gt;=Panel!$C$5,"Sí","No"))</f>
        <v/>
      </c>
    </row>
    <row r="114">
      <c r="B114" s="29" t="n"/>
      <c r="C114" s="8" t="n"/>
      <c r="D114" s="8" t="n"/>
      <c r="E114" s="5" t="n"/>
      <c r="F114" s="8" t="n"/>
      <c r="G114" s="30" t="n"/>
      <c r="H114" s="31" t="n"/>
      <c r="I114" s="32">
        <f>IF(B114="","",MID("LunMarMiéJueVieSábDom",(WEEKDAY(B114,2)-1)*3+1,3))</f>
        <v/>
      </c>
      <c r="J114" s="32">
        <f>IF(C114="","",IF(C114&lt;=Panel!$C$7,"Bajo",IF(C114&gt;=Panel!$C$8,"Alto","Medio")))</f>
        <v/>
      </c>
      <c r="K114" s="22">
        <f>IF(C114="","",AVERAGE(C108:C114))</f>
        <v/>
      </c>
      <c r="L114" s="21">
        <f>IF(OR(B114="",C114=""),"",IF(C114&lt;=Panel!$C$7,IF(B114-N(B113)=1,N(L113),0)+1,0))</f>
        <v/>
      </c>
      <c r="M114" s="25">
        <f>IF(B114="","",B114-WEEKDAY(B114,2)+1)</f>
        <v/>
      </c>
      <c r="N114" s="32">
        <f>IF(E114="","",IF(E114&gt;=Panel!$C$5,"Sí","No"))</f>
        <v/>
      </c>
    </row>
    <row r="115">
      <c r="B115" s="29" t="n"/>
      <c r="C115" s="8" t="n"/>
      <c r="D115" s="8" t="n"/>
      <c r="E115" s="5" t="n"/>
      <c r="F115" s="8" t="n"/>
      <c r="G115" s="30" t="n"/>
      <c r="H115" s="31" t="n"/>
      <c r="I115" s="32">
        <f>IF(B115="","",MID("LunMarMiéJueVieSábDom",(WEEKDAY(B115,2)-1)*3+1,3))</f>
        <v/>
      </c>
      <c r="J115" s="32">
        <f>IF(C115="","",IF(C115&lt;=Panel!$C$7,"Bajo",IF(C115&gt;=Panel!$C$8,"Alto","Medio")))</f>
        <v/>
      </c>
      <c r="K115" s="22">
        <f>IF(C115="","",AVERAGE(C109:C115))</f>
        <v/>
      </c>
      <c r="L115" s="21">
        <f>IF(OR(B115="",C115=""),"",IF(C115&lt;=Panel!$C$7,IF(B115-N(B114)=1,N(L114),0)+1,0))</f>
        <v/>
      </c>
      <c r="M115" s="25">
        <f>IF(B115="","",B115-WEEKDAY(B115,2)+1)</f>
        <v/>
      </c>
      <c r="N115" s="32">
        <f>IF(E115="","",IF(E115&gt;=Panel!$C$5,"Sí","No"))</f>
        <v/>
      </c>
    </row>
    <row r="116">
      <c r="B116" s="29" t="n"/>
      <c r="C116" s="8" t="n"/>
      <c r="D116" s="8" t="n"/>
      <c r="E116" s="5" t="n"/>
      <c r="F116" s="8" t="n"/>
      <c r="G116" s="30" t="n"/>
      <c r="H116" s="31" t="n"/>
      <c r="I116" s="32">
        <f>IF(B116="","",MID("LunMarMiéJueVieSábDom",(WEEKDAY(B116,2)-1)*3+1,3))</f>
        <v/>
      </c>
      <c r="J116" s="32">
        <f>IF(C116="","",IF(C116&lt;=Panel!$C$7,"Bajo",IF(C116&gt;=Panel!$C$8,"Alto","Medio")))</f>
        <v/>
      </c>
      <c r="K116" s="22">
        <f>IF(C116="","",AVERAGE(C110:C116))</f>
        <v/>
      </c>
      <c r="L116" s="21">
        <f>IF(OR(B116="",C116=""),"",IF(C116&lt;=Panel!$C$7,IF(B116-N(B115)=1,N(L115),0)+1,0))</f>
        <v/>
      </c>
      <c r="M116" s="25">
        <f>IF(B116="","",B116-WEEKDAY(B116,2)+1)</f>
        <v/>
      </c>
      <c r="N116" s="32">
        <f>IF(E116="","",IF(E116&gt;=Panel!$C$5,"Sí","No"))</f>
        <v/>
      </c>
    </row>
    <row r="117">
      <c r="B117" s="29" t="n"/>
      <c r="C117" s="8" t="n"/>
      <c r="D117" s="8" t="n"/>
      <c r="E117" s="5" t="n"/>
      <c r="F117" s="8" t="n"/>
      <c r="G117" s="30" t="n"/>
      <c r="H117" s="31" t="n"/>
      <c r="I117" s="32">
        <f>IF(B117="","",MID("LunMarMiéJueVieSábDom",(WEEKDAY(B117,2)-1)*3+1,3))</f>
        <v/>
      </c>
      <c r="J117" s="32">
        <f>IF(C117="","",IF(C117&lt;=Panel!$C$7,"Bajo",IF(C117&gt;=Panel!$C$8,"Alto","Medio")))</f>
        <v/>
      </c>
      <c r="K117" s="22">
        <f>IF(C117="","",AVERAGE(C111:C117))</f>
        <v/>
      </c>
      <c r="L117" s="21">
        <f>IF(OR(B117="",C117=""),"",IF(C117&lt;=Panel!$C$7,IF(B117-N(B116)=1,N(L116),0)+1,0))</f>
        <v/>
      </c>
      <c r="M117" s="25">
        <f>IF(B117="","",B117-WEEKDAY(B117,2)+1)</f>
        <v/>
      </c>
      <c r="N117" s="32">
        <f>IF(E117="","",IF(E117&gt;=Panel!$C$5,"Sí","No"))</f>
        <v/>
      </c>
    </row>
    <row r="118">
      <c r="B118" s="29" t="n"/>
      <c r="C118" s="8" t="n"/>
      <c r="D118" s="8" t="n"/>
      <c r="E118" s="5" t="n"/>
      <c r="F118" s="8" t="n"/>
      <c r="G118" s="30" t="n"/>
      <c r="H118" s="31" t="n"/>
      <c r="I118" s="32">
        <f>IF(B118="","",MID("LunMarMiéJueVieSábDom",(WEEKDAY(B118,2)-1)*3+1,3))</f>
        <v/>
      </c>
      <c r="J118" s="32">
        <f>IF(C118="","",IF(C118&lt;=Panel!$C$7,"Bajo",IF(C118&gt;=Panel!$C$8,"Alto","Medio")))</f>
        <v/>
      </c>
      <c r="K118" s="22">
        <f>IF(C118="","",AVERAGE(C112:C118))</f>
        <v/>
      </c>
      <c r="L118" s="21">
        <f>IF(OR(B118="",C118=""),"",IF(C118&lt;=Panel!$C$7,IF(B118-N(B117)=1,N(L117),0)+1,0))</f>
        <v/>
      </c>
      <c r="M118" s="25">
        <f>IF(B118="","",B118-WEEKDAY(B118,2)+1)</f>
        <v/>
      </c>
      <c r="N118" s="32">
        <f>IF(E118="","",IF(E118&gt;=Panel!$C$5,"Sí","No"))</f>
        <v/>
      </c>
    </row>
    <row r="119">
      <c r="B119" s="29" t="n"/>
      <c r="C119" s="8" t="n"/>
      <c r="D119" s="8" t="n"/>
      <c r="E119" s="5" t="n"/>
      <c r="F119" s="8" t="n"/>
      <c r="G119" s="30" t="n"/>
      <c r="H119" s="31" t="n"/>
      <c r="I119" s="32">
        <f>IF(B119="","",MID("LunMarMiéJueVieSábDom",(WEEKDAY(B119,2)-1)*3+1,3))</f>
        <v/>
      </c>
      <c r="J119" s="32">
        <f>IF(C119="","",IF(C119&lt;=Panel!$C$7,"Bajo",IF(C119&gt;=Panel!$C$8,"Alto","Medio")))</f>
        <v/>
      </c>
      <c r="K119" s="22">
        <f>IF(C119="","",AVERAGE(C113:C119))</f>
        <v/>
      </c>
      <c r="L119" s="21">
        <f>IF(OR(B119="",C119=""),"",IF(C119&lt;=Panel!$C$7,IF(B119-N(B118)=1,N(L118),0)+1,0))</f>
        <v/>
      </c>
      <c r="M119" s="25">
        <f>IF(B119="","",B119-WEEKDAY(B119,2)+1)</f>
        <v/>
      </c>
      <c r="N119" s="32">
        <f>IF(E119="","",IF(E119&gt;=Panel!$C$5,"Sí","No"))</f>
        <v/>
      </c>
    </row>
    <row r="120">
      <c r="B120" s="29" t="n"/>
      <c r="C120" s="8" t="n"/>
      <c r="D120" s="8" t="n"/>
      <c r="E120" s="5" t="n"/>
      <c r="F120" s="8" t="n"/>
      <c r="G120" s="30" t="n"/>
      <c r="H120" s="31" t="n"/>
      <c r="I120" s="32">
        <f>IF(B120="","",MID("LunMarMiéJueVieSábDom",(WEEKDAY(B120,2)-1)*3+1,3))</f>
        <v/>
      </c>
      <c r="J120" s="32">
        <f>IF(C120="","",IF(C120&lt;=Panel!$C$7,"Bajo",IF(C120&gt;=Panel!$C$8,"Alto","Medio")))</f>
        <v/>
      </c>
      <c r="K120" s="22">
        <f>IF(C120="","",AVERAGE(C114:C120))</f>
        <v/>
      </c>
      <c r="L120" s="21">
        <f>IF(OR(B120="",C120=""),"",IF(C120&lt;=Panel!$C$7,IF(B120-N(B119)=1,N(L119),0)+1,0))</f>
        <v/>
      </c>
      <c r="M120" s="25">
        <f>IF(B120="","",B120-WEEKDAY(B120,2)+1)</f>
        <v/>
      </c>
      <c r="N120" s="32">
        <f>IF(E120="","",IF(E120&gt;=Panel!$C$5,"Sí","No"))</f>
        <v/>
      </c>
    </row>
    <row r="121">
      <c r="B121" s="29" t="n"/>
      <c r="C121" s="8" t="n"/>
      <c r="D121" s="8" t="n"/>
      <c r="E121" s="5" t="n"/>
      <c r="F121" s="8" t="n"/>
      <c r="G121" s="30" t="n"/>
      <c r="H121" s="31" t="n"/>
      <c r="I121" s="32">
        <f>IF(B121="","",MID("LunMarMiéJueVieSábDom",(WEEKDAY(B121,2)-1)*3+1,3))</f>
        <v/>
      </c>
      <c r="J121" s="32">
        <f>IF(C121="","",IF(C121&lt;=Panel!$C$7,"Bajo",IF(C121&gt;=Panel!$C$8,"Alto","Medio")))</f>
        <v/>
      </c>
      <c r="K121" s="22">
        <f>IF(C121="","",AVERAGE(C115:C121))</f>
        <v/>
      </c>
      <c r="L121" s="21">
        <f>IF(OR(B121="",C121=""),"",IF(C121&lt;=Panel!$C$7,IF(B121-N(B120)=1,N(L120),0)+1,0))</f>
        <v/>
      </c>
      <c r="M121" s="25">
        <f>IF(B121="","",B121-WEEKDAY(B121,2)+1)</f>
        <v/>
      </c>
      <c r="N121" s="32">
        <f>IF(E121="","",IF(E121&gt;=Panel!$C$5,"Sí","No"))</f>
        <v/>
      </c>
    </row>
    <row r="122">
      <c r="B122" s="29" t="n"/>
      <c r="C122" s="8" t="n"/>
      <c r="D122" s="8" t="n"/>
      <c r="E122" s="5" t="n"/>
      <c r="F122" s="8" t="n"/>
      <c r="G122" s="30" t="n"/>
      <c r="H122" s="31" t="n"/>
      <c r="I122" s="32">
        <f>IF(B122="","",MID("LunMarMiéJueVieSábDom",(WEEKDAY(B122,2)-1)*3+1,3))</f>
        <v/>
      </c>
      <c r="J122" s="32">
        <f>IF(C122="","",IF(C122&lt;=Panel!$C$7,"Bajo",IF(C122&gt;=Panel!$C$8,"Alto","Medio")))</f>
        <v/>
      </c>
      <c r="K122" s="22">
        <f>IF(C122="","",AVERAGE(C116:C122))</f>
        <v/>
      </c>
      <c r="L122" s="21">
        <f>IF(OR(B122="",C122=""),"",IF(C122&lt;=Panel!$C$7,IF(B122-N(B121)=1,N(L121),0)+1,0))</f>
        <v/>
      </c>
      <c r="M122" s="25">
        <f>IF(B122="","",B122-WEEKDAY(B122,2)+1)</f>
        <v/>
      </c>
      <c r="N122" s="32">
        <f>IF(E122="","",IF(E122&gt;=Panel!$C$5,"Sí","No"))</f>
        <v/>
      </c>
    </row>
    <row r="123">
      <c r="B123" s="29" t="n"/>
      <c r="C123" s="8" t="n"/>
      <c r="D123" s="8" t="n"/>
      <c r="E123" s="5" t="n"/>
      <c r="F123" s="8" t="n"/>
      <c r="G123" s="30" t="n"/>
      <c r="H123" s="31" t="n"/>
      <c r="I123" s="32">
        <f>IF(B123="","",MID("LunMarMiéJueVieSábDom",(WEEKDAY(B123,2)-1)*3+1,3))</f>
        <v/>
      </c>
      <c r="J123" s="32">
        <f>IF(C123="","",IF(C123&lt;=Panel!$C$7,"Bajo",IF(C123&gt;=Panel!$C$8,"Alto","Medio")))</f>
        <v/>
      </c>
      <c r="K123" s="22">
        <f>IF(C123="","",AVERAGE(C117:C123))</f>
        <v/>
      </c>
      <c r="L123" s="21">
        <f>IF(OR(B123="",C123=""),"",IF(C123&lt;=Panel!$C$7,IF(B123-N(B122)=1,N(L122),0)+1,0))</f>
        <v/>
      </c>
      <c r="M123" s="25">
        <f>IF(B123="","",B123-WEEKDAY(B123,2)+1)</f>
        <v/>
      </c>
      <c r="N123" s="32">
        <f>IF(E123="","",IF(E123&gt;=Panel!$C$5,"Sí","No"))</f>
        <v/>
      </c>
    </row>
    <row r="124">
      <c r="B124" s="29" t="n"/>
      <c r="C124" s="8" t="n"/>
      <c r="D124" s="8" t="n"/>
      <c r="E124" s="5" t="n"/>
      <c r="F124" s="8" t="n"/>
      <c r="G124" s="30" t="n"/>
      <c r="H124" s="31" t="n"/>
      <c r="I124" s="32">
        <f>IF(B124="","",MID("LunMarMiéJueVieSábDom",(WEEKDAY(B124,2)-1)*3+1,3))</f>
        <v/>
      </c>
      <c r="J124" s="32">
        <f>IF(C124="","",IF(C124&lt;=Panel!$C$7,"Bajo",IF(C124&gt;=Panel!$C$8,"Alto","Medio")))</f>
        <v/>
      </c>
      <c r="K124" s="22">
        <f>IF(C124="","",AVERAGE(C118:C124))</f>
        <v/>
      </c>
      <c r="L124" s="21">
        <f>IF(OR(B124="",C124=""),"",IF(C124&lt;=Panel!$C$7,IF(B124-N(B123)=1,N(L123),0)+1,0))</f>
        <v/>
      </c>
      <c r="M124" s="25">
        <f>IF(B124="","",B124-WEEKDAY(B124,2)+1)</f>
        <v/>
      </c>
      <c r="N124" s="32">
        <f>IF(E124="","",IF(E124&gt;=Panel!$C$5,"Sí","No"))</f>
        <v/>
      </c>
    </row>
    <row r="125">
      <c r="B125" s="29" t="n"/>
      <c r="C125" s="8" t="n"/>
      <c r="D125" s="8" t="n"/>
      <c r="E125" s="5" t="n"/>
      <c r="F125" s="8" t="n"/>
      <c r="G125" s="30" t="n"/>
      <c r="H125" s="31" t="n"/>
      <c r="I125" s="32">
        <f>IF(B125="","",MID("LunMarMiéJueVieSábDom",(WEEKDAY(B125,2)-1)*3+1,3))</f>
        <v/>
      </c>
      <c r="J125" s="32">
        <f>IF(C125="","",IF(C125&lt;=Panel!$C$7,"Bajo",IF(C125&gt;=Panel!$C$8,"Alto","Medio")))</f>
        <v/>
      </c>
      <c r="K125" s="22">
        <f>IF(C125="","",AVERAGE(C119:C125))</f>
        <v/>
      </c>
      <c r="L125" s="21">
        <f>IF(OR(B125="",C125=""),"",IF(C125&lt;=Panel!$C$7,IF(B125-N(B124)=1,N(L124),0)+1,0))</f>
        <v/>
      </c>
      <c r="M125" s="25">
        <f>IF(B125="","",B125-WEEKDAY(B125,2)+1)</f>
        <v/>
      </c>
      <c r="N125" s="32">
        <f>IF(E125="","",IF(E125&gt;=Panel!$C$5,"Sí","No"))</f>
        <v/>
      </c>
    </row>
    <row r="126">
      <c r="B126" s="29" t="n"/>
      <c r="C126" s="8" t="n"/>
      <c r="D126" s="8" t="n"/>
      <c r="E126" s="5" t="n"/>
      <c r="F126" s="8" t="n"/>
      <c r="G126" s="30" t="n"/>
      <c r="H126" s="31" t="n"/>
      <c r="I126" s="32">
        <f>IF(B126="","",MID("LunMarMiéJueVieSábDom",(WEEKDAY(B126,2)-1)*3+1,3))</f>
        <v/>
      </c>
      <c r="J126" s="32">
        <f>IF(C126="","",IF(C126&lt;=Panel!$C$7,"Bajo",IF(C126&gt;=Panel!$C$8,"Alto","Medio")))</f>
        <v/>
      </c>
      <c r="K126" s="22">
        <f>IF(C126="","",AVERAGE(C120:C126))</f>
        <v/>
      </c>
      <c r="L126" s="21">
        <f>IF(OR(B126="",C126=""),"",IF(C126&lt;=Panel!$C$7,IF(B126-N(B125)=1,N(L125),0)+1,0))</f>
        <v/>
      </c>
      <c r="M126" s="25">
        <f>IF(B126="","",B126-WEEKDAY(B126,2)+1)</f>
        <v/>
      </c>
      <c r="N126" s="32">
        <f>IF(E126="","",IF(E126&gt;=Panel!$C$5,"Sí","No"))</f>
        <v/>
      </c>
    </row>
    <row r="127">
      <c r="B127" s="29" t="n"/>
      <c r="C127" s="8" t="n"/>
      <c r="D127" s="8" t="n"/>
      <c r="E127" s="5" t="n"/>
      <c r="F127" s="8" t="n"/>
      <c r="G127" s="30" t="n"/>
      <c r="H127" s="31" t="n"/>
      <c r="I127" s="32">
        <f>IF(B127="","",MID("LunMarMiéJueVieSábDom",(WEEKDAY(B127,2)-1)*3+1,3))</f>
        <v/>
      </c>
      <c r="J127" s="32">
        <f>IF(C127="","",IF(C127&lt;=Panel!$C$7,"Bajo",IF(C127&gt;=Panel!$C$8,"Alto","Medio")))</f>
        <v/>
      </c>
      <c r="K127" s="22">
        <f>IF(C127="","",AVERAGE(C121:C127))</f>
        <v/>
      </c>
      <c r="L127" s="21">
        <f>IF(OR(B127="",C127=""),"",IF(C127&lt;=Panel!$C$7,IF(B127-N(B126)=1,N(L126),0)+1,0))</f>
        <v/>
      </c>
      <c r="M127" s="25">
        <f>IF(B127="","",B127-WEEKDAY(B127,2)+1)</f>
        <v/>
      </c>
      <c r="N127" s="32">
        <f>IF(E127="","",IF(E127&gt;=Panel!$C$5,"Sí","No"))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C8:D127">
    <cfRule type="colorScale" priority="1">
      <colorScale>
        <cfvo type="num" val="1"/>
        <cfvo type="num" val="3"/>
        <cfvo type="num" val="5"/>
        <color rgb="00FEE2E2"/>
        <color rgb="00FFFFFF"/>
        <color rgb="00A7F3D0"/>
      </colorScale>
    </cfRule>
  </conditionalFormatting>
  <conditionalFormatting sqref="J8:J127">
    <cfRule type="cellIs" priority="2" operator="equal" dxfId="0">
      <formula>"Alto"</formula>
    </cfRule>
    <cfRule type="cellIs" priority="3" operator="equal" dxfId="1">
      <formula>"Medio"</formula>
    </cfRule>
    <cfRule type="cellIs" priority="4" operator="equal" dxfId="2">
      <formula>"Bajo"</formula>
    </cfRule>
  </conditionalFormatting>
  <conditionalFormatting sqref="N8:N127">
    <cfRule type="cellIs" priority="5" operator="equal" dxfId="1">
      <formula>"No"</formula>
    </cfRule>
  </conditionalFormatting>
  <conditionalFormatting sqref="F8:F127">
    <cfRule type="dataBar" priority="6">
      <dataBar>
        <cfvo type="num" val="0"/>
        <cfvo type="max"/>
        <color rgb="0010B981"/>
      </dataBar>
    </cfRule>
  </conditionalFormatting>
  <dataValidations count="4">
    <dataValidation sqref="C8:D127" showDropDown="0" showInputMessage="0" showErrorMessage="1" allowBlank="1" errorTitle="Valor no válido" error="Escribe un número entero del 1 al 5." type="whole" operator="between">
      <formula1>1</formula1>
      <formula2>5</formula2>
    </dataValidation>
    <dataValidation sqref="E8:E127" showDropDown="0" showInputMessage="0" showErrorMessage="1" allowBlank="1" errorTitle="Horas de sueño" error="Escribe las horas de sueño (entre 0 y 24)." type="decimal" operator="between">
      <formula1>0</formula1>
      <formula2>24</formula2>
    </dataValidation>
    <dataValidation sqref="F8:F127" showDropDown="0" showInputMessage="0" showErrorMessage="1" allowBlank="1" errorTitle="Minutos" error="Escribe los minutos de actividad (entre 0 y 600)." type="whole" operator="between">
      <formula1>0</formula1>
      <formula2>600</formula2>
    </dataValidation>
    <dataValidation sqref="G8:G127" showDropDown="0" showInputMessage="0" showErrorMessage="0" allowBlank="1" type="list">
      <formula1>=Listas!$A$2:$A$8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K2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3" customWidth="1" min="7" max="7"/>
    <col width="14" customWidth="1" min="8" max="8"/>
    <col width="12" customWidth="1" min="9" max="9"/>
    <col width="13" customWidth="1" min="10" max="10"/>
    <col width="13" customWidth="1" min="11" max="11"/>
  </cols>
  <sheetData>
    <row r="2" ht="34" customHeight="1">
      <c r="B2" s="1" t="inlineStr">
        <is>
          <t>Resumen por semanas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Semanas de lunes a domingo, calculadas con los días del registro.</t>
        </is>
      </c>
    </row>
    <row r="7" ht="58" customHeight="1">
      <c r="B7" s="15" t="inlineStr">
        <is>
          <t>Semana (lunes)</t>
        </is>
      </c>
      <c r="C7" s="15" t="inlineStr">
        <is>
          <t>Días registrados</t>
        </is>
      </c>
      <c r="D7" s="15" t="inlineStr">
        <is>
          <t>Ánimo medio</t>
        </is>
      </c>
      <c r="E7" s="15" t="inlineStr">
        <is>
          <t>Energía media</t>
        </is>
      </c>
      <c r="F7" s="15" t="inlineStr">
        <is>
          <t>Sueño medio (h)</t>
        </is>
      </c>
      <c r="G7" s="15" t="inlineStr">
        <is>
          <t>Actividad total (min)</t>
        </is>
      </c>
      <c r="H7" s="15" t="inlineStr">
        <is>
          <t>Días con actividad objetivo</t>
        </is>
      </c>
      <c r="I7" s="15" t="inlineStr">
        <is>
          <t>Días de ánimo alto</t>
        </is>
      </c>
      <c r="J7" s="15" t="inlineStr">
        <is>
          <t>Cambio de ánimo vs semana anterior</t>
        </is>
      </c>
      <c r="K7" s="15" t="inlineStr">
        <is>
          <t>Tendencia</t>
        </is>
      </c>
    </row>
    <row r="8">
      <c r="B8" s="25">
        <f>IF(COUNT(Registro!$B$8:$B$127)=0,"",MIN(Registro!$B$8:$B$127)-WEEKDAY(MIN(Registro!$B$8:$B$127),2)+1)</f>
        <v/>
      </c>
      <c r="C8" s="21">
        <f>IF(B8="","",COUNTIFS(Registro!$M$8:$M$127,B8,Registro!$C$8:$C$127,"&gt;=1"))</f>
        <v/>
      </c>
      <c r="D8" s="22">
        <f>IF(B8="","",IFERROR(AVERAGEIFS(Registro!$C$8:$C$127,Registro!$M$8:$M$127,B8),0))</f>
        <v/>
      </c>
      <c r="E8" s="22">
        <f>IF(B8="","",IFERROR(AVERAGEIFS(Registro!$D$8:$D$127,Registro!$M$8:$M$127,B8),0))</f>
        <v/>
      </c>
      <c r="F8" s="22">
        <f>IF(B8="","",IFERROR(AVERAGEIFS(Registro!$E$8:$E$127,Registro!$M$8:$M$127,B8),0))</f>
        <v/>
      </c>
      <c r="G8" s="26">
        <f>IF(B8="","",SUMIF(Registro!$M$8:$M$127,B8,Registro!$F$8:$F$127))</f>
        <v/>
      </c>
      <c r="H8" s="21">
        <f>IF(B8="","",COUNTIFS(Registro!$M$8:$M$127,B8,Registro!$F$8:$F$127,"&gt;="&amp;Panel!$C$6))</f>
        <v/>
      </c>
      <c r="I8" s="21">
        <f>IF(B8="","",COUNTIFS(Registro!$M$8:$M$127,B8,Registro!$J$8:$J$127,"Alto"))</f>
        <v/>
      </c>
      <c r="J8" s="33">
        <f>""</f>
        <v/>
      </c>
      <c r="K8" s="32">
        <f>""</f>
        <v/>
      </c>
    </row>
    <row r="9">
      <c r="B9" s="25">
        <f>IF(B8="","",IF(B8+7&gt;MAX(Registro!$B$8:$B$127),"",B8+7))</f>
        <v/>
      </c>
      <c r="C9" s="21">
        <f>IF(B9="","",COUNTIFS(Registro!$M$8:$M$127,B9,Registro!$C$8:$C$127,"&gt;=1"))</f>
        <v/>
      </c>
      <c r="D9" s="22">
        <f>IF(B9="","",IFERROR(AVERAGEIFS(Registro!$C$8:$C$127,Registro!$M$8:$M$127,B9),0))</f>
        <v/>
      </c>
      <c r="E9" s="22">
        <f>IF(B9="","",IFERROR(AVERAGEIFS(Registro!$D$8:$D$127,Registro!$M$8:$M$127,B9),0))</f>
        <v/>
      </c>
      <c r="F9" s="22">
        <f>IF(B9="","",IFERROR(AVERAGEIFS(Registro!$E$8:$E$127,Registro!$M$8:$M$127,B9),0))</f>
        <v/>
      </c>
      <c r="G9" s="26">
        <f>IF(B9="","",SUMIF(Registro!$M$8:$M$127,B9,Registro!$F$8:$F$127))</f>
        <v/>
      </c>
      <c r="H9" s="21">
        <f>IF(B9="","",COUNTIFS(Registro!$M$8:$M$127,B9,Registro!$F$8:$F$127,"&gt;="&amp;Panel!$C$6))</f>
        <v/>
      </c>
      <c r="I9" s="21">
        <f>IF(B9="","",COUNTIFS(Registro!$M$8:$M$127,B9,Registro!$J$8:$J$127,"Alto"))</f>
        <v/>
      </c>
      <c r="J9" s="33">
        <f>IF(B9="","",D9-D8)</f>
        <v/>
      </c>
      <c r="K9" s="32">
        <f>IF(B9="","",IF(ABS(J9)&lt;0.2,"Estable",IF(J9&gt;0,"Sube","Baja")))</f>
        <v/>
      </c>
    </row>
    <row r="10">
      <c r="B10" s="25">
        <f>IF(B9="","",IF(B9+7&gt;MAX(Registro!$B$8:$B$127),"",B9+7))</f>
        <v/>
      </c>
      <c r="C10" s="21">
        <f>IF(B10="","",COUNTIFS(Registro!$M$8:$M$127,B10,Registro!$C$8:$C$127,"&gt;=1"))</f>
        <v/>
      </c>
      <c r="D10" s="22">
        <f>IF(B10="","",IFERROR(AVERAGEIFS(Registro!$C$8:$C$127,Registro!$M$8:$M$127,B10),0))</f>
        <v/>
      </c>
      <c r="E10" s="22">
        <f>IF(B10="","",IFERROR(AVERAGEIFS(Registro!$D$8:$D$127,Registro!$M$8:$M$127,B10),0))</f>
        <v/>
      </c>
      <c r="F10" s="22">
        <f>IF(B10="","",IFERROR(AVERAGEIFS(Registro!$E$8:$E$127,Registro!$M$8:$M$127,B10),0))</f>
        <v/>
      </c>
      <c r="G10" s="26">
        <f>IF(B10="","",SUMIF(Registro!$M$8:$M$127,B10,Registro!$F$8:$F$127))</f>
        <v/>
      </c>
      <c r="H10" s="21">
        <f>IF(B10="","",COUNTIFS(Registro!$M$8:$M$127,B10,Registro!$F$8:$F$127,"&gt;="&amp;Panel!$C$6))</f>
        <v/>
      </c>
      <c r="I10" s="21">
        <f>IF(B10="","",COUNTIFS(Registro!$M$8:$M$127,B10,Registro!$J$8:$J$127,"Alto"))</f>
        <v/>
      </c>
      <c r="J10" s="33">
        <f>IF(B10="","",D10-D9)</f>
        <v/>
      </c>
      <c r="K10" s="32">
        <f>IF(B10="","",IF(ABS(J10)&lt;0.2,"Estable",IF(J10&gt;0,"Sube","Baja")))</f>
        <v/>
      </c>
    </row>
    <row r="11">
      <c r="B11" s="25">
        <f>IF(B10="","",IF(B10+7&gt;MAX(Registro!$B$8:$B$127),"",B10+7))</f>
        <v/>
      </c>
      <c r="C11" s="21">
        <f>IF(B11="","",COUNTIFS(Registro!$M$8:$M$127,B11,Registro!$C$8:$C$127,"&gt;=1"))</f>
        <v/>
      </c>
      <c r="D11" s="22">
        <f>IF(B11="","",IFERROR(AVERAGEIFS(Registro!$C$8:$C$127,Registro!$M$8:$M$127,B11),0))</f>
        <v/>
      </c>
      <c r="E11" s="22">
        <f>IF(B11="","",IFERROR(AVERAGEIFS(Registro!$D$8:$D$127,Registro!$M$8:$M$127,B11),0))</f>
        <v/>
      </c>
      <c r="F11" s="22">
        <f>IF(B11="","",IFERROR(AVERAGEIFS(Registro!$E$8:$E$127,Registro!$M$8:$M$127,B11),0))</f>
        <v/>
      </c>
      <c r="G11" s="26">
        <f>IF(B11="","",SUMIF(Registro!$M$8:$M$127,B11,Registro!$F$8:$F$127))</f>
        <v/>
      </c>
      <c r="H11" s="21">
        <f>IF(B11="","",COUNTIFS(Registro!$M$8:$M$127,B11,Registro!$F$8:$F$127,"&gt;="&amp;Panel!$C$6))</f>
        <v/>
      </c>
      <c r="I11" s="21">
        <f>IF(B11="","",COUNTIFS(Registro!$M$8:$M$127,B11,Registro!$J$8:$J$127,"Alto"))</f>
        <v/>
      </c>
      <c r="J11" s="33">
        <f>IF(B11="","",D11-D10)</f>
        <v/>
      </c>
      <c r="K11" s="32">
        <f>IF(B11="","",IF(ABS(J11)&lt;0.2,"Estable",IF(J11&gt;0,"Sube","Baja")))</f>
        <v/>
      </c>
    </row>
    <row r="12">
      <c r="B12" s="25">
        <f>IF(B11="","",IF(B11+7&gt;MAX(Registro!$B$8:$B$127),"",B11+7))</f>
        <v/>
      </c>
      <c r="C12" s="21">
        <f>IF(B12="","",COUNTIFS(Registro!$M$8:$M$127,B12,Registro!$C$8:$C$127,"&gt;=1"))</f>
        <v/>
      </c>
      <c r="D12" s="22">
        <f>IF(B12="","",IFERROR(AVERAGEIFS(Registro!$C$8:$C$127,Registro!$M$8:$M$127,B12),0))</f>
        <v/>
      </c>
      <c r="E12" s="22">
        <f>IF(B12="","",IFERROR(AVERAGEIFS(Registro!$D$8:$D$127,Registro!$M$8:$M$127,B12),0))</f>
        <v/>
      </c>
      <c r="F12" s="22">
        <f>IF(B12="","",IFERROR(AVERAGEIFS(Registro!$E$8:$E$127,Registro!$M$8:$M$127,B12),0))</f>
        <v/>
      </c>
      <c r="G12" s="26">
        <f>IF(B12="","",SUMIF(Registro!$M$8:$M$127,B12,Registro!$F$8:$F$127))</f>
        <v/>
      </c>
      <c r="H12" s="21">
        <f>IF(B12="","",COUNTIFS(Registro!$M$8:$M$127,B12,Registro!$F$8:$F$127,"&gt;="&amp;Panel!$C$6))</f>
        <v/>
      </c>
      <c r="I12" s="21">
        <f>IF(B12="","",COUNTIFS(Registro!$M$8:$M$127,B12,Registro!$J$8:$J$127,"Alto"))</f>
        <v/>
      </c>
      <c r="J12" s="33">
        <f>IF(B12="","",D12-D11)</f>
        <v/>
      </c>
      <c r="K12" s="32">
        <f>IF(B12="","",IF(ABS(J12)&lt;0.2,"Estable",IF(J12&gt;0,"Sube","Baja")))</f>
        <v/>
      </c>
    </row>
    <row r="13">
      <c r="B13" s="25">
        <f>IF(B12="","",IF(B12+7&gt;MAX(Registro!$B$8:$B$127),"",B12+7))</f>
        <v/>
      </c>
      <c r="C13" s="21">
        <f>IF(B13="","",COUNTIFS(Registro!$M$8:$M$127,B13,Registro!$C$8:$C$127,"&gt;=1"))</f>
        <v/>
      </c>
      <c r="D13" s="22">
        <f>IF(B13="","",IFERROR(AVERAGEIFS(Registro!$C$8:$C$127,Registro!$M$8:$M$127,B13),0))</f>
        <v/>
      </c>
      <c r="E13" s="22">
        <f>IF(B13="","",IFERROR(AVERAGEIFS(Registro!$D$8:$D$127,Registro!$M$8:$M$127,B13),0))</f>
        <v/>
      </c>
      <c r="F13" s="22">
        <f>IF(B13="","",IFERROR(AVERAGEIFS(Registro!$E$8:$E$127,Registro!$M$8:$M$127,B13),0))</f>
        <v/>
      </c>
      <c r="G13" s="26">
        <f>IF(B13="","",SUMIF(Registro!$M$8:$M$127,B13,Registro!$F$8:$F$127))</f>
        <v/>
      </c>
      <c r="H13" s="21">
        <f>IF(B13="","",COUNTIFS(Registro!$M$8:$M$127,B13,Registro!$F$8:$F$127,"&gt;="&amp;Panel!$C$6))</f>
        <v/>
      </c>
      <c r="I13" s="21">
        <f>IF(B13="","",COUNTIFS(Registro!$M$8:$M$127,B13,Registro!$J$8:$J$127,"Alto"))</f>
        <v/>
      </c>
      <c r="J13" s="33">
        <f>IF(B13="","",D13-D12)</f>
        <v/>
      </c>
      <c r="K13" s="32">
        <f>IF(B13="","",IF(ABS(J13)&lt;0.2,"Estable",IF(J13&gt;0,"Sube","Baja")))</f>
        <v/>
      </c>
    </row>
    <row r="14">
      <c r="B14" s="25">
        <f>IF(B13="","",IF(B13+7&gt;MAX(Registro!$B$8:$B$127),"",B13+7))</f>
        <v/>
      </c>
      <c r="C14" s="21">
        <f>IF(B14="","",COUNTIFS(Registro!$M$8:$M$127,B14,Registro!$C$8:$C$127,"&gt;=1"))</f>
        <v/>
      </c>
      <c r="D14" s="22">
        <f>IF(B14="","",IFERROR(AVERAGEIFS(Registro!$C$8:$C$127,Registro!$M$8:$M$127,B14),0))</f>
        <v/>
      </c>
      <c r="E14" s="22">
        <f>IF(B14="","",IFERROR(AVERAGEIFS(Registro!$D$8:$D$127,Registro!$M$8:$M$127,B14),0))</f>
        <v/>
      </c>
      <c r="F14" s="22">
        <f>IF(B14="","",IFERROR(AVERAGEIFS(Registro!$E$8:$E$127,Registro!$M$8:$M$127,B14),0))</f>
        <v/>
      </c>
      <c r="G14" s="26">
        <f>IF(B14="","",SUMIF(Registro!$M$8:$M$127,B14,Registro!$F$8:$F$127))</f>
        <v/>
      </c>
      <c r="H14" s="21">
        <f>IF(B14="","",COUNTIFS(Registro!$M$8:$M$127,B14,Registro!$F$8:$F$127,"&gt;="&amp;Panel!$C$6))</f>
        <v/>
      </c>
      <c r="I14" s="21">
        <f>IF(B14="","",COUNTIFS(Registro!$M$8:$M$127,B14,Registro!$J$8:$J$127,"Alto"))</f>
        <v/>
      </c>
      <c r="J14" s="33">
        <f>IF(B14="","",D14-D13)</f>
        <v/>
      </c>
      <c r="K14" s="32">
        <f>IF(B14="","",IF(ABS(J14)&lt;0.2,"Estable",IF(J14&gt;0,"Sube","Baja")))</f>
        <v/>
      </c>
    </row>
    <row r="15">
      <c r="B15" s="25">
        <f>IF(B14="","",IF(B14+7&gt;MAX(Registro!$B$8:$B$127),"",B14+7))</f>
        <v/>
      </c>
      <c r="C15" s="21">
        <f>IF(B15="","",COUNTIFS(Registro!$M$8:$M$127,B15,Registro!$C$8:$C$127,"&gt;=1"))</f>
        <v/>
      </c>
      <c r="D15" s="22">
        <f>IF(B15="","",IFERROR(AVERAGEIFS(Registro!$C$8:$C$127,Registro!$M$8:$M$127,B15),0))</f>
        <v/>
      </c>
      <c r="E15" s="22">
        <f>IF(B15="","",IFERROR(AVERAGEIFS(Registro!$D$8:$D$127,Registro!$M$8:$M$127,B15),0))</f>
        <v/>
      </c>
      <c r="F15" s="22">
        <f>IF(B15="","",IFERROR(AVERAGEIFS(Registro!$E$8:$E$127,Registro!$M$8:$M$127,B15),0))</f>
        <v/>
      </c>
      <c r="G15" s="26">
        <f>IF(B15="","",SUMIF(Registro!$M$8:$M$127,B15,Registro!$F$8:$F$127))</f>
        <v/>
      </c>
      <c r="H15" s="21">
        <f>IF(B15="","",COUNTIFS(Registro!$M$8:$M$127,B15,Registro!$F$8:$F$127,"&gt;="&amp;Panel!$C$6))</f>
        <v/>
      </c>
      <c r="I15" s="21">
        <f>IF(B15="","",COUNTIFS(Registro!$M$8:$M$127,B15,Registro!$J$8:$J$127,"Alto"))</f>
        <v/>
      </c>
      <c r="J15" s="33">
        <f>IF(B15="","",D15-D14)</f>
        <v/>
      </c>
      <c r="K15" s="32">
        <f>IF(B15="","",IF(ABS(J15)&lt;0.2,"Estable",IF(J15&gt;0,"Sube","Baja")))</f>
        <v/>
      </c>
    </row>
    <row r="16">
      <c r="B16" s="25">
        <f>IF(B15="","",IF(B15+7&gt;MAX(Registro!$B$8:$B$127),"",B15+7))</f>
        <v/>
      </c>
      <c r="C16" s="21">
        <f>IF(B16="","",COUNTIFS(Registro!$M$8:$M$127,B16,Registro!$C$8:$C$127,"&gt;=1"))</f>
        <v/>
      </c>
      <c r="D16" s="22">
        <f>IF(B16="","",IFERROR(AVERAGEIFS(Registro!$C$8:$C$127,Registro!$M$8:$M$127,B16),0))</f>
        <v/>
      </c>
      <c r="E16" s="22">
        <f>IF(B16="","",IFERROR(AVERAGEIFS(Registro!$D$8:$D$127,Registro!$M$8:$M$127,B16),0))</f>
        <v/>
      </c>
      <c r="F16" s="22">
        <f>IF(B16="","",IFERROR(AVERAGEIFS(Registro!$E$8:$E$127,Registro!$M$8:$M$127,B16),0))</f>
        <v/>
      </c>
      <c r="G16" s="26">
        <f>IF(B16="","",SUMIF(Registro!$M$8:$M$127,B16,Registro!$F$8:$F$127))</f>
        <v/>
      </c>
      <c r="H16" s="21">
        <f>IF(B16="","",COUNTIFS(Registro!$M$8:$M$127,B16,Registro!$F$8:$F$127,"&gt;="&amp;Panel!$C$6))</f>
        <v/>
      </c>
      <c r="I16" s="21">
        <f>IF(B16="","",COUNTIFS(Registro!$M$8:$M$127,B16,Registro!$J$8:$J$127,"Alto"))</f>
        <v/>
      </c>
      <c r="J16" s="33">
        <f>IF(B16="","",D16-D15)</f>
        <v/>
      </c>
      <c r="K16" s="32">
        <f>IF(B16="","",IF(ABS(J16)&lt;0.2,"Estable",IF(J16&gt;0,"Sube","Baja")))</f>
        <v/>
      </c>
    </row>
    <row r="17">
      <c r="B17" s="25">
        <f>IF(B16="","",IF(B16+7&gt;MAX(Registro!$B$8:$B$127),"",B16+7))</f>
        <v/>
      </c>
      <c r="C17" s="21">
        <f>IF(B17="","",COUNTIFS(Registro!$M$8:$M$127,B17,Registro!$C$8:$C$127,"&gt;=1"))</f>
        <v/>
      </c>
      <c r="D17" s="22">
        <f>IF(B17="","",IFERROR(AVERAGEIFS(Registro!$C$8:$C$127,Registro!$M$8:$M$127,B17),0))</f>
        <v/>
      </c>
      <c r="E17" s="22">
        <f>IF(B17="","",IFERROR(AVERAGEIFS(Registro!$D$8:$D$127,Registro!$M$8:$M$127,B17),0))</f>
        <v/>
      </c>
      <c r="F17" s="22">
        <f>IF(B17="","",IFERROR(AVERAGEIFS(Registro!$E$8:$E$127,Registro!$M$8:$M$127,B17),0))</f>
        <v/>
      </c>
      <c r="G17" s="26">
        <f>IF(B17="","",SUMIF(Registro!$M$8:$M$127,B17,Registro!$F$8:$F$127))</f>
        <v/>
      </c>
      <c r="H17" s="21">
        <f>IF(B17="","",COUNTIFS(Registro!$M$8:$M$127,B17,Registro!$F$8:$F$127,"&gt;="&amp;Panel!$C$6))</f>
        <v/>
      </c>
      <c r="I17" s="21">
        <f>IF(B17="","",COUNTIFS(Registro!$M$8:$M$127,B17,Registro!$J$8:$J$127,"Alto"))</f>
        <v/>
      </c>
      <c r="J17" s="33">
        <f>IF(B17="","",D17-D16)</f>
        <v/>
      </c>
      <c r="K17" s="32">
        <f>IF(B17="","",IF(ABS(J17)&lt;0.2,"Estable",IF(J17&gt;0,"Sube","Baja")))</f>
        <v/>
      </c>
    </row>
    <row r="18">
      <c r="B18" s="25">
        <f>IF(B17="","",IF(B17+7&gt;MAX(Registro!$B$8:$B$127),"",B17+7))</f>
        <v/>
      </c>
      <c r="C18" s="21">
        <f>IF(B18="","",COUNTIFS(Registro!$M$8:$M$127,B18,Registro!$C$8:$C$127,"&gt;=1"))</f>
        <v/>
      </c>
      <c r="D18" s="22">
        <f>IF(B18="","",IFERROR(AVERAGEIFS(Registro!$C$8:$C$127,Registro!$M$8:$M$127,B18),0))</f>
        <v/>
      </c>
      <c r="E18" s="22">
        <f>IF(B18="","",IFERROR(AVERAGEIFS(Registro!$D$8:$D$127,Registro!$M$8:$M$127,B18),0))</f>
        <v/>
      </c>
      <c r="F18" s="22">
        <f>IF(B18="","",IFERROR(AVERAGEIFS(Registro!$E$8:$E$127,Registro!$M$8:$M$127,B18),0))</f>
        <v/>
      </c>
      <c r="G18" s="26">
        <f>IF(B18="","",SUMIF(Registro!$M$8:$M$127,B18,Registro!$F$8:$F$127))</f>
        <v/>
      </c>
      <c r="H18" s="21">
        <f>IF(B18="","",COUNTIFS(Registro!$M$8:$M$127,B18,Registro!$F$8:$F$127,"&gt;="&amp;Panel!$C$6))</f>
        <v/>
      </c>
      <c r="I18" s="21">
        <f>IF(B18="","",COUNTIFS(Registro!$M$8:$M$127,B18,Registro!$J$8:$J$127,"Alto"))</f>
        <v/>
      </c>
      <c r="J18" s="33">
        <f>IF(B18="","",D18-D17)</f>
        <v/>
      </c>
      <c r="K18" s="32">
        <f>IF(B18="","",IF(ABS(J18)&lt;0.2,"Estable",IF(J18&gt;0,"Sube","Baja")))</f>
        <v/>
      </c>
    </row>
    <row r="19">
      <c r="B19" s="25">
        <f>IF(B18="","",IF(B18+7&gt;MAX(Registro!$B$8:$B$127),"",B18+7))</f>
        <v/>
      </c>
      <c r="C19" s="21">
        <f>IF(B19="","",COUNTIFS(Registro!$M$8:$M$127,B19,Registro!$C$8:$C$127,"&gt;=1"))</f>
        <v/>
      </c>
      <c r="D19" s="22">
        <f>IF(B19="","",IFERROR(AVERAGEIFS(Registro!$C$8:$C$127,Registro!$M$8:$M$127,B19),0))</f>
        <v/>
      </c>
      <c r="E19" s="22">
        <f>IF(B19="","",IFERROR(AVERAGEIFS(Registro!$D$8:$D$127,Registro!$M$8:$M$127,B19),0))</f>
        <v/>
      </c>
      <c r="F19" s="22">
        <f>IF(B19="","",IFERROR(AVERAGEIFS(Registro!$E$8:$E$127,Registro!$M$8:$M$127,B19),0))</f>
        <v/>
      </c>
      <c r="G19" s="26">
        <f>IF(B19="","",SUMIF(Registro!$M$8:$M$127,B19,Registro!$F$8:$F$127))</f>
        <v/>
      </c>
      <c r="H19" s="21">
        <f>IF(B19="","",COUNTIFS(Registro!$M$8:$M$127,B19,Registro!$F$8:$F$127,"&gt;="&amp;Panel!$C$6))</f>
        <v/>
      </c>
      <c r="I19" s="21">
        <f>IF(B19="","",COUNTIFS(Registro!$M$8:$M$127,B19,Registro!$J$8:$J$127,"Alto"))</f>
        <v/>
      </c>
      <c r="J19" s="33">
        <f>IF(B19="","",D19-D18)</f>
        <v/>
      </c>
      <c r="K19" s="32">
        <f>IF(B19="","",IF(ABS(J19)&lt;0.2,"Estable",IF(J19&gt;0,"Sube","Baja")))</f>
        <v/>
      </c>
    </row>
    <row r="20">
      <c r="B20" s="25">
        <f>IF(B19="","",IF(B19+7&gt;MAX(Registro!$B$8:$B$127),"",B19+7))</f>
        <v/>
      </c>
      <c r="C20" s="21">
        <f>IF(B20="","",COUNTIFS(Registro!$M$8:$M$127,B20,Registro!$C$8:$C$127,"&gt;=1"))</f>
        <v/>
      </c>
      <c r="D20" s="22">
        <f>IF(B20="","",IFERROR(AVERAGEIFS(Registro!$C$8:$C$127,Registro!$M$8:$M$127,B20),0))</f>
        <v/>
      </c>
      <c r="E20" s="22">
        <f>IF(B20="","",IFERROR(AVERAGEIFS(Registro!$D$8:$D$127,Registro!$M$8:$M$127,B20),0))</f>
        <v/>
      </c>
      <c r="F20" s="22">
        <f>IF(B20="","",IFERROR(AVERAGEIFS(Registro!$E$8:$E$127,Registro!$M$8:$M$127,B20),0))</f>
        <v/>
      </c>
      <c r="G20" s="26">
        <f>IF(B20="","",SUMIF(Registro!$M$8:$M$127,B20,Registro!$F$8:$F$127))</f>
        <v/>
      </c>
      <c r="H20" s="21">
        <f>IF(B20="","",COUNTIFS(Registro!$M$8:$M$127,B20,Registro!$F$8:$F$127,"&gt;="&amp;Panel!$C$6))</f>
        <v/>
      </c>
      <c r="I20" s="21">
        <f>IF(B20="","",COUNTIFS(Registro!$M$8:$M$127,B20,Registro!$J$8:$J$127,"Alto"))</f>
        <v/>
      </c>
      <c r="J20" s="33">
        <f>IF(B20="","",D20-D19)</f>
        <v/>
      </c>
      <c r="K20" s="32">
        <f>IF(B20="","",IF(ABS(J20)&lt;0.2,"Estable",IF(J20&gt;0,"Sube","Baja")))</f>
        <v/>
      </c>
    </row>
    <row r="21">
      <c r="B21" s="25">
        <f>IF(B20="","",IF(B20+7&gt;MAX(Registro!$B$8:$B$127),"",B20+7))</f>
        <v/>
      </c>
      <c r="C21" s="21">
        <f>IF(B21="","",COUNTIFS(Registro!$M$8:$M$127,B21,Registro!$C$8:$C$127,"&gt;=1"))</f>
        <v/>
      </c>
      <c r="D21" s="22">
        <f>IF(B21="","",IFERROR(AVERAGEIFS(Registro!$C$8:$C$127,Registro!$M$8:$M$127,B21),0))</f>
        <v/>
      </c>
      <c r="E21" s="22">
        <f>IF(B21="","",IFERROR(AVERAGEIFS(Registro!$D$8:$D$127,Registro!$M$8:$M$127,B21),0))</f>
        <v/>
      </c>
      <c r="F21" s="22">
        <f>IF(B21="","",IFERROR(AVERAGEIFS(Registro!$E$8:$E$127,Registro!$M$8:$M$127,B21),0))</f>
        <v/>
      </c>
      <c r="G21" s="26">
        <f>IF(B21="","",SUMIF(Registro!$M$8:$M$127,B21,Registro!$F$8:$F$127))</f>
        <v/>
      </c>
      <c r="H21" s="21">
        <f>IF(B21="","",COUNTIFS(Registro!$M$8:$M$127,B21,Registro!$F$8:$F$127,"&gt;="&amp;Panel!$C$6))</f>
        <v/>
      </c>
      <c r="I21" s="21">
        <f>IF(B21="","",COUNTIFS(Registro!$M$8:$M$127,B21,Registro!$J$8:$J$127,"Alto"))</f>
        <v/>
      </c>
      <c r="J21" s="33">
        <f>IF(B21="","",D21-D20)</f>
        <v/>
      </c>
      <c r="K21" s="32">
        <f>IF(B21="","",IF(ABS(J21)&lt;0.2,"Estable",IF(J21&gt;0,"Sube","Baja")))</f>
        <v/>
      </c>
    </row>
    <row r="22">
      <c r="B22" s="25">
        <f>IF(B21="","",IF(B21+7&gt;MAX(Registro!$B$8:$B$127),"",B21+7))</f>
        <v/>
      </c>
      <c r="C22" s="21">
        <f>IF(B22="","",COUNTIFS(Registro!$M$8:$M$127,B22,Registro!$C$8:$C$127,"&gt;=1"))</f>
        <v/>
      </c>
      <c r="D22" s="22">
        <f>IF(B22="","",IFERROR(AVERAGEIFS(Registro!$C$8:$C$127,Registro!$M$8:$M$127,B22),0))</f>
        <v/>
      </c>
      <c r="E22" s="22">
        <f>IF(B22="","",IFERROR(AVERAGEIFS(Registro!$D$8:$D$127,Registro!$M$8:$M$127,B22),0))</f>
        <v/>
      </c>
      <c r="F22" s="22">
        <f>IF(B22="","",IFERROR(AVERAGEIFS(Registro!$E$8:$E$127,Registro!$M$8:$M$127,B22),0))</f>
        <v/>
      </c>
      <c r="G22" s="26">
        <f>IF(B22="","",SUMIF(Registro!$M$8:$M$127,B22,Registro!$F$8:$F$127))</f>
        <v/>
      </c>
      <c r="H22" s="21">
        <f>IF(B22="","",COUNTIFS(Registro!$M$8:$M$127,B22,Registro!$F$8:$F$127,"&gt;="&amp;Panel!$C$6))</f>
        <v/>
      </c>
      <c r="I22" s="21">
        <f>IF(B22="","",COUNTIFS(Registro!$M$8:$M$127,B22,Registro!$J$8:$J$127,"Alto"))</f>
        <v/>
      </c>
      <c r="J22" s="33">
        <f>IF(B22="","",D22-D21)</f>
        <v/>
      </c>
      <c r="K22" s="32">
        <f>IF(B22="","",IF(ABS(J22)&lt;0.2,"Estable",IF(J22&gt;0,"Sube","Baja")))</f>
        <v/>
      </c>
    </row>
    <row r="23">
      <c r="B23" s="25">
        <f>IF(B22="","",IF(B22+7&gt;MAX(Registro!$B$8:$B$127),"",B22+7))</f>
        <v/>
      </c>
      <c r="C23" s="21">
        <f>IF(B23="","",COUNTIFS(Registro!$M$8:$M$127,B23,Registro!$C$8:$C$127,"&gt;=1"))</f>
        <v/>
      </c>
      <c r="D23" s="22">
        <f>IF(B23="","",IFERROR(AVERAGEIFS(Registro!$C$8:$C$127,Registro!$M$8:$M$127,B23),0))</f>
        <v/>
      </c>
      <c r="E23" s="22">
        <f>IF(B23="","",IFERROR(AVERAGEIFS(Registro!$D$8:$D$127,Registro!$M$8:$M$127,B23),0))</f>
        <v/>
      </c>
      <c r="F23" s="22">
        <f>IF(B23="","",IFERROR(AVERAGEIFS(Registro!$E$8:$E$127,Registro!$M$8:$M$127,B23),0))</f>
        <v/>
      </c>
      <c r="G23" s="26">
        <f>IF(B23="","",SUMIF(Registro!$M$8:$M$127,B23,Registro!$F$8:$F$127))</f>
        <v/>
      </c>
      <c r="H23" s="21">
        <f>IF(B23="","",COUNTIFS(Registro!$M$8:$M$127,B23,Registro!$F$8:$F$127,"&gt;="&amp;Panel!$C$6))</f>
        <v/>
      </c>
      <c r="I23" s="21">
        <f>IF(B23="","",COUNTIFS(Registro!$M$8:$M$127,B23,Registro!$J$8:$J$127,"Alto"))</f>
        <v/>
      </c>
      <c r="J23" s="33">
        <f>IF(B23="","",D23-D22)</f>
        <v/>
      </c>
      <c r="K23" s="32">
        <f>IF(B23="","",IF(ABS(J23)&lt;0.2,"Estable",IF(J23&gt;0,"Sube","Baja")))</f>
        <v/>
      </c>
    </row>
    <row r="24">
      <c r="B24" s="25">
        <f>IF(B23="","",IF(B23+7&gt;MAX(Registro!$B$8:$B$127),"",B23+7))</f>
        <v/>
      </c>
      <c r="C24" s="21">
        <f>IF(B24="","",COUNTIFS(Registro!$M$8:$M$127,B24,Registro!$C$8:$C$127,"&gt;=1"))</f>
        <v/>
      </c>
      <c r="D24" s="22">
        <f>IF(B24="","",IFERROR(AVERAGEIFS(Registro!$C$8:$C$127,Registro!$M$8:$M$127,B24),0))</f>
        <v/>
      </c>
      <c r="E24" s="22">
        <f>IF(B24="","",IFERROR(AVERAGEIFS(Registro!$D$8:$D$127,Registro!$M$8:$M$127,B24),0))</f>
        <v/>
      </c>
      <c r="F24" s="22">
        <f>IF(B24="","",IFERROR(AVERAGEIFS(Registro!$E$8:$E$127,Registro!$M$8:$M$127,B24),0))</f>
        <v/>
      </c>
      <c r="G24" s="26">
        <f>IF(B24="","",SUMIF(Registro!$M$8:$M$127,B24,Registro!$F$8:$F$127))</f>
        <v/>
      </c>
      <c r="H24" s="21">
        <f>IF(B24="","",COUNTIFS(Registro!$M$8:$M$127,B24,Registro!$F$8:$F$127,"&gt;="&amp;Panel!$C$6))</f>
        <v/>
      </c>
      <c r="I24" s="21">
        <f>IF(B24="","",COUNTIFS(Registro!$M$8:$M$127,B24,Registro!$J$8:$J$127,"Alto"))</f>
        <v/>
      </c>
      <c r="J24" s="33">
        <f>IF(B24="","",D24-D23)</f>
        <v/>
      </c>
      <c r="K24" s="32">
        <f>IF(B24="","",IF(ABS(J24)&lt;0.2,"Estable",IF(J24&gt;0,"Sube","Baja")))</f>
        <v/>
      </c>
    </row>
    <row r="25">
      <c r="B25" s="25">
        <f>IF(B24="","",IF(B24+7&gt;MAX(Registro!$B$8:$B$127),"",B24+7))</f>
        <v/>
      </c>
      <c r="C25" s="21">
        <f>IF(B25="","",COUNTIFS(Registro!$M$8:$M$127,B25,Registro!$C$8:$C$127,"&gt;=1"))</f>
        <v/>
      </c>
      <c r="D25" s="22">
        <f>IF(B25="","",IFERROR(AVERAGEIFS(Registro!$C$8:$C$127,Registro!$M$8:$M$127,B25),0))</f>
        <v/>
      </c>
      <c r="E25" s="22">
        <f>IF(B25="","",IFERROR(AVERAGEIFS(Registro!$D$8:$D$127,Registro!$M$8:$M$127,B25),0))</f>
        <v/>
      </c>
      <c r="F25" s="22">
        <f>IF(B25="","",IFERROR(AVERAGEIFS(Registro!$E$8:$E$127,Registro!$M$8:$M$127,B25),0))</f>
        <v/>
      </c>
      <c r="G25" s="26">
        <f>IF(B25="","",SUMIF(Registro!$M$8:$M$127,B25,Registro!$F$8:$F$127))</f>
        <v/>
      </c>
      <c r="H25" s="21">
        <f>IF(B25="","",COUNTIFS(Registro!$M$8:$M$127,B25,Registro!$F$8:$F$127,"&gt;="&amp;Panel!$C$6))</f>
        <v/>
      </c>
      <c r="I25" s="21">
        <f>IF(B25="","",COUNTIFS(Registro!$M$8:$M$127,B25,Registro!$J$8:$J$127,"Alto"))</f>
        <v/>
      </c>
      <c r="J25" s="33">
        <f>IF(B25="","",D25-D24)</f>
        <v/>
      </c>
      <c r="K25" s="32">
        <f>IF(B25="","",IF(ABS(J25)&lt;0.2,"Estable",IF(J25&gt;0,"Sube","Baja")))</f>
        <v/>
      </c>
    </row>
    <row r="26">
      <c r="B26" s="25">
        <f>IF(B25="","",IF(B25+7&gt;MAX(Registro!$B$8:$B$127),"",B25+7))</f>
        <v/>
      </c>
      <c r="C26" s="21">
        <f>IF(B26="","",COUNTIFS(Registro!$M$8:$M$127,B26,Registro!$C$8:$C$127,"&gt;=1"))</f>
        <v/>
      </c>
      <c r="D26" s="22">
        <f>IF(B26="","",IFERROR(AVERAGEIFS(Registro!$C$8:$C$127,Registro!$M$8:$M$127,B26),0))</f>
        <v/>
      </c>
      <c r="E26" s="22">
        <f>IF(B26="","",IFERROR(AVERAGEIFS(Registro!$D$8:$D$127,Registro!$M$8:$M$127,B26),0))</f>
        <v/>
      </c>
      <c r="F26" s="22">
        <f>IF(B26="","",IFERROR(AVERAGEIFS(Registro!$E$8:$E$127,Registro!$M$8:$M$127,B26),0))</f>
        <v/>
      </c>
      <c r="G26" s="26">
        <f>IF(B26="","",SUMIF(Registro!$M$8:$M$127,B26,Registro!$F$8:$F$127))</f>
        <v/>
      </c>
      <c r="H26" s="21">
        <f>IF(B26="","",COUNTIFS(Registro!$M$8:$M$127,B26,Registro!$F$8:$F$127,"&gt;="&amp;Panel!$C$6))</f>
        <v/>
      </c>
      <c r="I26" s="21">
        <f>IF(B26="","",COUNTIFS(Registro!$M$8:$M$127,B26,Registro!$J$8:$J$127,"Alto"))</f>
        <v/>
      </c>
      <c r="J26" s="33">
        <f>IF(B26="","",D26-D25)</f>
        <v/>
      </c>
      <c r="K26" s="32">
        <f>IF(B26="","",IF(ABS(J26)&lt;0.2,"Estable",IF(J26&gt;0,"Sube","Baja")))</f>
        <v/>
      </c>
    </row>
    <row r="27">
      <c r="B27" s="25">
        <f>IF(B26="","",IF(B26+7&gt;MAX(Registro!$B$8:$B$127),"",B26+7))</f>
        <v/>
      </c>
      <c r="C27" s="21">
        <f>IF(B27="","",COUNTIFS(Registro!$M$8:$M$127,B27,Registro!$C$8:$C$127,"&gt;=1"))</f>
        <v/>
      </c>
      <c r="D27" s="22">
        <f>IF(B27="","",IFERROR(AVERAGEIFS(Registro!$C$8:$C$127,Registro!$M$8:$M$127,B27),0))</f>
        <v/>
      </c>
      <c r="E27" s="22">
        <f>IF(B27="","",IFERROR(AVERAGEIFS(Registro!$D$8:$D$127,Registro!$M$8:$M$127,B27),0))</f>
        <v/>
      </c>
      <c r="F27" s="22">
        <f>IF(B27="","",IFERROR(AVERAGEIFS(Registro!$E$8:$E$127,Registro!$M$8:$M$127,B27),0))</f>
        <v/>
      </c>
      <c r="G27" s="26">
        <f>IF(B27="","",SUMIF(Registro!$M$8:$M$127,B27,Registro!$F$8:$F$127))</f>
        <v/>
      </c>
      <c r="H27" s="21">
        <f>IF(B27="","",COUNTIFS(Registro!$M$8:$M$127,B27,Registro!$F$8:$F$127,"&gt;="&amp;Panel!$C$6))</f>
        <v/>
      </c>
      <c r="I27" s="21">
        <f>IF(B27="","",COUNTIFS(Registro!$M$8:$M$127,B27,Registro!$J$8:$J$127,"Alto"))</f>
        <v/>
      </c>
      <c r="J27" s="33">
        <f>IF(B27="","",D27-D26)</f>
        <v/>
      </c>
      <c r="K27" s="32">
        <f>IF(B27="","",IF(ABS(J27)&lt;0.2,"Estable",IF(J27&gt;0,"Sube","Baja")))</f>
        <v/>
      </c>
    </row>
    <row r="29">
      <c r="B29" s="20" t="inlineStr">
        <is>
          <t>El cambio de ánimo se mide en puntos de la escala 1-5. Una diferencia menor de 0,2 se considera «Estable». Son datos orientativos, no un diagnóstico.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K8:K27">
    <cfRule type="cellIs" priority="1" operator="equal" dxfId="0">
      <formula>"Sube"</formula>
    </cfRule>
    <cfRule type="cellIs" priority="2" operator="equal" dxfId="1">
      <formula>"Estable"</formula>
    </cfRule>
    <cfRule type="cellIs" priority="3" operator="equal" dxfId="2">
      <formula>"Baja"</formula>
    </cfRule>
  </conditionalFormatting>
  <conditionalFormatting sqref="G8:G27">
    <cfRule type="dataBar" priority="4">
      <dataBar>
        <cfvo type="num" val="0"/>
        <cfvo type="max"/>
        <color rgb="0010B981"/>
      </dataBar>
    </cfRule>
  </conditionalFormatting>
  <conditionalFormatting sqref="D8:D27">
    <cfRule type="colorScale" priority="5">
      <colorScale>
        <cfvo type="num" val="1"/>
        <cfvo type="num" val="3"/>
        <cfvo type="num" val="5"/>
        <color rgb="00FEE2E2"/>
        <color rgb="00FFFFFF"/>
        <color rgb="00A7F3D0"/>
      </colorScale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Actividad</t>
        </is>
      </c>
    </row>
    <row r="2">
      <c r="A2" t="inlineStr">
        <is>
          <t>Paseo</t>
        </is>
      </c>
    </row>
    <row r="3">
      <c r="A3" t="inlineStr">
        <is>
          <t>Correr</t>
        </is>
      </c>
    </row>
    <row r="4">
      <c r="A4" t="inlineStr">
        <is>
          <t>Gimnasio</t>
        </is>
      </c>
    </row>
    <row r="5">
      <c r="A5" t="inlineStr">
        <is>
          <t>Yoga</t>
        </is>
      </c>
    </row>
    <row r="6">
      <c r="A6" t="inlineStr">
        <is>
          <t>Bici</t>
        </is>
      </c>
    </row>
    <row r="7">
      <c r="A7" t="inlineStr">
        <is>
          <t>Deporte en equipo</t>
        </is>
      </c>
    </row>
    <row r="8">
      <c r="A8" t="inlineStr">
        <is>
          <t>Ninguna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Diario de estado de ánimo y hábitos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4" t="inlineStr">
        <is>
          <t>CÓMO USARLA</t>
        </is>
      </c>
    </row>
    <row r="6" ht="30" customHeight="1">
      <c r="B6" s="34" t="inlineStr">
        <is>
          <t>1.  En la hoja «Panel» revisa los parámetros: horas de sueño de referencia, minutos de actividad objetivo y a partir de qué valor consideras el ánimo «bajo» o «alto» (por defecto ≤2 y ≥4).</t>
        </is>
      </c>
    </row>
    <row r="7" ht="30" customHeight="1">
      <c r="B7" s="34" t="inlineStr">
        <is>
          <t>2.  Cada día, en «Registro», escribe la fecha y puntúa tu ánimo y tu energía de 1 (muy bajo) a 5 (muy alto). Hazlo siempre a la misma hora para que los datos sean comparables.</t>
        </is>
      </c>
    </row>
    <row r="8" ht="30" customHeight="1">
      <c r="B8" s="34" t="inlineStr">
        <is>
          <t>3.  Anota las horas que dormiste (por ejemplo 7,5), los minutos de actividad física y elige el tipo de actividad en el desplegable. La nota es opcional.</t>
        </is>
      </c>
    </row>
    <row r="9" ht="30" customHeight="1">
      <c r="B9" s="34" t="inlineStr">
        <is>
          <t>4.  Las columnas verdes se calculan solas: día de la semana, nivel de ánimo, media de 7 días, racha de ánimo bajo, semana y si llegaste a las horas de sueño de referencia.</t>
        </is>
      </c>
    </row>
    <row r="10" ht="30" customHeight="1">
      <c r="B10" s="34" t="inlineStr">
        <is>
          <t>5.  Abre el «Panel»: ánimo, energía, sueño y actividad medios, porcentaje de días con ánimo alto y bajo, racha actual y un mensaje si superas los días seguidos que hayas fijado.</t>
        </is>
      </c>
    </row>
    <row r="11" ht="30" customHeight="1">
      <c r="B11" s="34" t="inlineStr">
        <is>
          <t>6.  Mira la tabla de correlación y la comparativa: muestran si tus días de más sueño o más actividad suelen coincidir con mejor ánimo. Es una pista, no una causa.</t>
        </is>
      </c>
    </row>
    <row r="12" ht="30" customHeight="1">
      <c r="B12" s="34" t="inlineStr">
        <is>
          <t>7.  Consulta «Semanas» para ver el cambio de ánimo respecto a la semana anterior y los tres gráficos del Panel (por día de la semana, evolución semanal y comparativa).</t>
        </is>
      </c>
    </row>
    <row r="13" ht="30" customHeight="1">
      <c r="B13" s="34" t="inlineStr">
        <is>
          <t>8.  Para empezar de cero, borra solo fechas, puntuaciones, horas, minutos y notas del «Registro» (hay 120 filas preparadas); las fórmulas se mantienen.</t>
        </is>
      </c>
    </row>
    <row r="15">
      <c r="B15" s="14" t="inlineStr">
        <is>
          <t>CONSEJOS</t>
        </is>
      </c>
    </row>
    <row r="16" ht="30" customHeight="1">
      <c r="B16" s="34" t="inlineStr">
        <is>
          <t>•  Lo importante es la constancia: rellenar 4 o 5 días por semana vale más que apuntar con mucho detalle un día suelto. Necesitas al menos 5 días con datos para ver correlaciones.</t>
        </is>
      </c>
    </row>
    <row r="17" ht="30" customHeight="1">
      <c r="B17" s="34" t="inlineStr">
        <is>
          <t>•  Puntuar es subjetivo: tu «3» no es el «3» de otra persona. Compárate solo contigo mismo y con tu propia evolución.</t>
        </is>
      </c>
    </row>
    <row r="18" ht="30" customHeight="1">
      <c r="B18" s="34" t="inlineStr">
        <is>
          <t>•  Los umbrales (sueño de referencia, actividad objetivo, ánimo bajo/alto, días de aviso) son valores de ejemplo editables en el Panel; no son recomendaciones médicas.</t>
        </is>
      </c>
    </row>
    <row r="19" ht="30" customHeight="1">
      <c r="B19" s="34" t="inlineStr">
        <is>
          <t>•  Las hojas están protegidas sin contraseña; para ampliar o cambiar fórmulas ve a Revisar &gt; Desproteger hoja.</t>
        </is>
      </c>
    </row>
    <row r="21">
      <c r="B21" s="20" t="inlineStr">
        <is>
          <t>Las celdas con fondo crema y texto azul son para rellenar; las verdes se calculan solas.</t>
        </is>
      </c>
    </row>
    <row r="23" ht="44" customHeight="1">
      <c r="B23" s="35" t="inlineStr">
        <is>
          <t>Aviso: esta plantilla sirve únicamente para registrar y organizar tus datos de ánimo y hábitos. No diagnostica, no sustituye la valoración de un profesional sanitario ni es un test psicológico. Si te sientes mal de forma persistente, habla con tu médico o un profesional de salud mental; ante una situación de emergencia llama al 112.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2026-10-03T09:39:24Z</dcterms:created>
  <dcterms:modified xmlns:dcterms="http://purl.org/dc/terms/" xmlns:xsi="http://www.w3.org/2001/XMLSchema-instance" xsi:type="dcterms:W3CDTF">2026-10-03T09:39:24Z</dcterms:modified>
</cp:coreProperties>
</file>