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valuación" sheetId="2" state="visible" r:id="rId2"/>
    <sheet xmlns:r="http://schemas.openxmlformats.org/officeDocument/2006/relationships" name="Ficha alumno" sheetId="3" state="visible" r:id="rId3"/>
    <sheet xmlns:r="http://schemas.openxmlformats.org/officeDocument/2006/relationships" name="Criterio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0;-0.00;0.00"/>
    <numFmt numFmtId="166" formatCode="+0.0;-0.0;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color rgb="00111827"/>
      <sz val="10"/>
    </font>
    <font>
      <name val="Arial"/>
      <b val="1"/>
      <color rgb="006B7280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b val="1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2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9" fontId="11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1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vertical="center"/>
    </xf>
    <xf numFmtId="9" fontId="6" fillId="5" borderId="1" applyAlignment="1" pivotButton="0" quotePrefix="0" xfId="0">
      <alignment vertical="center"/>
    </xf>
    <xf numFmtId="2" fontId="6" fillId="5" borderId="1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right" vertical="center"/>
    </xf>
    <xf numFmtId="9" fontId="7" fillId="0" borderId="1" applyAlignment="1" pivotButton="0" quotePrefix="0" xfId="0">
      <alignment horizontal="center"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0" fontId="11" fillId="0" borderId="1" applyAlignment="1" pivotButton="0" quotePrefix="0" xfId="0">
      <alignment vertical="center"/>
    </xf>
    <xf numFmtId="164" fontId="11" fillId="0" borderId="1" applyAlignment="1" pivotButton="0" quotePrefix="0" xfId="0">
      <alignment vertical="center"/>
    </xf>
    <xf numFmtId="1" fontId="11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center"/>
    </xf>
    <xf numFmtId="0" fontId="0" fillId="0" borderId="1" applyProtection="1" pivotButton="0" quotePrefix="0" xfId="0">
      <protection locked="0" hidden="0"/>
    </xf>
    <xf numFmtId="0" fontId="8" fillId="0" borderId="0" applyAlignment="1" pivotButton="0" quotePrefix="0" xfId="0">
      <alignment horizontal="right" vertical="center"/>
    </xf>
    <xf numFmtId="0" fontId="13" fillId="6" borderId="0" applyAlignment="1" pivotButton="0" quotePrefix="0" xfId="0">
      <alignment horizontal="center" vertical="center"/>
    </xf>
    <xf numFmtId="165" fontId="13" fillId="6" borderId="0" applyAlignment="1" pivotButton="0" quotePrefix="0" xfId="0">
      <alignment horizontal="center" vertical="center"/>
    </xf>
    <xf numFmtId="164" fontId="11" fillId="0" borderId="1" applyAlignment="1" pivotButton="0" quotePrefix="0" xfId="0">
      <alignment horizontal="center" vertical="center"/>
    </xf>
    <xf numFmtId="166" fontId="11" fillId="0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4" pivotButton="0" quotePrefix="0" xfId="0"/>
    <xf numFmtId="9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vertical="center" wrapText="1"/>
      <protection locked="0" hidden="0"/>
    </xf>
    <xf numFmtId="164" fontId="5" fillId="4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0B4A2F"/>
      </font>
      <fill>
        <patternFill patternType="solid">
          <fgColor rgb="00A7F3D0"/>
          <bgColor rgb="00A7F3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Media por competencia (0-10)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'Panel'!$B$13:$B$18</f>
            </numRef>
          </cat>
          <val>
            <numRef>
              <f>'Panel'!$D$13:$D$18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Alumnos por calificación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'Panel'!$B$23:$B$27</f>
            </numRef>
          </cat>
          <val>
            <numRef>
              <f>'Panel'!$C$23:$C$27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Alumno frente a la media del grupo (puntos)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'Ficha alumno'!D10</f>
            </strRef>
          </tx>
          <spPr>
            <a:ln xmlns:a="http://schemas.openxmlformats.org/drawingml/2006/main">
              <a:prstDash val="solid"/>
            </a:ln>
          </spPr>
          <cat>
            <numRef>
              <f>'Ficha alumno'!$B$11:$B$16</f>
            </numRef>
          </cat>
          <val>
            <numRef>
              <f>'Ficha alumno'!$D$11:$D$16</f>
            </numRef>
          </val>
        </ser>
        <ser>
          <idx val="1"/>
          <order val="1"/>
          <tx>
            <strRef>
              <f>'Ficha alumno'!E10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'Ficha alumno'!$B$11:$B$16</f>
            </numRef>
          </cat>
          <val>
            <numRef>
              <f>'Ficha alumno'!$E$11:$E$16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6" customWidth="1" min="10" max="10"/>
  </cols>
  <sheetData>
    <row r="2" ht="34" customHeight="1">
      <c r="B2" s="1" t="inlineStr">
        <is>
          <t>Panel del perfil competencial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Cómo está el grupo: notas, niveles de logro y qué competencias hay que reforzar.</t>
        </is>
      </c>
    </row>
    <row r="5" ht="30" customHeight="1">
      <c r="B5" s="4" t="inlineStr">
        <is>
          <t>ALUMNOS EVALUADOS</t>
        </is>
      </c>
      <c r="C5" s="4" t="inlineStr">
        <is>
          <t>NOTA MEDIA</t>
        </is>
      </c>
      <c r="E5" s="4" t="inlineStr">
        <is>
          <t>% CON SUFICIENTE O MÁS</t>
        </is>
      </c>
      <c r="G5" s="4" t="inlineStr">
        <is>
          <t>ALUMNOS POR DEBAJO</t>
        </is>
      </c>
      <c r="I5" s="4" t="inlineStr">
        <is>
          <t>CON ALGÚN «INICIADO»</t>
        </is>
      </c>
    </row>
    <row r="6" ht="44" customHeight="1">
      <c r="B6" s="5">
        <f>COUNT(Evaluación!$I$8:$I$47)</f>
        <v/>
      </c>
      <c r="C6" s="6">
        <f>IFERROR(AVERAGE(Evaluación!$I$8:$I$47),0)</f>
        <v/>
      </c>
      <c r="E6" s="7">
        <f>IFERROR(COUNTIF(Evaluación!$I$8:$I$47,"&gt;="&amp;Criterios!$G$18)/B6,0)</f>
        <v/>
      </c>
      <c r="G6" s="5">
        <f>COUNTIF(Evaluación!$I$8:$I$47,"&lt;"&amp;Criterios!$G$18)</f>
        <v/>
      </c>
      <c r="I6" s="5">
        <f>COUNTIF(Evaluación!$V$8:$V$47,"&gt;0")</f>
        <v/>
      </c>
    </row>
    <row r="8" ht="30" customHeight="1">
      <c r="B8" s="4" t="inlineStr">
        <is>
          <t>COMPETENCIA MÁS FUERTE</t>
        </is>
      </c>
      <c r="C8" s="4" t="inlineStr">
        <is>
          <t>MÁS DÉBIL</t>
        </is>
      </c>
      <c r="E8" s="4" t="inlineStr">
        <is>
          <t>NIVEL GLOBAL PREDOMINANTE</t>
        </is>
      </c>
      <c r="G8" s="4" t="inlineStr">
        <is>
          <t>NOTA MÁS ALTA</t>
        </is>
      </c>
      <c r="I8" s="4" t="inlineStr">
        <is>
          <t>NOTA MÁS BAJA</t>
        </is>
      </c>
    </row>
    <row r="9" ht="44" customHeight="1">
      <c r="B9" s="8">
        <f>IF(B6=0,"-",INDEX(B13:B18,MATCH(MAX(D13:D18),D13:D18,0)))</f>
        <v/>
      </c>
      <c r="C9" s="8">
        <f>IF(B6=0,"-",INDEX(B13:B18,MATCH(MIN(D13:D18),D13:D18,0)))</f>
        <v/>
      </c>
      <c r="E9" s="8">
        <f>IF(B6=0,"-",INDEX(F23:F26,MATCH(MAX(G23:G26),G23:G26,0)))</f>
        <v/>
      </c>
      <c r="G9" s="6">
        <f>IF(B6=0,0,MAX(Evaluación!$I$8:$I$47))</f>
        <v/>
      </c>
      <c r="I9" s="6">
        <f>IF(B6=0,0,MIN(Evaluación!$I$8:$I$47))</f>
        <v/>
      </c>
    </row>
    <row r="11">
      <c r="B11" s="9" t="inlineStr">
        <is>
          <t>PERFIL COMPETENCIAL DEL GRUPO</t>
        </is>
      </c>
    </row>
    <row r="12" ht="34" customHeight="1">
      <c r="B12" s="10" t="inlineStr">
        <is>
          <t>Competencia</t>
        </is>
      </c>
      <c r="C12" s="10" t="inlineStr">
        <is>
          <t>Peso</t>
        </is>
      </c>
      <c r="D12" s="10" t="inlineStr">
        <is>
          <t>Media (0-10)</t>
        </is>
      </c>
      <c r="E12" s="10">
        <f>Criterios!F8</f>
        <v/>
      </c>
      <c r="F12" s="10">
        <f>Criterios!F9</f>
        <v/>
      </c>
      <c r="G12" s="10">
        <f>Criterios!F10</f>
        <v/>
      </c>
      <c r="H12" s="10">
        <f>Criterios!F11</f>
        <v/>
      </c>
      <c r="I12" s="10" t="inlineStr">
        <is>
          <t>% Avanzado + Experto</t>
        </is>
      </c>
      <c r="J12" s="10" t="inlineStr">
        <is>
          <t>Valoración</t>
        </is>
      </c>
    </row>
    <row r="13">
      <c r="B13" s="11">
        <f>Criterios!B8</f>
        <v/>
      </c>
      <c r="C13" s="12">
        <f>Criterios!C8</f>
        <v/>
      </c>
      <c r="D13" s="13">
        <f>IFERROR(AVERAGE(Evaluación!P$8:P$47),0)</f>
        <v/>
      </c>
      <c r="E13" s="14">
        <f>COUNTIF(Evaluación!$C$8:$C$47,E$12)</f>
        <v/>
      </c>
      <c r="F13" s="14">
        <f>COUNTIF(Evaluación!$C$8:$C$47,F$12)</f>
        <v/>
      </c>
      <c r="G13" s="14">
        <f>COUNTIF(Evaluación!$C$8:$C$47,G$12)</f>
        <v/>
      </c>
      <c r="H13" s="14">
        <f>COUNTIF(Evaluación!$C$8:$C$47,H$12)</f>
        <v/>
      </c>
      <c r="I13" s="12">
        <f>IFERROR((G13+H13)/SUM(E13:H13),0)</f>
        <v/>
      </c>
      <c r="J13" s="15">
        <f>IF(SUM(E13:H13)=0,"-",IF(D13&gt;=Criterios!$H$24,"Fortaleza",IF(D13&lt;Criterios!$H$25,"A reforzar","En desarrollo")))</f>
        <v/>
      </c>
    </row>
    <row r="14">
      <c r="B14" s="11">
        <f>Criterios!B9</f>
        <v/>
      </c>
      <c r="C14" s="12">
        <f>Criterios!C9</f>
        <v/>
      </c>
      <c r="D14" s="13">
        <f>IFERROR(AVERAGE(Evaluación!Q$8:Q$47),0)</f>
        <v/>
      </c>
      <c r="E14" s="14">
        <f>COUNTIF(Evaluación!$D$8:$D$47,E$12)</f>
        <v/>
      </c>
      <c r="F14" s="14">
        <f>COUNTIF(Evaluación!$D$8:$D$47,F$12)</f>
        <v/>
      </c>
      <c r="G14" s="14">
        <f>COUNTIF(Evaluación!$D$8:$D$47,G$12)</f>
        <v/>
      </c>
      <c r="H14" s="14">
        <f>COUNTIF(Evaluación!$D$8:$D$47,H$12)</f>
        <v/>
      </c>
      <c r="I14" s="12">
        <f>IFERROR((G14+H14)/SUM(E14:H14),0)</f>
        <v/>
      </c>
      <c r="J14" s="15">
        <f>IF(SUM(E14:H14)=0,"-",IF(D14&gt;=Criterios!$H$24,"Fortaleza",IF(D14&lt;Criterios!$H$25,"A reforzar","En desarrollo")))</f>
        <v/>
      </c>
    </row>
    <row r="15">
      <c r="B15" s="11">
        <f>Criterios!B10</f>
        <v/>
      </c>
      <c r="C15" s="12">
        <f>Criterios!C10</f>
        <v/>
      </c>
      <c r="D15" s="13">
        <f>IFERROR(AVERAGE(Evaluación!R$8:R$47),0)</f>
        <v/>
      </c>
      <c r="E15" s="14">
        <f>COUNTIF(Evaluación!$E$8:$E$47,E$12)</f>
        <v/>
      </c>
      <c r="F15" s="14">
        <f>COUNTIF(Evaluación!$E$8:$E$47,F$12)</f>
        <v/>
      </c>
      <c r="G15" s="14">
        <f>COUNTIF(Evaluación!$E$8:$E$47,G$12)</f>
        <v/>
      </c>
      <c r="H15" s="14">
        <f>COUNTIF(Evaluación!$E$8:$E$47,H$12)</f>
        <v/>
      </c>
      <c r="I15" s="12">
        <f>IFERROR((G15+H15)/SUM(E15:H15),0)</f>
        <v/>
      </c>
      <c r="J15" s="15">
        <f>IF(SUM(E15:H15)=0,"-",IF(D15&gt;=Criterios!$H$24,"Fortaleza",IF(D15&lt;Criterios!$H$25,"A reforzar","En desarrollo")))</f>
        <v/>
      </c>
    </row>
    <row r="16">
      <c r="B16" s="11">
        <f>Criterios!B11</f>
        <v/>
      </c>
      <c r="C16" s="12">
        <f>Criterios!C11</f>
        <v/>
      </c>
      <c r="D16" s="13">
        <f>IFERROR(AVERAGE(Evaluación!S$8:S$47),0)</f>
        <v/>
      </c>
      <c r="E16" s="14">
        <f>COUNTIF(Evaluación!$F$8:$F$47,E$12)</f>
        <v/>
      </c>
      <c r="F16" s="14">
        <f>COUNTIF(Evaluación!$F$8:$F$47,F$12)</f>
        <v/>
      </c>
      <c r="G16" s="14">
        <f>COUNTIF(Evaluación!$F$8:$F$47,G$12)</f>
        <v/>
      </c>
      <c r="H16" s="14">
        <f>COUNTIF(Evaluación!$F$8:$F$47,H$12)</f>
        <v/>
      </c>
      <c r="I16" s="12">
        <f>IFERROR((G16+H16)/SUM(E16:H16),0)</f>
        <v/>
      </c>
      <c r="J16" s="15">
        <f>IF(SUM(E16:H16)=0,"-",IF(D16&gt;=Criterios!$H$24,"Fortaleza",IF(D16&lt;Criterios!$H$25,"A reforzar","En desarrollo")))</f>
        <v/>
      </c>
    </row>
    <row r="17">
      <c r="B17" s="11">
        <f>Criterios!B12</f>
        <v/>
      </c>
      <c r="C17" s="12">
        <f>Criterios!C12</f>
        <v/>
      </c>
      <c r="D17" s="13">
        <f>IFERROR(AVERAGE(Evaluación!T$8:T$47),0)</f>
        <v/>
      </c>
      <c r="E17" s="14">
        <f>COUNTIF(Evaluación!$G$8:$G$47,E$12)</f>
        <v/>
      </c>
      <c r="F17" s="14">
        <f>COUNTIF(Evaluación!$G$8:$G$47,F$12)</f>
        <v/>
      </c>
      <c r="G17" s="14">
        <f>COUNTIF(Evaluación!$G$8:$G$47,G$12)</f>
        <v/>
      </c>
      <c r="H17" s="14">
        <f>COUNTIF(Evaluación!$G$8:$G$47,H$12)</f>
        <v/>
      </c>
      <c r="I17" s="12">
        <f>IFERROR((G17+H17)/SUM(E17:H17),0)</f>
        <v/>
      </c>
      <c r="J17" s="15">
        <f>IF(SUM(E17:H17)=0,"-",IF(D17&gt;=Criterios!$H$24,"Fortaleza",IF(D17&lt;Criterios!$H$25,"A reforzar","En desarrollo")))</f>
        <v/>
      </c>
    </row>
    <row r="18">
      <c r="B18" s="11">
        <f>Criterios!B13</f>
        <v/>
      </c>
      <c r="C18" s="12">
        <f>Criterios!C13</f>
        <v/>
      </c>
      <c r="D18" s="13">
        <f>IFERROR(AVERAGE(Evaluación!U$8:U$47),0)</f>
        <v/>
      </c>
      <c r="E18" s="14">
        <f>COUNTIF(Evaluación!$H$8:$H$47,E$12)</f>
        <v/>
      </c>
      <c r="F18" s="14">
        <f>COUNTIF(Evaluación!$H$8:$H$47,F$12)</f>
        <v/>
      </c>
      <c r="G18" s="14">
        <f>COUNTIF(Evaluación!$H$8:$H$47,G$12)</f>
        <v/>
      </c>
      <c r="H18" s="14">
        <f>COUNTIF(Evaluación!$H$8:$H$47,H$12)</f>
        <v/>
      </c>
      <c r="I18" s="12">
        <f>IFERROR((G18+H18)/SUM(E18:H18),0)</f>
        <v/>
      </c>
      <c r="J18" s="15">
        <f>IF(SUM(E18:H18)=0,"-",IF(D18&gt;=Criterios!$H$24,"Fortaleza",IF(D18&lt;Criterios!$H$25,"A reforzar","En desarrollo")))</f>
        <v/>
      </c>
    </row>
    <row r="19">
      <c r="B19" s="16" t="inlineStr">
        <is>
          <t>Total / media del grupo</t>
        </is>
      </c>
      <c r="C19" s="17">
        <f>SUM(C13:C18)</f>
        <v/>
      </c>
      <c r="D19" s="18">
        <f>IFERROR(AVERAGE(Evaluación!$I$8:$I$47),0)</f>
        <v/>
      </c>
      <c r="E19" s="19">
        <f>SUM(E13:E18)</f>
        <v/>
      </c>
      <c r="F19" s="19">
        <f>SUM(F13:F18)</f>
        <v/>
      </c>
      <c r="G19" s="19">
        <f>SUM(G13:G18)</f>
        <v/>
      </c>
      <c r="H19" s="19">
        <f>SUM(H13:H18)</f>
        <v/>
      </c>
      <c r="I19" s="17">
        <f>IFERROR((G19+H19)/SUM(E19:H19),0)</f>
        <v/>
      </c>
      <c r="J19" s="16" t="inlineStr"/>
    </row>
    <row r="20">
      <c r="B20" s="20" t="inlineStr">
        <is>
          <t>Cuanto más oscuro el verde, más alumnos en ese nivel. Los umbrales de «Fortaleza» y «A reforzar» se cambian en «Criterios».</t>
        </is>
      </c>
    </row>
    <row r="21">
      <c r="B21" s="9" t="inlineStr">
        <is>
          <t>DISTRIBUCIÓN DE NOTAS Y NIVELES</t>
        </is>
      </c>
    </row>
    <row r="22" ht="26" customHeight="1">
      <c r="B22" s="10" t="inlineStr">
        <is>
          <t>Calificación</t>
        </is>
      </c>
      <c r="C22" s="10" t="inlineStr">
        <is>
          <t>Alumnos</t>
        </is>
      </c>
      <c r="D22" s="10" t="inlineStr">
        <is>
          <t>%</t>
        </is>
      </c>
      <c r="F22" s="10" t="inlineStr">
        <is>
          <t>Nivel global</t>
        </is>
      </c>
      <c r="G22" s="10" t="inlineStr">
        <is>
          <t>Alumnos</t>
        </is>
      </c>
      <c r="H22" s="10" t="inlineStr">
        <is>
          <t>%</t>
        </is>
      </c>
    </row>
    <row r="23">
      <c r="B23" s="11">
        <f>Criterios!F17</f>
        <v/>
      </c>
      <c r="C23" s="14">
        <f>COUNTIF(Evaluación!$J$8:$J$47,B23)</f>
        <v/>
      </c>
      <c r="D23" s="12">
        <f>IFERROR(C23/$B$6,0)</f>
        <v/>
      </c>
      <c r="F23" s="11">
        <f>Criterios!F8</f>
        <v/>
      </c>
      <c r="G23" s="14">
        <f>COUNTIF(Evaluación!$K$8:$K$47,F23)</f>
        <v/>
      </c>
      <c r="H23" s="12">
        <f>IFERROR(G23/$B$6,0)</f>
        <v/>
      </c>
    </row>
    <row r="24">
      <c r="B24" s="11">
        <f>Criterios!F18</f>
        <v/>
      </c>
      <c r="C24" s="14">
        <f>COUNTIF(Evaluación!$J$8:$J$47,B24)</f>
        <v/>
      </c>
      <c r="D24" s="12">
        <f>IFERROR(C24/$B$6,0)</f>
        <v/>
      </c>
      <c r="F24" s="11">
        <f>Criterios!F9</f>
        <v/>
      </c>
      <c r="G24" s="14">
        <f>COUNTIF(Evaluación!$K$8:$K$47,F24)</f>
        <v/>
      </c>
      <c r="H24" s="12">
        <f>IFERROR(G24/$B$6,0)</f>
        <v/>
      </c>
    </row>
    <row r="25">
      <c r="B25" s="11">
        <f>Criterios!F19</f>
        <v/>
      </c>
      <c r="C25" s="14">
        <f>COUNTIF(Evaluación!$J$8:$J$47,B25)</f>
        <v/>
      </c>
      <c r="D25" s="12">
        <f>IFERROR(C25/$B$6,0)</f>
        <v/>
      </c>
      <c r="F25" s="11">
        <f>Criterios!F10</f>
        <v/>
      </c>
      <c r="G25" s="14">
        <f>COUNTIF(Evaluación!$K$8:$K$47,F25)</f>
        <v/>
      </c>
      <c r="H25" s="12">
        <f>IFERROR(G25/$B$6,0)</f>
        <v/>
      </c>
    </row>
    <row r="26">
      <c r="B26" s="11">
        <f>Criterios!F20</f>
        <v/>
      </c>
      <c r="C26" s="14">
        <f>COUNTIF(Evaluación!$J$8:$J$47,B26)</f>
        <v/>
      </c>
      <c r="D26" s="12">
        <f>IFERROR(C26/$B$6,0)</f>
        <v/>
      </c>
      <c r="F26" s="11">
        <f>Criterios!F11</f>
        <v/>
      </c>
      <c r="G26" s="14">
        <f>COUNTIF(Evaluación!$K$8:$K$47,F26)</f>
        <v/>
      </c>
      <c r="H26" s="12">
        <f>IFERROR(G26/$B$6,0)</f>
        <v/>
      </c>
    </row>
    <row r="27">
      <c r="B27" s="11">
        <f>Criterios!F21</f>
        <v/>
      </c>
      <c r="C27" s="14">
        <f>COUNTIF(Evaluación!$J$8:$J$47,B27)</f>
        <v/>
      </c>
      <c r="D27" s="12">
        <f>IFERROR(C27/$B$6,0)</f>
        <v/>
      </c>
    </row>
    <row r="29">
      <c r="B29" s="9" t="inlineStr">
        <is>
          <t>GRÁFICOS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B3:J3"/>
    <mergeCell ref="C6:D6"/>
    <mergeCell ref="E6:F6"/>
    <mergeCell ref="I6:J6"/>
    <mergeCell ref="I8:J8"/>
    <mergeCell ref="C5:D5"/>
    <mergeCell ref="G5:H5"/>
    <mergeCell ref="E5:F5"/>
    <mergeCell ref="I5:J5"/>
    <mergeCell ref="I9:J9"/>
    <mergeCell ref="G6:H6"/>
    <mergeCell ref="C9:D9"/>
    <mergeCell ref="G8:H8"/>
    <mergeCell ref="G9:H9"/>
    <mergeCell ref="E9:F9"/>
    <mergeCell ref="E8:F8"/>
    <mergeCell ref="C8:D8"/>
    <mergeCell ref="B2:J2"/>
  </mergeCells>
  <conditionalFormatting sqref="E13:H18">
    <cfRule type="colorScale" priority="1">
      <colorScale>
        <cfvo type="num" val="0"/>
        <cfvo type="max"/>
        <color rgb="00FFFFFF"/>
        <color rgb="006EE7B7"/>
      </colorScale>
    </cfRule>
  </conditionalFormatting>
  <conditionalFormatting sqref="D13:D18">
    <cfRule type="dataBar" priority="2">
      <dataBar>
        <cfvo type="num" val="0"/>
        <cfvo type="max"/>
        <color rgb="0010B981"/>
      </dataBar>
    </cfRule>
  </conditionalFormatting>
  <conditionalFormatting sqref="J13:J18">
    <cfRule type="cellIs" priority="3" operator="equal" dxfId="0">
      <formula>"A reforzar"</formula>
    </cfRule>
    <cfRule type="cellIs" priority="4" operator="equal" dxfId="1">
      <formula>"En desarrollo"</formula>
    </cfRule>
    <cfRule type="cellIs" priority="5" operator="equal" dxfId="2">
      <formula>"Fortaleza"</formula>
    </cfRule>
  </conditionalFormatting>
  <conditionalFormatting sqref="C23:C27">
    <cfRule type="dataBar" priority="6">
      <dataBar>
        <cfvo type="num" val="0"/>
        <cfvo type="max"/>
        <color rgb="0010B981"/>
      </dataBar>
    </cfRule>
  </conditionalFormatting>
  <conditionalFormatting sqref="G23:G26">
    <cfRule type="dataBar" priority="7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V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0" customWidth="1" min="9" max="9"/>
    <col width="15" customWidth="1" min="10" max="10"/>
    <col width="12" customWidth="1" min="11" max="11"/>
    <col width="26" customWidth="1" min="12" max="12"/>
    <col width="26" customWidth="1" min="13" max="13"/>
    <col width="30" customWidth="1" min="14" max="14"/>
    <col width="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2" ht="34" customHeight="1">
      <c r="B2" s="1" t="inlineStr">
        <is>
          <t>Evaluación por competencias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Elige el nivel de cada alumno en cada competencia (desplegable). La nota ponderada y el perfil se calculan solos.</t>
        </is>
      </c>
    </row>
    <row r="5">
      <c r="P5" s="20" t="inlineStr">
        <is>
          <t>Puntos por competencia (aux.)</t>
        </is>
      </c>
    </row>
    <row r="6">
      <c r="B6" s="21" t="inlineStr">
        <is>
          <t>Peso →</t>
        </is>
      </c>
      <c r="C6" s="22">
        <f>Criterios!C8</f>
        <v/>
      </c>
      <c r="D6" s="22">
        <f>Criterios!C9</f>
        <v/>
      </c>
      <c r="E6" s="22">
        <f>Criterios!C10</f>
        <v/>
      </c>
      <c r="F6" s="22">
        <f>Criterios!C11</f>
        <v/>
      </c>
      <c r="G6" s="22">
        <f>Criterios!C12</f>
        <v/>
      </c>
      <c r="H6" s="22">
        <f>Criterios!C13</f>
        <v/>
      </c>
    </row>
    <row r="7" ht="44" customHeight="1">
      <c r="B7" s="10" t="inlineStr">
        <is>
          <t>Alumno</t>
        </is>
      </c>
      <c r="C7" s="10">
        <f>Criterios!B8</f>
        <v/>
      </c>
      <c r="D7" s="10">
        <f>Criterios!B9</f>
        <v/>
      </c>
      <c r="E7" s="10">
        <f>Criterios!B10</f>
        <v/>
      </c>
      <c r="F7" s="10">
        <f>Criterios!B11</f>
        <v/>
      </c>
      <c r="G7" s="10">
        <f>Criterios!B12</f>
        <v/>
      </c>
      <c r="H7" s="10">
        <f>Criterios!B13</f>
        <v/>
      </c>
      <c r="I7" s="10" t="inlineStr">
        <is>
          <t>Nota (0-10)</t>
        </is>
      </c>
      <c r="J7" s="10" t="inlineStr">
        <is>
          <t>Calificación</t>
        </is>
      </c>
      <c r="K7" s="10" t="inlineStr">
        <is>
          <t>Nivel global</t>
        </is>
      </c>
      <c r="L7" s="10" t="inlineStr">
        <is>
          <t>Competencia más fuerte</t>
        </is>
      </c>
      <c r="M7" s="10" t="inlineStr">
        <is>
          <t>A reforzar</t>
        </is>
      </c>
      <c r="N7" s="10" t="inlineStr">
        <is>
          <t>Observaciones</t>
        </is>
      </c>
      <c r="V7" t="inlineStr">
        <is>
          <t>Nº Iniciado (aux.)</t>
        </is>
      </c>
    </row>
    <row r="8">
      <c r="B8" s="23" t="inlineStr">
        <is>
          <t>Lucía M.</t>
        </is>
      </c>
      <c r="C8" s="24" t="inlineStr">
        <is>
          <t>Avanzado</t>
        </is>
      </c>
      <c r="D8" s="24" t="inlineStr">
        <is>
          <t>Avanzado</t>
        </is>
      </c>
      <c r="E8" s="24" t="inlineStr">
        <is>
          <t>Experto</t>
        </is>
      </c>
      <c r="F8" s="24" t="inlineStr">
        <is>
          <t>Avanzado</t>
        </is>
      </c>
      <c r="G8" s="24" t="inlineStr">
        <is>
          <t>Experto</t>
        </is>
      </c>
      <c r="H8" s="24" t="inlineStr">
        <is>
          <t>Avanzado</t>
        </is>
      </c>
      <c r="I8" s="13">
        <f>IF(COUNT(P8:U8)=0,"",IFERROR(ROUND(SUMPRODUCT(P8:U8,$C$6:$H$6)/SUMPRODUCT(--ISNUMBER(P8:U8),$C$6:$H$6),2),""))</f>
        <v/>
      </c>
      <c r="J8" s="15">
        <f>IF(I8="","",INDEX(Criterios!$F$17:$F$21,MATCH(I8,Criterios!$G$17:$G$21,1)))</f>
        <v/>
      </c>
      <c r="K8" s="15">
        <f>IF(I8="","",INDEX(Criterios!$F$8:$F$11,MATCH(I8,Criterios!$H$8:$H$11,1)))</f>
        <v/>
      </c>
      <c r="L8" s="25">
        <f>IF(COUNT(P8:U8)=0,"",IF(MAX(P8:U8)=MIN(P8:U8),"Perfil homogéneo",INDEX($C$7:$H$7,MATCH(MAX(P8:U8),P8:U8,0))))</f>
        <v/>
      </c>
      <c r="M8" s="25">
        <f>IF(COUNT(P8:U8)=0,"",IF(MAX(P8:U8)=MIN(P8:U8),"-",INDEX($C$7:$H$7,MATCH(MIN(P8:U8),P8:U8,0))))</f>
        <v/>
      </c>
      <c r="N8" s="23" t="inlineStr">
        <is>
          <t>Brilla en lo digital; reforzar la expresión escrita.</t>
        </is>
      </c>
      <c r="P8" s="26">
        <f>IF(C8="","",IFERROR(INDEX(Criterios!$G$8:$G$11,MATCH(C8,Criterios!$F$8:$F$11,0)),""))</f>
        <v/>
      </c>
      <c r="Q8" s="26">
        <f>IF(D8="","",IFERROR(INDEX(Criterios!$G$8:$G$11,MATCH(D8,Criterios!$F$8:$F$11,0)),""))</f>
        <v/>
      </c>
      <c r="R8" s="26">
        <f>IF(E8="","",IFERROR(INDEX(Criterios!$G$8:$G$11,MATCH(E8,Criterios!$F$8:$F$11,0)),""))</f>
        <v/>
      </c>
      <c r="S8" s="26">
        <f>IF(F8="","",IFERROR(INDEX(Criterios!$G$8:$G$11,MATCH(F8,Criterios!$F$8:$F$11,0)),""))</f>
        <v/>
      </c>
      <c r="T8" s="26">
        <f>IF(G8="","",IFERROR(INDEX(Criterios!$G$8:$G$11,MATCH(G8,Criterios!$F$8:$F$11,0)),""))</f>
        <v/>
      </c>
      <c r="U8" s="26">
        <f>IF(H8="","",IFERROR(INDEX(Criterios!$G$8:$G$11,MATCH(H8,Criterios!$F$8:$F$11,0)),""))</f>
        <v/>
      </c>
      <c r="V8" s="27">
        <f>IF(B8="","",COUNTIF(C8:H8,Criterios!$F$8))</f>
        <v/>
      </c>
    </row>
    <row r="9">
      <c r="B9" s="23" t="inlineStr">
        <is>
          <t>Mateo R.</t>
        </is>
      </c>
      <c r="C9" s="24" t="inlineStr">
        <is>
          <t>Medio</t>
        </is>
      </c>
      <c r="D9" s="24" t="inlineStr">
        <is>
          <t>Iniciado</t>
        </is>
      </c>
      <c r="E9" s="24" t="inlineStr">
        <is>
          <t>Medio</t>
        </is>
      </c>
      <c r="F9" s="24" t="inlineStr">
        <is>
          <t>Medio</t>
        </is>
      </c>
      <c r="G9" s="24" t="inlineStr">
        <is>
          <t>Avanzado</t>
        </is>
      </c>
      <c r="H9" s="24" t="inlineStr">
        <is>
          <t>Medio</t>
        </is>
      </c>
      <c r="I9" s="13">
        <f>IF(COUNT(P9:U9)=0,"",IFERROR(ROUND(SUMPRODUCT(P9:U9,$C$6:$H$6)/SUMPRODUCT(--ISNUMBER(P9:U9),$C$6:$H$6),2),""))</f>
        <v/>
      </c>
      <c r="J9" s="15">
        <f>IF(I9="","",INDEX(Criterios!$F$17:$F$21,MATCH(I9,Criterios!$G$17:$G$21,1)))</f>
        <v/>
      </c>
      <c r="K9" s="15">
        <f>IF(I9="","",INDEX(Criterios!$F$8:$F$11,MATCH(I9,Criterios!$H$8:$H$11,1)))</f>
        <v/>
      </c>
      <c r="L9" s="25">
        <f>IF(COUNT(P9:U9)=0,"",IF(MAX(P9:U9)=MIN(P9:U9),"Perfil homogéneo",INDEX($C$7:$H$7,MATCH(MAX(P9:U9),P9:U9,0))))</f>
        <v/>
      </c>
      <c r="M9" s="25">
        <f>IF(COUNT(P9:U9)=0,"",IF(MAX(P9:U9)=MIN(P9:U9),"-",INDEX($C$7:$H$7,MATCH(MIN(P9:U9),P9:U9,0))))</f>
        <v/>
      </c>
      <c r="N9" s="23" t="inlineStr">
        <is>
          <t>Necesita apoyo en problemas de varios pasos.</t>
        </is>
      </c>
      <c r="P9" s="26">
        <f>IF(C9="","",IFERROR(INDEX(Criterios!$G$8:$G$11,MATCH(C9,Criterios!$F$8:$F$11,0)),""))</f>
        <v/>
      </c>
      <c r="Q9" s="26">
        <f>IF(D9="","",IFERROR(INDEX(Criterios!$G$8:$G$11,MATCH(D9,Criterios!$F$8:$F$11,0)),""))</f>
        <v/>
      </c>
      <c r="R9" s="26">
        <f>IF(E9="","",IFERROR(INDEX(Criterios!$G$8:$G$11,MATCH(E9,Criterios!$F$8:$F$11,0)),""))</f>
        <v/>
      </c>
      <c r="S9" s="26">
        <f>IF(F9="","",IFERROR(INDEX(Criterios!$G$8:$G$11,MATCH(F9,Criterios!$F$8:$F$11,0)),""))</f>
        <v/>
      </c>
      <c r="T9" s="26">
        <f>IF(G9="","",IFERROR(INDEX(Criterios!$G$8:$G$11,MATCH(G9,Criterios!$F$8:$F$11,0)),""))</f>
        <v/>
      </c>
      <c r="U9" s="26">
        <f>IF(H9="","",IFERROR(INDEX(Criterios!$G$8:$G$11,MATCH(H9,Criterios!$F$8:$F$11,0)),""))</f>
        <v/>
      </c>
      <c r="V9" s="27">
        <f>IF(B9="","",COUNTIF(C9:H9,Criterios!$F$8))</f>
        <v/>
      </c>
    </row>
    <row r="10">
      <c r="B10" s="23" t="inlineStr">
        <is>
          <t>Sofía G.</t>
        </is>
      </c>
      <c r="C10" s="24" t="inlineStr">
        <is>
          <t>Experto</t>
        </is>
      </c>
      <c r="D10" s="24" t="inlineStr">
        <is>
          <t>Experto</t>
        </is>
      </c>
      <c r="E10" s="24" t="inlineStr">
        <is>
          <t>Avanzado</t>
        </is>
      </c>
      <c r="F10" s="24" t="inlineStr">
        <is>
          <t>Experto</t>
        </is>
      </c>
      <c r="G10" s="24" t="inlineStr">
        <is>
          <t>Avanzado</t>
        </is>
      </c>
      <c r="H10" s="24" t="inlineStr">
        <is>
          <t>Experto</t>
        </is>
      </c>
      <c r="I10" s="13">
        <f>IF(COUNT(P10:U10)=0,"",IFERROR(ROUND(SUMPRODUCT(P10:U10,$C$6:$H$6)/SUMPRODUCT(--ISNUMBER(P10:U10),$C$6:$H$6),2),""))</f>
        <v/>
      </c>
      <c r="J10" s="15">
        <f>IF(I10="","",INDEX(Criterios!$F$17:$F$21,MATCH(I10,Criterios!$G$17:$G$21,1)))</f>
        <v/>
      </c>
      <c r="K10" s="15">
        <f>IF(I10="","",INDEX(Criterios!$F$8:$F$11,MATCH(I10,Criterios!$H$8:$H$11,1)))</f>
        <v/>
      </c>
      <c r="L10" s="25">
        <f>IF(COUNT(P10:U10)=0,"",IF(MAX(P10:U10)=MIN(P10:U10),"Perfil homogéneo",INDEX($C$7:$H$7,MATCH(MAX(P10:U10),P10:U10,0))))</f>
        <v/>
      </c>
      <c r="M10" s="25">
        <f>IF(COUNT(P10:U10)=0,"",IF(MAX(P10:U10)=MIN(P10:U10),"-",INDEX($C$7:$H$7,MATCH(MIN(P10:U10),P10:U10,0))))</f>
        <v/>
      </c>
      <c r="N10" s="23" t="inlineStr">
        <is>
          <t>Ayuda a sus compañeros en las tareas.</t>
        </is>
      </c>
      <c r="P10" s="26">
        <f>IF(C10="","",IFERROR(INDEX(Criterios!$G$8:$G$11,MATCH(C10,Criterios!$F$8:$F$11,0)),""))</f>
        <v/>
      </c>
      <c r="Q10" s="26">
        <f>IF(D10="","",IFERROR(INDEX(Criterios!$G$8:$G$11,MATCH(D10,Criterios!$F$8:$F$11,0)),""))</f>
        <v/>
      </c>
      <c r="R10" s="26">
        <f>IF(E10="","",IFERROR(INDEX(Criterios!$G$8:$G$11,MATCH(E10,Criterios!$F$8:$F$11,0)),""))</f>
        <v/>
      </c>
      <c r="S10" s="26">
        <f>IF(F10="","",IFERROR(INDEX(Criterios!$G$8:$G$11,MATCH(F10,Criterios!$F$8:$F$11,0)),""))</f>
        <v/>
      </c>
      <c r="T10" s="26">
        <f>IF(G10="","",IFERROR(INDEX(Criterios!$G$8:$G$11,MATCH(G10,Criterios!$F$8:$F$11,0)),""))</f>
        <v/>
      </c>
      <c r="U10" s="26">
        <f>IF(H10="","",IFERROR(INDEX(Criterios!$G$8:$G$11,MATCH(H10,Criterios!$F$8:$F$11,0)),""))</f>
        <v/>
      </c>
      <c r="V10" s="27">
        <f>IF(B10="","",COUNTIF(C10:H10,Criterios!$F$8))</f>
        <v/>
      </c>
    </row>
    <row r="11">
      <c r="B11" s="23" t="inlineStr">
        <is>
          <t>Hugo P.</t>
        </is>
      </c>
      <c r="C11" s="24" t="inlineStr">
        <is>
          <t>Medio</t>
        </is>
      </c>
      <c r="D11" s="24" t="inlineStr">
        <is>
          <t>Medio</t>
        </is>
      </c>
      <c r="E11" s="24" t="inlineStr">
        <is>
          <t>Avanzado</t>
        </is>
      </c>
      <c r="F11" s="24" t="inlineStr">
        <is>
          <t>Iniciado</t>
        </is>
      </c>
      <c r="G11" s="24" t="inlineStr">
        <is>
          <t>Medio</t>
        </is>
      </c>
      <c r="H11" s="24" t="inlineStr">
        <is>
          <t>Iniciado</t>
        </is>
      </c>
      <c r="I11" s="13">
        <f>IF(COUNT(P11:U11)=0,"",IFERROR(ROUND(SUMPRODUCT(P11:U11,$C$6:$H$6)/SUMPRODUCT(--ISNUMBER(P11:U11),$C$6:$H$6),2),""))</f>
        <v/>
      </c>
      <c r="J11" s="15">
        <f>IF(I11="","",INDEX(Criterios!$F$17:$F$21,MATCH(I11,Criterios!$G$17:$G$21,1)))</f>
        <v/>
      </c>
      <c r="K11" s="15">
        <f>IF(I11="","",INDEX(Criterios!$F$8:$F$11,MATCH(I11,Criterios!$H$8:$H$11,1)))</f>
        <v/>
      </c>
      <c r="L11" s="25">
        <f>IF(COUNT(P11:U11)=0,"",IF(MAX(P11:U11)=MIN(P11:U11),"Perfil homogéneo",INDEX($C$7:$H$7,MATCH(MAX(P11:U11),P11:U11,0))))</f>
        <v/>
      </c>
      <c r="M11" s="25">
        <f>IF(COUNT(P11:U11)=0,"",IF(MAX(P11:U11)=MIN(P11:U11),"-",INDEX($C$7:$H$7,MATCH(MIN(P11:U11),P11:U11,0))))</f>
        <v/>
      </c>
      <c r="N11" s="23" t="inlineStr">
        <is>
          <t>Le cuesta organizarse; probar agenda semanal.</t>
        </is>
      </c>
      <c r="P11" s="26">
        <f>IF(C11="","",IFERROR(INDEX(Criterios!$G$8:$G$11,MATCH(C11,Criterios!$F$8:$F$11,0)),""))</f>
        <v/>
      </c>
      <c r="Q11" s="26">
        <f>IF(D11="","",IFERROR(INDEX(Criterios!$G$8:$G$11,MATCH(D11,Criterios!$F$8:$F$11,0)),""))</f>
        <v/>
      </c>
      <c r="R11" s="26">
        <f>IF(E11="","",IFERROR(INDEX(Criterios!$G$8:$G$11,MATCH(E11,Criterios!$F$8:$F$11,0)),""))</f>
        <v/>
      </c>
      <c r="S11" s="26">
        <f>IF(F11="","",IFERROR(INDEX(Criterios!$G$8:$G$11,MATCH(F11,Criterios!$F$8:$F$11,0)),""))</f>
        <v/>
      </c>
      <c r="T11" s="26">
        <f>IF(G11="","",IFERROR(INDEX(Criterios!$G$8:$G$11,MATCH(G11,Criterios!$F$8:$F$11,0)),""))</f>
        <v/>
      </c>
      <c r="U11" s="26">
        <f>IF(H11="","",IFERROR(INDEX(Criterios!$G$8:$G$11,MATCH(H11,Criterios!$F$8:$F$11,0)),""))</f>
        <v/>
      </c>
      <c r="V11" s="27">
        <f>IF(B11="","",COUNTIF(C11:H11,Criterios!$F$8))</f>
        <v/>
      </c>
    </row>
    <row r="12">
      <c r="B12" s="23" t="inlineStr">
        <is>
          <t>Valeria S.</t>
        </is>
      </c>
      <c r="C12" s="24" t="inlineStr">
        <is>
          <t>Avanzado</t>
        </is>
      </c>
      <c r="D12" s="24" t="inlineStr">
        <is>
          <t>Medio</t>
        </is>
      </c>
      <c r="E12" s="24" t="inlineStr">
        <is>
          <t>Avanzado</t>
        </is>
      </c>
      <c r="F12" s="24" t="inlineStr">
        <is>
          <t>Avanzado</t>
        </is>
      </c>
      <c r="G12" s="24" t="inlineStr">
        <is>
          <t>Avanzado</t>
        </is>
      </c>
      <c r="H12" s="24" t="inlineStr">
        <is>
          <t>Experto</t>
        </is>
      </c>
      <c r="I12" s="13">
        <f>IF(COUNT(P12:U12)=0,"",IFERROR(ROUND(SUMPRODUCT(P12:U12,$C$6:$H$6)/SUMPRODUCT(--ISNUMBER(P12:U12),$C$6:$H$6),2),""))</f>
        <v/>
      </c>
      <c r="J12" s="15">
        <f>IF(I12="","",INDEX(Criterios!$F$17:$F$21,MATCH(I12,Criterios!$G$17:$G$21,1)))</f>
        <v/>
      </c>
      <c r="K12" s="15">
        <f>IF(I12="","",INDEX(Criterios!$F$8:$F$11,MATCH(I12,Criterios!$H$8:$H$11,1)))</f>
        <v/>
      </c>
      <c r="L12" s="25">
        <f>IF(COUNT(P12:U12)=0,"",IF(MAX(P12:U12)=MIN(P12:U12),"Perfil homogéneo",INDEX($C$7:$H$7,MATCH(MAX(P12:U12),P12:U12,0))))</f>
        <v/>
      </c>
      <c r="M12" s="25">
        <f>IF(COUNT(P12:U12)=0,"",IF(MAX(P12:U12)=MIN(P12:U12),"-",INDEX($C$7:$H$7,MATCH(MIN(P12:U12),P12:U12,0))))</f>
        <v/>
      </c>
      <c r="N12" s="23" t="inlineStr">
        <is>
          <t>Lidera con naturalidad los trabajos en equipo.</t>
        </is>
      </c>
      <c r="P12" s="26">
        <f>IF(C12="","",IFERROR(INDEX(Criterios!$G$8:$G$11,MATCH(C12,Criterios!$F$8:$F$11,0)),""))</f>
        <v/>
      </c>
      <c r="Q12" s="26">
        <f>IF(D12="","",IFERROR(INDEX(Criterios!$G$8:$G$11,MATCH(D12,Criterios!$F$8:$F$11,0)),""))</f>
        <v/>
      </c>
      <c r="R12" s="26">
        <f>IF(E12="","",IFERROR(INDEX(Criterios!$G$8:$G$11,MATCH(E12,Criterios!$F$8:$F$11,0)),""))</f>
        <v/>
      </c>
      <c r="S12" s="26">
        <f>IF(F12="","",IFERROR(INDEX(Criterios!$G$8:$G$11,MATCH(F12,Criterios!$F$8:$F$11,0)),""))</f>
        <v/>
      </c>
      <c r="T12" s="26">
        <f>IF(G12="","",IFERROR(INDEX(Criterios!$G$8:$G$11,MATCH(G12,Criterios!$F$8:$F$11,0)),""))</f>
        <v/>
      </c>
      <c r="U12" s="26">
        <f>IF(H12="","",IFERROR(INDEX(Criterios!$G$8:$G$11,MATCH(H12,Criterios!$F$8:$F$11,0)),""))</f>
        <v/>
      </c>
      <c r="V12" s="27">
        <f>IF(B12="","",COUNTIF(C12:H12,Criterios!$F$8))</f>
        <v/>
      </c>
    </row>
    <row r="13">
      <c r="B13" s="23" t="inlineStr">
        <is>
          <t>Daniel T.</t>
        </is>
      </c>
      <c r="C13" s="24" t="inlineStr">
        <is>
          <t>Iniciado</t>
        </is>
      </c>
      <c r="D13" s="24" t="inlineStr">
        <is>
          <t>Iniciado</t>
        </is>
      </c>
      <c r="E13" s="24" t="inlineStr">
        <is>
          <t>Medio</t>
        </is>
      </c>
      <c r="F13" s="24" t="inlineStr">
        <is>
          <t>Iniciado</t>
        </is>
      </c>
      <c r="G13" s="24" t="inlineStr">
        <is>
          <t>Medio</t>
        </is>
      </c>
      <c r="H13" s="24" t="inlineStr">
        <is>
          <t>Medio</t>
        </is>
      </c>
      <c r="I13" s="13">
        <f>IF(COUNT(P13:U13)=0,"",IFERROR(ROUND(SUMPRODUCT(P13:U13,$C$6:$H$6)/SUMPRODUCT(--ISNUMBER(P13:U13),$C$6:$H$6),2),""))</f>
        <v/>
      </c>
      <c r="J13" s="15">
        <f>IF(I13="","",INDEX(Criterios!$F$17:$F$21,MATCH(I13,Criterios!$G$17:$G$21,1)))</f>
        <v/>
      </c>
      <c r="K13" s="15">
        <f>IF(I13="","",INDEX(Criterios!$F$8:$F$11,MATCH(I13,Criterios!$H$8:$H$11,1)))</f>
        <v/>
      </c>
      <c r="L13" s="25">
        <f>IF(COUNT(P13:U13)=0,"",IF(MAX(P13:U13)=MIN(P13:U13),"Perfil homogéneo",INDEX($C$7:$H$7,MATCH(MAX(P13:U13),P13:U13,0))))</f>
        <v/>
      </c>
      <c r="M13" s="25">
        <f>IF(COUNT(P13:U13)=0,"",IF(MAX(P13:U13)=MIN(P13:U13),"-",INDEX($C$7:$H$7,MATCH(MIN(P13:U13),P13:U13,0))))</f>
        <v/>
      </c>
      <c r="N13" s="23" t="inlineStr">
        <is>
          <t>Plan de refuerzo en lengua y matemáticas.</t>
        </is>
      </c>
      <c r="P13" s="26">
        <f>IF(C13="","",IFERROR(INDEX(Criterios!$G$8:$G$11,MATCH(C13,Criterios!$F$8:$F$11,0)),""))</f>
        <v/>
      </c>
      <c r="Q13" s="26">
        <f>IF(D13="","",IFERROR(INDEX(Criterios!$G$8:$G$11,MATCH(D13,Criterios!$F$8:$F$11,0)),""))</f>
        <v/>
      </c>
      <c r="R13" s="26">
        <f>IF(E13="","",IFERROR(INDEX(Criterios!$G$8:$G$11,MATCH(E13,Criterios!$F$8:$F$11,0)),""))</f>
        <v/>
      </c>
      <c r="S13" s="26">
        <f>IF(F13="","",IFERROR(INDEX(Criterios!$G$8:$G$11,MATCH(F13,Criterios!$F$8:$F$11,0)),""))</f>
        <v/>
      </c>
      <c r="T13" s="26">
        <f>IF(G13="","",IFERROR(INDEX(Criterios!$G$8:$G$11,MATCH(G13,Criterios!$F$8:$F$11,0)),""))</f>
        <v/>
      </c>
      <c r="U13" s="26">
        <f>IF(H13="","",IFERROR(INDEX(Criterios!$G$8:$G$11,MATCH(H13,Criterios!$F$8:$F$11,0)),""))</f>
        <v/>
      </c>
      <c r="V13" s="27">
        <f>IF(B13="","",COUNTIF(C13:H13,Criterios!$F$8))</f>
        <v/>
      </c>
    </row>
    <row r="14">
      <c r="B14" s="23" t="inlineStr">
        <is>
          <t>Martina L.</t>
        </is>
      </c>
      <c r="C14" s="24" t="inlineStr">
        <is>
          <t>Avanzado</t>
        </is>
      </c>
      <c r="D14" s="24" t="inlineStr">
        <is>
          <t>Experto</t>
        </is>
      </c>
      <c r="E14" s="24" t="inlineStr">
        <is>
          <t>Experto</t>
        </is>
      </c>
      <c r="F14" s="24" t="inlineStr">
        <is>
          <t>Avanzado</t>
        </is>
      </c>
      <c r="G14" s="24" t="inlineStr">
        <is>
          <t>Avanzado</t>
        </is>
      </c>
      <c r="H14" s="24" t="inlineStr">
        <is>
          <t>Avanzado</t>
        </is>
      </c>
      <c r="I14" s="13">
        <f>IF(COUNT(P14:U14)=0,"",IFERROR(ROUND(SUMPRODUCT(P14:U14,$C$6:$H$6)/SUMPRODUCT(--ISNUMBER(P14:U14),$C$6:$H$6),2),""))</f>
        <v/>
      </c>
      <c r="J14" s="15">
        <f>IF(I14="","",INDEX(Criterios!$F$17:$F$21,MATCH(I14,Criterios!$G$17:$G$21,1)))</f>
        <v/>
      </c>
      <c r="K14" s="15">
        <f>IF(I14="","",INDEX(Criterios!$F$8:$F$11,MATCH(I14,Criterios!$H$8:$H$11,1)))</f>
        <v/>
      </c>
      <c r="L14" s="25">
        <f>IF(COUNT(P14:U14)=0,"",IF(MAX(P14:U14)=MIN(P14:U14),"Perfil homogéneo",INDEX($C$7:$H$7,MATCH(MAX(P14:U14),P14:U14,0))))</f>
        <v/>
      </c>
      <c r="M14" s="25">
        <f>IF(COUNT(P14:U14)=0,"",IF(MAX(P14:U14)=MIN(P14:U14),"-",INDEX($C$7:$H$7,MATCH(MIN(P14:U14),P14:U14,0))))</f>
        <v/>
      </c>
      <c r="N14" s="23" t="inlineStr">
        <is>
          <t>Destaca en cálculo y herramientas digitales.</t>
        </is>
      </c>
      <c r="P14" s="26">
        <f>IF(C14="","",IFERROR(INDEX(Criterios!$G$8:$G$11,MATCH(C14,Criterios!$F$8:$F$11,0)),""))</f>
        <v/>
      </c>
      <c r="Q14" s="26">
        <f>IF(D14="","",IFERROR(INDEX(Criterios!$G$8:$G$11,MATCH(D14,Criterios!$F$8:$F$11,0)),""))</f>
        <v/>
      </c>
      <c r="R14" s="26">
        <f>IF(E14="","",IFERROR(INDEX(Criterios!$G$8:$G$11,MATCH(E14,Criterios!$F$8:$F$11,0)),""))</f>
        <v/>
      </c>
      <c r="S14" s="26">
        <f>IF(F14="","",IFERROR(INDEX(Criterios!$G$8:$G$11,MATCH(F14,Criterios!$F$8:$F$11,0)),""))</f>
        <v/>
      </c>
      <c r="T14" s="26">
        <f>IF(G14="","",IFERROR(INDEX(Criterios!$G$8:$G$11,MATCH(G14,Criterios!$F$8:$F$11,0)),""))</f>
        <v/>
      </c>
      <c r="U14" s="26">
        <f>IF(H14="","",IFERROR(INDEX(Criterios!$G$8:$G$11,MATCH(H14,Criterios!$F$8:$F$11,0)),""))</f>
        <v/>
      </c>
      <c r="V14" s="27">
        <f>IF(B14="","",COUNTIF(C14:H14,Criterios!$F$8))</f>
        <v/>
      </c>
    </row>
    <row r="15">
      <c r="B15" s="23" t="inlineStr">
        <is>
          <t>Pablo V.</t>
        </is>
      </c>
      <c r="C15" s="24" t="inlineStr">
        <is>
          <t>Medio</t>
        </is>
      </c>
      <c r="D15" s="24" t="inlineStr">
        <is>
          <t>Avanzado</t>
        </is>
      </c>
      <c r="E15" s="24" t="inlineStr">
        <is>
          <t>Medio</t>
        </is>
      </c>
      <c r="F15" s="24" t="inlineStr">
        <is>
          <t>Medio</t>
        </is>
      </c>
      <c r="G15" s="24" t="inlineStr">
        <is>
          <t>Iniciado</t>
        </is>
      </c>
      <c r="H15" s="24" t="inlineStr">
        <is>
          <t>Avanzado</t>
        </is>
      </c>
      <c r="I15" s="13">
        <f>IF(COUNT(P15:U15)=0,"",IFERROR(ROUND(SUMPRODUCT(P15:U15,$C$6:$H$6)/SUMPRODUCT(--ISNUMBER(P15:U15),$C$6:$H$6),2),""))</f>
        <v/>
      </c>
      <c r="J15" s="15">
        <f>IF(I15="","",INDEX(Criterios!$F$17:$F$21,MATCH(I15,Criterios!$G$17:$G$21,1)))</f>
        <v/>
      </c>
      <c r="K15" s="15">
        <f>IF(I15="","",INDEX(Criterios!$F$8:$F$11,MATCH(I15,Criterios!$H$8:$H$11,1)))</f>
        <v/>
      </c>
      <c r="L15" s="25">
        <f>IF(COUNT(P15:U15)=0,"",IF(MAX(P15:U15)=MIN(P15:U15),"Perfil homogéneo",INDEX($C$7:$H$7,MATCH(MAX(P15:U15),P15:U15,0))))</f>
        <v/>
      </c>
      <c r="M15" s="25">
        <f>IF(COUNT(P15:U15)=0,"",IF(MAX(P15:U15)=MIN(P15:U15),"-",INDEX($C$7:$H$7,MATCH(MIN(P15:U15),P15:U15,0))))</f>
        <v/>
      </c>
      <c r="N15" s="23" t="inlineStr">
        <is>
          <t>Trabaja mejor solo que en grupo.</t>
        </is>
      </c>
      <c r="P15" s="26">
        <f>IF(C15="","",IFERROR(INDEX(Criterios!$G$8:$G$11,MATCH(C15,Criterios!$F$8:$F$11,0)),""))</f>
        <v/>
      </c>
      <c r="Q15" s="26">
        <f>IF(D15="","",IFERROR(INDEX(Criterios!$G$8:$G$11,MATCH(D15,Criterios!$F$8:$F$11,0)),""))</f>
        <v/>
      </c>
      <c r="R15" s="26">
        <f>IF(E15="","",IFERROR(INDEX(Criterios!$G$8:$G$11,MATCH(E15,Criterios!$F$8:$F$11,0)),""))</f>
        <v/>
      </c>
      <c r="S15" s="26">
        <f>IF(F15="","",IFERROR(INDEX(Criterios!$G$8:$G$11,MATCH(F15,Criterios!$F$8:$F$11,0)),""))</f>
        <v/>
      </c>
      <c r="T15" s="26">
        <f>IF(G15="","",IFERROR(INDEX(Criterios!$G$8:$G$11,MATCH(G15,Criterios!$F$8:$F$11,0)),""))</f>
        <v/>
      </c>
      <c r="U15" s="26">
        <f>IF(H15="","",IFERROR(INDEX(Criterios!$G$8:$G$11,MATCH(H15,Criterios!$F$8:$F$11,0)),""))</f>
        <v/>
      </c>
      <c r="V15" s="27">
        <f>IF(B15="","",COUNTIF(C15:H15,Criterios!$F$8))</f>
        <v/>
      </c>
    </row>
    <row r="16">
      <c r="B16" s="23" t="inlineStr">
        <is>
          <t>Carmen D.</t>
        </is>
      </c>
      <c r="C16" s="24" t="inlineStr">
        <is>
          <t>Experto</t>
        </is>
      </c>
      <c r="D16" s="24" t="inlineStr">
        <is>
          <t>Avanzado</t>
        </is>
      </c>
      <c r="E16" s="24" t="inlineStr">
        <is>
          <t>Avanzado</t>
        </is>
      </c>
      <c r="F16" s="24" t="inlineStr">
        <is>
          <t>Experto</t>
        </is>
      </c>
      <c r="G16" s="24" t="inlineStr">
        <is>
          <t>Experto</t>
        </is>
      </c>
      <c r="H16" s="24" t="inlineStr">
        <is>
          <t>Avanzado</t>
        </is>
      </c>
      <c r="I16" s="13">
        <f>IF(COUNT(P16:U16)=0,"",IFERROR(ROUND(SUMPRODUCT(P16:U16,$C$6:$H$6)/SUMPRODUCT(--ISNUMBER(P16:U16),$C$6:$H$6),2),""))</f>
        <v/>
      </c>
      <c r="J16" s="15">
        <f>IF(I16="","",INDEX(Criterios!$F$17:$F$21,MATCH(I16,Criterios!$G$17:$G$21,1)))</f>
        <v/>
      </c>
      <c r="K16" s="15">
        <f>IF(I16="","",INDEX(Criterios!$F$8:$F$11,MATCH(I16,Criterios!$H$8:$H$11,1)))</f>
        <v/>
      </c>
      <c r="L16" s="25">
        <f>IF(COUNT(P16:U16)=0,"",IF(MAX(P16:U16)=MIN(P16:U16),"Perfil homogéneo",INDEX($C$7:$H$7,MATCH(MAX(P16:U16),P16:U16,0))))</f>
        <v/>
      </c>
      <c r="M16" s="25">
        <f>IF(COUNT(P16:U16)=0,"",IF(MAX(P16:U16)=MIN(P16:U16),"-",INDEX($C$7:$H$7,MATCH(MIN(P16:U16),P16:U16,0))))</f>
        <v/>
      </c>
      <c r="N16" s="23" t="inlineStr">
        <is>
          <t>Muy constante y autónoma.</t>
        </is>
      </c>
      <c r="P16" s="26">
        <f>IF(C16="","",IFERROR(INDEX(Criterios!$G$8:$G$11,MATCH(C16,Criterios!$F$8:$F$11,0)),""))</f>
        <v/>
      </c>
      <c r="Q16" s="26">
        <f>IF(D16="","",IFERROR(INDEX(Criterios!$G$8:$G$11,MATCH(D16,Criterios!$F$8:$F$11,0)),""))</f>
        <v/>
      </c>
      <c r="R16" s="26">
        <f>IF(E16="","",IFERROR(INDEX(Criterios!$G$8:$G$11,MATCH(E16,Criterios!$F$8:$F$11,0)),""))</f>
        <v/>
      </c>
      <c r="S16" s="26">
        <f>IF(F16="","",IFERROR(INDEX(Criterios!$G$8:$G$11,MATCH(F16,Criterios!$F$8:$F$11,0)),""))</f>
        <v/>
      </c>
      <c r="T16" s="26">
        <f>IF(G16="","",IFERROR(INDEX(Criterios!$G$8:$G$11,MATCH(G16,Criterios!$F$8:$F$11,0)),""))</f>
        <v/>
      </c>
      <c r="U16" s="26">
        <f>IF(H16="","",IFERROR(INDEX(Criterios!$G$8:$G$11,MATCH(H16,Criterios!$F$8:$F$11,0)),""))</f>
        <v/>
      </c>
      <c r="V16" s="27">
        <f>IF(B16="","",COUNTIF(C16:H16,Criterios!$F$8))</f>
        <v/>
      </c>
    </row>
    <row r="17">
      <c r="B17" s="23" t="inlineStr">
        <is>
          <t>Álvaro N.</t>
        </is>
      </c>
      <c r="C17" s="24" t="inlineStr">
        <is>
          <t>Medio</t>
        </is>
      </c>
      <c r="D17" s="24" t="inlineStr">
        <is>
          <t>Medio</t>
        </is>
      </c>
      <c r="E17" s="24" t="inlineStr">
        <is>
          <t>Iniciado</t>
        </is>
      </c>
      <c r="F17" s="24" t="inlineStr">
        <is>
          <t>Avanzado</t>
        </is>
      </c>
      <c r="G17" s="24" t="inlineStr">
        <is>
          <t>Medio</t>
        </is>
      </c>
      <c r="H17" s="24" t="n"/>
      <c r="I17" s="13">
        <f>IF(COUNT(P17:U17)=0,"",IFERROR(ROUND(SUMPRODUCT(P17:U17,$C$6:$H$6)/SUMPRODUCT(--ISNUMBER(P17:U17),$C$6:$H$6),2),""))</f>
        <v/>
      </c>
      <c r="J17" s="15">
        <f>IF(I17="","",INDEX(Criterios!$F$17:$F$21,MATCH(I17,Criterios!$G$17:$G$21,1)))</f>
        <v/>
      </c>
      <c r="K17" s="15">
        <f>IF(I17="","",INDEX(Criterios!$F$8:$F$11,MATCH(I17,Criterios!$H$8:$H$11,1)))</f>
        <v/>
      </c>
      <c r="L17" s="25">
        <f>IF(COUNT(P17:U17)=0,"",IF(MAX(P17:U17)=MIN(P17:U17),"Perfil homogéneo",INDEX($C$7:$H$7,MATCH(MAX(P17:U17),P17:U17,0))))</f>
        <v/>
      </c>
      <c r="M17" s="25">
        <f>IF(COUNT(P17:U17)=0,"",IF(MAX(P17:U17)=MIN(P17:U17),"-",INDEX($C$7:$H$7,MATCH(MIN(P17:U17),P17:U17,0))))</f>
        <v/>
      </c>
      <c r="N17" s="23" t="inlineStr">
        <is>
          <t>Falta evaluar iniciativa (ausente en el proyecto).</t>
        </is>
      </c>
      <c r="P17" s="26">
        <f>IF(C17="","",IFERROR(INDEX(Criterios!$G$8:$G$11,MATCH(C17,Criterios!$F$8:$F$11,0)),""))</f>
        <v/>
      </c>
      <c r="Q17" s="26">
        <f>IF(D17="","",IFERROR(INDEX(Criterios!$G$8:$G$11,MATCH(D17,Criterios!$F$8:$F$11,0)),""))</f>
        <v/>
      </c>
      <c r="R17" s="26">
        <f>IF(E17="","",IFERROR(INDEX(Criterios!$G$8:$G$11,MATCH(E17,Criterios!$F$8:$F$11,0)),""))</f>
        <v/>
      </c>
      <c r="S17" s="26">
        <f>IF(F17="","",IFERROR(INDEX(Criterios!$G$8:$G$11,MATCH(F17,Criterios!$F$8:$F$11,0)),""))</f>
        <v/>
      </c>
      <c r="T17" s="26">
        <f>IF(G17="","",IFERROR(INDEX(Criterios!$G$8:$G$11,MATCH(G17,Criterios!$F$8:$F$11,0)),""))</f>
        <v/>
      </c>
      <c r="U17" s="26">
        <f>IF(H17="","",IFERROR(INDEX(Criterios!$G$8:$G$11,MATCH(H17,Criterios!$F$8:$F$11,0)),""))</f>
        <v/>
      </c>
      <c r="V17" s="27">
        <f>IF(B17="","",COUNTIF(C17:H17,Criterios!$F$8))</f>
        <v/>
      </c>
    </row>
    <row r="18">
      <c r="B18" s="23" t="inlineStr">
        <is>
          <t>Irene C.</t>
        </is>
      </c>
      <c r="C18" s="24" t="inlineStr">
        <is>
          <t>Avanzado</t>
        </is>
      </c>
      <c r="D18" s="24" t="inlineStr">
        <is>
          <t>Avanzado</t>
        </is>
      </c>
      <c r="E18" s="24" t="inlineStr">
        <is>
          <t>Medio</t>
        </is>
      </c>
      <c r="F18" s="24" t="inlineStr">
        <is>
          <t>Avanzado</t>
        </is>
      </c>
      <c r="G18" s="24" t="inlineStr">
        <is>
          <t>Experto</t>
        </is>
      </c>
      <c r="H18" s="24" t="inlineStr">
        <is>
          <t>Medio</t>
        </is>
      </c>
      <c r="I18" s="13">
        <f>IF(COUNT(P18:U18)=0,"",IFERROR(ROUND(SUMPRODUCT(P18:U18,$C$6:$H$6)/SUMPRODUCT(--ISNUMBER(P18:U18),$C$6:$H$6),2),""))</f>
        <v/>
      </c>
      <c r="J18" s="15">
        <f>IF(I18="","",INDEX(Criterios!$F$17:$F$21,MATCH(I18,Criterios!$G$17:$G$21,1)))</f>
        <v/>
      </c>
      <c r="K18" s="15">
        <f>IF(I18="","",INDEX(Criterios!$F$8:$F$11,MATCH(I18,Criterios!$H$8:$H$11,1)))</f>
        <v/>
      </c>
      <c r="L18" s="25">
        <f>IF(COUNT(P18:U18)=0,"",IF(MAX(P18:U18)=MIN(P18:U18),"Perfil homogéneo",INDEX($C$7:$H$7,MATCH(MAX(P18:U18),P18:U18,0))))</f>
        <v/>
      </c>
      <c r="M18" s="25">
        <f>IF(COUNT(P18:U18)=0,"",IF(MAX(P18:U18)=MIN(P18:U18),"-",INDEX($C$7:$H$7,MATCH(MIN(P18:U18),P18:U18,0))))</f>
        <v/>
      </c>
      <c r="N18" s="23" t="n"/>
      <c r="P18" s="26">
        <f>IF(C18="","",IFERROR(INDEX(Criterios!$G$8:$G$11,MATCH(C18,Criterios!$F$8:$F$11,0)),""))</f>
        <v/>
      </c>
      <c r="Q18" s="26">
        <f>IF(D18="","",IFERROR(INDEX(Criterios!$G$8:$G$11,MATCH(D18,Criterios!$F$8:$F$11,0)),""))</f>
        <v/>
      </c>
      <c r="R18" s="26">
        <f>IF(E18="","",IFERROR(INDEX(Criterios!$G$8:$G$11,MATCH(E18,Criterios!$F$8:$F$11,0)),""))</f>
        <v/>
      </c>
      <c r="S18" s="26">
        <f>IF(F18="","",IFERROR(INDEX(Criterios!$G$8:$G$11,MATCH(F18,Criterios!$F$8:$F$11,0)),""))</f>
        <v/>
      </c>
      <c r="T18" s="26">
        <f>IF(G18="","",IFERROR(INDEX(Criterios!$G$8:$G$11,MATCH(G18,Criterios!$F$8:$F$11,0)),""))</f>
        <v/>
      </c>
      <c r="U18" s="26">
        <f>IF(H18="","",IFERROR(INDEX(Criterios!$G$8:$G$11,MATCH(H18,Criterios!$F$8:$F$11,0)),""))</f>
        <v/>
      </c>
      <c r="V18" s="27">
        <f>IF(B18="","",COUNTIF(C18:H18,Criterios!$F$8))</f>
        <v/>
      </c>
    </row>
    <row r="19">
      <c r="B19" s="23" t="inlineStr">
        <is>
          <t>Nicolás F.</t>
        </is>
      </c>
      <c r="C19" s="24" t="inlineStr">
        <is>
          <t>Iniciado</t>
        </is>
      </c>
      <c r="D19" s="24" t="inlineStr">
        <is>
          <t>Medio</t>
        </is>
      </c>
      <c r="E19" s="24" t="inlineStr">
        <is>
          <t>Medio</t>
        </is>
      </c>
      <c r="F19" s="24" t="inlineStr">
        <is>
          <t>Medio</t>
        </is>
      </c>
      <c r="G19" s="24" t="inlineStr">
        <is>
          <t>Avanzado</t>
        </is>
      </c>
      <c r="H19" s="24" t="inlineStr">
        <is>
          <t>Iniciado</t>
        </is>
      </c>
      <c r="I19" s="13">
        <f>IF(COUNT(P19:U19)=0,"",IFERROR(ROUND(SUMPRODUCT(P19:U19,$C$6:$H$6)/SUMPRODUCT(--ISNUMBER(P19:U19),$C$6:$H$6),2),""))</f>
        <v/>
      </c>
      <c r="J19" s="15">
        <f>IF(I19="","",INDEX(Criterios!$F$17:$F$21,MATCH(I19,Criterios!$G$17:$G$21,1)))</f>
        <v/>
      </c>
      <c r="K19" s="15">
        <f>IF(I19="","",INDEX(Criterios!$F$8:$F$11,MATCH(I19,Criterios!$H$8:$H$11,1)))</f>
        <v/>
      </c>
      <c r="L19" s="25">
        <f>IF(COUNT(P19:U19)=0,"",IF(MAX(P19:U19)=MIN(P19:U19),"Perfil homogéneo",INDEX($C$7:$H$7,MATCH(MAX(P19:U19),P19:U19,0))))</f>
        <v/>
      </c>
      <c r="M19" s="25">
        <f>IF(COUNT(P19:U19)=0,"",IF(MAX(P19:U19)=MIN(P19:U19),"-",INDEX($C$7:$H$7,MATCH(MIN(P19:U19),P19:U19,0))))</f>
        <v/>
      </c>
      <c r="N19" s="23" t="inlineStr">
        <is>
          <t>Mejora en cooperación; pendiente de iniciativa.</t>
        </is>
      </c>
      <c r="P19" s="26">
        <f>IF(C19="","",IFERROR(INDEX(Criterios!$G$8:$G$11,MATCH(C19,Criterios!$F$8:$F$11,0)),""))</f>
        <v/>
      </c>
      <c r="Q19" s="26">
        <f>IF(D19="","",IFERROR(INDEX(Criterios!$G$8:$G$11,MATCH(D19,Criterios!$F$8:$F$11,0)),""))</f>
        <v/>
      </c>
      <c r="R19" s="26">
        <f>IF(E19="","",IFERROR(INDEX(Criterios!$G$8:$G$11,MATCH(E19,Criterios!$F$8:$F$11,0)),""))</f>
        <v/>
      </c>
      <c r="S19" s="26">
        <f>IF(F19="","",IFERROR(INDEX(Criterios!$G$8:$G$11,MATCH(F19,Criterios!$F$8:$F$11,0)),""))</f>
        <v/>
      </c>
      <c r="T19" s="26">
        <f>IF(G19="","",IFERROR(INDEX(Criterios!$G$8:$G$11,MATCH(G19,Criterios!$F$8:$F$11,0)),""))</f>
        <v/>
      </c>
      <c r="U19" s="26">
        <f>IF(H19="","",IFERROR(INDEX(Criterios!$G$8:$G$11,MATCH(H19,Criterios!$F$8:$F$11,0)),""))</f>
        <v/>
      </c>
      <c r="V19" s="27">
        <f>IF(B19="","",COUNTIF(C19:H19,Criterios!$F$8))</f>
        <v/>
      </c>
    </row>
    <row r="20">
      <c r="B20" s="23" t="n"/>
      <c r="C20" s="24" t="n"/>
      <c r="D20" s="24" t="n"/>
      <c r="E20" s="24" t="n"/>
      <c r="F20" s="24" t="n"/>
      <c r="G20" s="24" t="n"/>
      <c r="H20" s="24" t="n"/>
      <c r="I20" s="13">
        <f>IF(COUNT(P20:U20)=0,"",IFERROR(ROUND(SUMPRODUCT(P20:U20,$C$6:$H$6)/SUMPRODUCT(--ISNUMBER(P20:U20),$C$6:$H$6),2),""))</f>
        <v/>
      </c>
      <c r="J20" s="15">
        <f>IF(I20="","",INDEX(Criterios!$F$17:$F$21,MATCH(I20,Criterios!$G$17:$G$21,1)))</f>
        <v/>
      </c>
      <c r="K20" s="15">
        <f>IF(I20="","",INDEX(Criterios!$F$8:$F$11,MATCH(I20,Criterios!$H$8:$H$11,1)))</f>
        <v/>
      </c>
      <c r="L20" s="25">
        <f>IF(COUNT(P20:U20)=0,"",IF(MAX(P20:U20)=MIN(P20:U20),"Perfil homogéneo",INDEX($C$7:$H$7,MATCH(MAX(P20:U20),P20:U20,0))))</f>
        <v/>
      </c>
      <c r="M20" s="25">
        <f>IF(COUNT(P20:U20)=0,"",IF(MAX(P20:U20)=MIN(P20:U20),"-",INDEX($C$7:$H$7,MATCH(MIN(P20:U20),P20:U20,0))))</f>
        <v/>
      </c>
      <c r="N20" s="23" t="n"/>
      <c r="P20" s="26">
        <f>IF(C20="","",IFERROR(INDEX(Criterios!$G$8:$G$11,MATCH(C20,Criterios!$F$8:$F$11,0)),""))</f>
        <v/>
      </c>
      <c r="Q20" s="26">
        <f>IF(D20="","",IFERROR(INDEX(Criterios!$G$8:$G$11,MATCH(D20,Criterios!$F$8:$F$11,0)),""))</f>
        <v/>
      </c>
      <c r="R20" s="26">
        <f>IF(E20="","",IFERROR(INDEX(Criterios!$G$8:$G$11,MATCH(E20,Criterios!$F$8:$F$11,0)),""))</f>
        <v/>
      </c>
      <c r="S20" s="26">
        <f>IF(F20="","",IFERROR(INDEX(Criterios!$G$8:$G$11,MATCH(F20,Criterios!$F$8:$F$11,0)),""))</f>
        <v/>
      </c>
      <c r="T20" s="26">
        <f>IF(G20="","",IFERROR(INDEX(Criterios!$G$8:$G$11,MATCH(G20,Criterios!$F$8:$F$11,0)),""))</f>
        <v/>
      </c>
      <c r="U20" s="26">
        <f>IF(H20="","",IFERROR(INDEX(Criterios!$G$8:$G$11,MATCH(H20,Criterios!$F$8:$F$11,0)),""))</f>
        <v/>
      </c>
      <c r="V20" s="27">
        <f>IF(B20="","",COUNTIF(C20:H20,Criterios!$F$8))</f>
        <v/>
      </c>
    </row>
    <row r="21">
      <c r="B21" s="23" t="n"/>
      <c r="C21" s="24" t="n"/>
      <c r="D21" s="24" t="n"/>
      <c r="E21" s="24" t="n"/>
      <c r="F21" s="24" t="n"/>
      <c r="G21" s="24" t="n"/>
      <c r="H21" s="24" t="n"/>
      <c r="I21" s="13">
        <f>IF(COUNT(P21:U21)=0,"",IFERROR(ROUND(SUMPRODUCT(P21:U21,$C$6:$H$6)/SUMPRODUCT(--ISNUMBER(P21:U21),$C$6:$H$6),2),""))</f>
        <v/>
      </c>
      <c r="J21" s="15">
        <f>IF(I21="","",INDEX(Criterios!$F$17:$F$21,MATCH(I21,Criterios!$G$17:$G$21,1)))</f>
        <v/>
      </c>
      <c r="K21" s="15">
        <f>IF(I21="","",INDEX(Criterios!$F$8:$F$11,MATCH(I21,Criterios!$H$8:$H$11,1)))</f>
        <v/>
      </c>
      <c r="L21" s="25">
        <f>IF(COUNT(P21:U21)=0,"",IF(MAX(P21:U21)=MIN(P21:U21),"Perfil homogéneo",INDEX($C$7:$H$7,MATCH(MAX(P21:U21),P21:U21,0))))</f>
        <v/>
      </c>
      <c r="M21" s="25">
        <f>IF(COUNT(P21:U21)=0,"",IF(MAX(P21:U21)=MIN(P21:U21),"-",INDEX($C$7:$H$7,MATCH(MIN(P21:U21),P21:U21,0))))</f>
        <v/>
      </c>
      <c r="N21" s="23" t="n"/>
      <c r="P21" s="26">
        <f>IF(C21="","",IFERROR(INDEX(Criterios!$G$8:$G$11,MATCH(C21,Criterios!$F$8:$F$11,0)),""))</f>
        <v/>
      </c>
      <c r="Q21" s="26">
        <f>IF(D21="","",IFERROR(INDEX(Criterios!$G$8:$G$11,MATCH(D21,Criterios!$F$8:$F$11,0)),""))</f>
        <v/>
      </c>
      <c r="R21" s="26">
        <f>IF(E21="","",IFERROR(INDEX(Criterios!$G$8:$G$11,MATCH(E21,Criterios!$F$8:$F$11,0)),""))</f>
        <v/>
      </c>
      <c r="S21" s="26">
        <f>IF(F21="","",IFERROR(INDEX(Criterios!$G$8:$G$11,MATCH(F21,Criterios!$F$8:$F$11,0)),""))</f>
        <v/>
      </c>
      <c r="T21" s="26">
        <f>IF(G21="","",IFERROR(INDEX(Criterios!$G$8:$G$11,MATCH(G21,Criterios!$F$8:$F$11,0)),""))</f>
        <v/>
      </c>
      <c r="U21" s="26">
        <f>IF(H21="","",IFERROR(INDEX(Criterios!$G$8:$G$11,MATCH(H21,Criterios!$F$8:$F$11,0)),""))</f>
        <v/>
      </c>
      <c r="V21" s="27">
        <f>IF(B21="","",COUNTIF(C21:H21,Criterios!$F$8))</f>
        <v/>
      </c>
    </row>
    <row r="22">
      <c r="B22" s="23" t="n"/>
      <c r="C22" s="24" t="n"/>
      <c r="D22" s="24" t="n"/>
      <c r="E22" s="24" t="n"/>
      <c r="F22" s="24" t="n"/>
      <c r="G22" s="24" t="n"/>
      <c r="H22" s="24" t="n"/>
      <c r="I22" s="13">
        <f>IF(COUNT(P22:U22)=0,"",IFERROR(ROUND(SUMPRODUCT(P22:U22,$C$6:$H$6)/SUMPRODUCT(--ISNUMBER(P22:U22),$C$6:$H$6),2),""))</f>
        <v/>
      </c>
      <c r="J22" s="15">
        <f>IF(I22="","",INDEX(Criterios!$F$17:$F$21,MATCH(I22,Criterios!$G$17:$G$21,1)))</f>
        <v/>
      </c>
      <c r="K22" s="15">
        <f>IF(I22="","",INDEX(Criterios!$F$8:$F$11,MATCH(I22,Criterios!$H$8:$H$11,1)))</f>
        <v/>
      </c>
      <c r="L22" s="25">
        <f>IF(COUNT(P22:U22)=0,"",IF(MAX(P22:U22)=MIN(P22:U22),"Perfil homogéneo",INDEX($C$7:$H$7,MATCH(MAX(P22:U22),P22:U22,0))))</f>
        <v/>
      </c>
      <c r="M22" s="25">
        <f>IF(COUNT(P22:U22)=0,"",IF(MAX(P22:U22)=MIN(P22:U22),"-",INDEX($C$7:$H$7,MATCH(MIN(P22:U22),P22:U22,0))))</f>
        <v/>
      </c>
      <c r="N22" s="23" t="n"/>
      <c r="P22" s="26">
        <f>IF(C22="","",IFERROR(INDEX(Criterios!$G$8:$G$11,MATCH(C22,Criterios!$F$8:$F$11,0)),""))</f>
        <v/>
      </c>
      <c r="Q22" s="26">
        <f>IF(D22="","",IFERROR(INDEX(Criterios!$G$8:$G$11,MATCH(D22,Criterios!$F$8:$F$11,0)),""))</f>
        <v/>
      </c>
      <c r="R22" s="26">
        <f>IF(E22="","",IFERROR(INDEX(Criterios!$G$8:$G$11,MATCH(E22,Criterios!$F$8:$F$11,0)),""))</f>
        <v/>
      </c>
      <c r="S22" s="26">
        <f>IF(F22="","",IFERROR(INDEX(Criterios!$G$8:$G$11,MATCH(F22,Criterios!$F$8:$F$11,0)),""))</f>
        <v/>
      </c>
      <c r="T22" s="26">
        <f>IF(G22="","",IFERROR(INDEX(Criterios!$G$8:$G$11,MATCH(G22,Criterios!$F$8:$F$11,0)),""))</f>
        <v/>
      </c>
      <c r="U22" s="26">
        <f>IF(H22="","",IFERROR(INDEX(Criterios!$G$8:$G$11,MATCH(H22,Criterios!$F$8:$F$11,0)),""))</f>
        <v/>
      </c>
      <c r="V22" s="27">
        <f>IF(B22="","",COUNTIF(C22:H22,Criterios!$F$8))</f>
        <v/>
      </c>
    </row>
    <row r="23">
      <c r="B23" s="23" t="n"/>
      <c r="C23" s="24" t="n"/>
      <c r="D23" s="24" t="n"/>
      <c r="E23" s="24" t="n"/>
      <c r="F23" s="24" t="n"/>
      <c r="G23" s="24" t="n"/>
      <c r="H23" s="24" t="n"/>
      <c r="I23" s="13">
        <f>IF(COUNT(P23:U23)=0,"",IFERROR(ROUND(SUMPRODUCT(P23:U23,$C$6:$H$6)/SUMPRODUCT(--ISNUMBER(P23:U23),$C$6:$H$6),2),""))</f>
        <v/>
      </c>
      <c r="J23" s="15">
        <f>IF(I23="","",INDEX(Criterios!$F$17:$F$21,MATCH(I23,Criterios!$G$17:$G$21,1)))</f>
        <v/>
      </c>
      <c r="K23" s="15">
        <f>IF(I23="","",INDEX(Criterios!$F$8:$F$11,MATCH(I23,Criterios!$H$8:$H$11,1)))</f>
        <v/>
      </c>
      <c r="L23" s="25">
        <f>IF(COUNT(P23:U23)=0,"",IF(MAX(P23:U23)=MIN(P23:U23),"Perfil homogéneo",INDEX($C$7:$H$7,MATCH(MAX(P23:U23),P23:U23,0))))</f>
        <v/>
      </c>
      <c r="M23" s="25">
        <f>IF(COUNT(P23:U23)=0,"",IF(MAX(P23:U23)=MIN(P23:U23),"-",INDEX($C$7:$H$7,MATCH(MIN(P23:U23),P23:U23,0))))</f>
        <v/>
      </c>
      <c r="N23" s="23" t="n"/>
      <c r="P23" s="26">
        <f>IF(C23="","",IFERROR(INDEX(Criterios!$G$8:$G$11,MATCH(C23,Criterios!$F$8:$F$11,0)),""))</f>
        <v/>
      </c>
      <c r="Q23" s="26">
        <f>IF(D23="","",IFERROR(INDEX(Criterios!$G$8:$G$11,MATCH(D23,Criterios!$F$8:$F$11,0)),""))</f>
        <v/>
      </c>
      <c r="R23" s="26">
        <f>IF(E23="","",IFERROR(INDEX(Criterios!$G$8:$G$11,MATCH(E23,Criterios!$F$8:$F$11,0)),""))</f>
        <v/>
      </c>
      <c r="S23" s="26">
        <f>IF(F23="","",IFERROR(INDEX(Criterios!$G$8:$G$11,MATCH(F23,Criterios!$F$8:$F$11,0)),""))</f>
        <v/>
      </c>
      <c r="T23" s="26">
        <f>IF(G23="","",IFERROR(INDEX(Criterios!$G$8:$G$11,MATCH(G23,Criterios!$F$8:$F$11,0)),""))</f>
        <v/>
      </c>
      <c r="U23" s="26">
        <f>IF(H23="","",IFERROR(INDEX(Criterios!$G$8:$G$11,MATCH(H23,Criterios!$F$8:$F$11,0)),""))</f>
        <v/>
      </c>
      <c r="V23" s="27">
        <f>IF(B23="","",COUNTIF(C23:H23,Criterios!$F$8))</f>
        <v/>
      </c>
    </row>
    <row r="24">
      <c r="B24" s="23" t="n"/>
      <c r="C24" s="24" t="n"/>
      <c r="D24" s="24" t="n"/>
      <c r="E24" s="24" t="n"/>
      <c r="F24" s="24" t="n"/>
      <c r="G24" s="24" t="n"/>
      <c r="H24" s="24" t="n"/>
      <c r="I24" s="13">
        <f>IF(COUNT(P24:U24)=0,"",IFERROR(ROUND(SUMPRODUCT(P24:U24,$C$6:$H$6)/SUMPRODUCT(--ISNUMBER(P24:U24),$C$6:$H$6),2),""))</f>
        <v/>
      </c>
      <c r="J24" s="15">
        <f>IF(I24="","",INDEX(Criterios!$F$17:$F$21,MATCH(I24,Criterios!$G$17:$G$21,1)))</f>
        <v/>
      </c>
      <c r="K24" s="15">
        <f>IF(I24="","",INDEX(Criterios!$F$8:$F$11,MATCH(I24,Criterios!$H$8:$H$11,1)))</f>
        <v/>
      </c>
      <c r="L24" s="25">
        <f>IF(COUNT(P24:U24)=0,"",IF(MAX(P24:U24)=MIN(P24:U24),"Perfil homogéneo",INDEX($C$7:$H$7,MATCH(MAX(P24:U24),P24:U24,0))))</f>
        <v/>
      </c>
      <c r="M24" s="25">
        <f>IF(COUNT(P24:U24)=0,"",IF(MAX(P24:U24)=MIN(P24:U24),"-",INDEX($C$7:$H$7,MATCH(MIN(P24:U24),P24:U24,0))))</f>
        <v/>
      </c>
      <c r="N24" s="23" t="n"/>
      <c r="P24" s="26">
        <f>IF(C24="","",IFERROR(INDEX(Criterios!$G$8:$G$11,MATCH(C24,Criterios!$F$8:$F$11,0)),""))</f>
        <v/>
      </c>
      <c r="Q24" s="26">
        <f>IF(D24="","",IFERROR(INDEX(Criterios!$G$8:$G$11,MATCH(D24,Criterios!$F$8:$F$11,0)),""))</f>
        <v/>
      </c>
      <c r="R24" s="26">
        <f>IF(E24="","",IFERROR(INDEX(Criterios!$G$8:$G$11,MATCH(E24,Criterios!$F$8:$F$11,0)),""))</f>
        <v/>
      </c>
      <c r="S24" s="26">
        <f>IF(F24="","",IFERROR(INDEX(Criterios!$G$8:$G$11,MATCH(F24,Criterios!$F$8:$F$11,0)),""))</f>
        <v/>
      </c>
      <c r="T24" s="26">
        <f>IF(G24="","",IFERROR(INDEX(Criterios!$G$8:$G$11,MATCH(G24,Criterios!$F$8:$F$11,0)),""))</f>
        <v/>
      </c>
      <c r="U24" s="26">
        <f>IF(H24="","",IFERROR(INDEX(Criterios!$G$8:$G$11,MATCH(H24,Criterios!$F$8:$F$11,0)),""))</f>
        <v/>
      </c>
      <c r="V24" s="27">
        <f>IF(B24="","",COUNTIF(C24:H24,Criterios!$F$8))</f>
        <v/>
      </c>
    </row>
    <row r="25">
      <c r="B25" s="23" t="n"/>
      <c r="C25" s="24" t="n"/>
      <c r="D25" s="24" t="n"/>
      <c r="E25" s="24" t="n"/>
      <c r="F25" s="24" t="n"/>
      <c r="G25" s="24" t="n"/>
      <c r="H25" s="24" t="n"/>
      <c r="I25" s="13">
        <f>IF(COUNT(P25:U25)=0,"",IFERROR(ROUND(SUMPRODUCT(P25:U25,$C$6:$H$6)/SUMPRODUCT(--ISNUMBER(P25:U25),$C$6:$H$6),2),""))</f>
        <v/>
      </c>
      <c r="J25" s="15">
        <f>IF(I25="","",INDEX(Criterios!$F$17:$F$21,MATCH(I25,Criterios!$G$17:$G$21,1)))</f>
        <v/>
      </c>
      <c r="K25" s="15">
        <f>IF(I25="","",INDEX(Criterios!$F$8:$F$11,MATCH(I25,Criterios!$H$8:$H$11,1)))</f>
        <v/>
      </c>
      <c r="L25" s="25">
        <f>IF(COUNT(P25:U25)=0,"",IF(MAX(P25:U25)=MIN(P25:U25),"Perfil homogéneo",INDEX($C$7:$H$7,MATCH(MAX(P25:U25),P25:U25,0))))</f>
        <v/>
      </c>
      <c r="M25" s="25">
        <f>IF(COUNT(P25:U25)=0,"",IF(MAX(P25:U25)=MIN(P25:U25),"-",INDEX($C$7:$H$7,MATCH(MIN(P25:U25),P25:U25,0))))</f>
        <v/>
      </c>
      <c r="N25" s="23" t="n"/>
      <c r="P25" s="26">
        <f>IF(C25="","",IFERROR(INDEX(Criterios!$G$8:$G$11,MATCH(C25,Criterios!$F$8:$F$11,0)),""))</f>
        <v/>
      </c>
      <c r="Q25" s="26">
        <f>IF(D25="","",IFERROR(INDEX(Criterios!$G$8:$G$11,MATCH(D25,Criterios!$F$8:$F$11,0)),""))</f>
        <v/>
      </c>
      <c r="R25" s="26">
        <f>IF(E25="","",IFERROR(INDEX(Criterios!$G$8:$G$11,MATCH(E25,Criterios!$F$8:$F$11,0)),""))</f>
        <v/>
      </c>
      <c r="S25" s="26">
        <f>IF(F25="","",IFERROR(INDEX(Criterios!$G$8:$G$11,MATCH(F25,Criterios!$F$8:$F$11,0)),""))</f>
        <v/>
      </c>
      <c r="T25" s="26">
        <f>IF(G25="","",IFERROR(INDEX(Criterios!$G$8:$G$11,MATCH(G25,Criterios!$F$8:$F$11,0)),""))</f>
        <v/>
      </c>
      <c r="U25" s="26">
        <f>IF(H25="","",IFERROR(INDEX(Criterios!$G$8:$G$11,MATCH(H25,Criterios!$F$8:$F$11,0)),""))</f>
        <v/>
      </c>
      <c r="V25" s="27">
        <f>IF(B25="","",COUNTIF(C25:H25,Criterios!$F$8))</f>
        <v/>
      </c>
    </row>
    <row r="26">
      <c r="B26" s="23" t="n"/>
      <c r="C26" s="24" t="n"/>
      <c r="D26" s="24" t="n"/>
      <c r="E26" s="24" t="n"/>
      <c r="F26" s="24" t="n"/>
      <c r="G26" s="24" t="n"/>
      <c r="H26" s="24" t="n"/>
      <c r="I26" s="13">
        <f>IF(COUNT(P26:U26)=0,"",IFERROR(ROUND(SUMPRODUCT(P26:U26,$C$6:$H$6)/SUMPRODUCT(--ISNUMBER(P26:U26),$C$6:$H$6),2),""))</f>
        <v/>
      </c>
      <c r="J26" s="15">
        <f>IF(I26="","",INDEX(Criterios!$F$17:$F$21,MATCH(I26,Criterios!$G$17:$G$21,1)))</f>
        <v/>
      </c>
      <c r="K26" s="15">
        <f>IF(I26="","",INDEX(Criterios!$F$8:$F$11,MATCH(I26,Criterios!$H$8:$H$11,1)))</f>
        <v/>
      </c>
      <c r="L26" s="25">
        <f>IF(COUNT(P26:U26)=0,"",IF(MAX(P26:U26)=MIN(P26:U26),"Perfil homogéneo",INDEX($C$7:$H$7,MATCH(MAX(P26:U26),P26:U26,0))))</f>
        <v/>
      </c>
      <c r="M26" s="25">
        <f>IF(COUNT(P26:U26)=0,"",IF(MAX(P26:U26)=MIN(P26:U26),"-",INDEX($C$7:$H$7,MATCH(MIN(P26:U26),P26:U26,0))))</f>
        <v/>
      </c>
      <c r="N26" s="23" t="n"/>
      <c r="P26" s="26">
        <f>IF(C26="","",IFERROR(INDEX(Criterios!$G$8:$G$11,MATCH(C26,Criterios!$F$8:$F$11,0)),""))</f>
        <v/>
      </c>
      <c r="Q26" s="26">
        <f>IF(D26="","",IFERROR(INDEX(Criterios!$G$8:$G$11,MATCH(D26,Criterios!$F$8:$F$11,0)),""))</f>
        <v/>
      </c>
      <c r="R26" s="26">
        <f>IF(E26="","",IFERROR(INDEX(Criterios!$G$8:$G$11,MATCH(E26,Criterios!$F$8:$F$11,0)),""))</f>
        <v/>
      </c>
      <c r="S26" s="26">
        <f>IF(F26="","",IFERROR(INDEX(Criterios!$G$8:$G$11,MATCH(F26,Criterios!$F$8:$F$11,0)),""))</f>
        <v/>
      </c>
      <c r="T26" s="26">
        <f>IF(G26="","",IFERROR(INDEX(Criterios!$G$8:$G$11,MATCH(G26,Criterios!$F$8:$F$11,0)),""))</f>
        <v/>
      </c>
      <c r="U26" s="26">
        <f>IF(H26="","",IFERROR(INDEX(Criterios!$G$8:$G$11,MATCH(H26,Criterios!$F$8:$F$11,0)),""))</f>
        <v/>
      </c>
      <c r="V26" s="27">
        <f>IF(B26="","",COUNTIF(C26:H26,Criterios!$F$8))</f>
        <v/>
      </c>
    </row>
    <row r="27">
      <c r="B27" s="23" t="n"/>
      <c r="C27" s="24" t="n"/>
      <c r="D27" s="24" t="n"/>
      <c r="E27" s="24" t="n"/>
      <c r="F27" s="24" t="n"/>
      <c r="G27" s="24" t="n"/>
      <c r="H27" s="24" t="n"/>
      <c r="I27" s="13">
        <f>IF(COUNT(P27:U27)=0,"",IFERROR(ROUND(SUMPRODUCT(P27:U27,$C$6:$H$6)/SUMPRODUCT(--ISNUMBER(P27:U27),$C$6:$H$6),2),""))</f>
        <v/>
      </c>
      <c r="J27" s="15">
        <f>IF(I27="","",INDEX(Criterios!$F$17:$F$21,MATCH(I27,Criterios!$G$17:$G$21,1)))</f>
        <v/>
      </c>
      <c r="K27" s="15">
        <f>IF(I27="","",INDEX(Criterios!$F$8:$F$11,MATCH(I27,Criterios!$H$8:$H$11,1)))</f>
        <v/>
      </c>
      <c r="L27" s="25">
        <f>IF(COUNT(P27:U27)=0,"",IF(MAX(P27:U27)=MIN(P27:U27),"Perfil homogéneo",INDEX($C$7:$H$7,MATCH(MAX(P27:U27),P27:U27,0))))</f>
        <v/>
      </c>
      <c r="M27" s="25">
        <f>IF(COUNT(P27:U27)=0,"",IF(MAX(P27:U27)=MIN(P27:U27),"-",INDEX($C$7:$H$7,MATCH(MIN(P27:U27),P27:U27,0))))</f>
        <v/>
      </c>
      <c r="N27" s="23" t="n"/>
      <c r="P27" s="26">
        <f>IF(C27="","",IFERROR(INDEX(Criterios!$G$8:$G$11,MATCH(C27,Criterios!$F$8:$F$11,0)),""))</f>
        <v/>
      </c>
      <c r="Q27" s="26">
        <f>IF(D27="","",IFERROR(INDEX(Criterios!$G$8:$G$11,MATCH(D27,Criterios!$F$8:$F$11,0)),""))</f>
        <v/>
      </c>
      <c r="R27" s="26">
        <f>IF(E27="","",IFERROR(INDEX(Criterios!$G$8:$G$11,MATCH(E27,Criterios!$F$8:$F$11,0)),""))</f>
        <v/>
      </c>
      <c r="S27" s="26">
        <f>IF(F27="","",IFERROR(INDEX(Criterios!$G$8:$G$11,MATCH(F27,Criterios!$F$8:$F$11,0)),""))</f>
        <v/>
      </c>
      <c r="T27" s="26">
        <f>IF(G27="","",IFERROR(INDEX(Criterios!$G$8:$G$11,MATCH(G27,Criterios!$F$8:$F$11,0)),""))</f>
        <v/>
      </c>
      <c r="U27" s="26">
        <f>IF(H27="","",IFERROR(INDEX(Criterios!$G$8:$G$11,MATCH(H27,Criterios!$F$8:$F$11,0)),""))</f>
        <v/>
      </c>
      <c r="V27" s="27">
        <f>IF(B27="","",COUNTIF(C27:H27,Criterios!$F$8))</f>
        <v/>
      </c>
    </row>
    <row r="28">
      <c r="B28" s="23" t="n"/>
      <c r="C28" s="24" t="n"/>
      <c r="D28" s="24" t="n"/>
      <c r="E28" s="24" t="n"/>
      <c r="F28" s="24" t="n"/>
      <c r="G28" s="24" t="n"/>
      <c r="H28" s="24" t="n"/>
      <c r="I28" s="13">
        <f>IF(COUNT(P28:U28)=0,"",IFERROR(ROUND(SUMPRODUCT(P28:U28,$C$6:$H$6)/SUMPRODUCT(--ISNUMBER(P28:U28),$C$6:$H$6),2),""))</f>
        <v/>
      </c>
      <c r="J28" s="15">
        <f>IF(I28="","",INDEX(Criterios!$F$17:$F$21,MATCH(I28,Criterios!$G$17:$G$21,1)))</f>
        <v/>
      </c>
      <c r="K28" s="15">
        <f>IF(I28="","",INDEX(Criterios!$F$8:$F$11,MATCH(I28,Criterios!$H$8:$H$11,1)))</f>
        <v/>
      </c>
      <c r="L28" s="25">
        <f>IF(COUNT(P28:U28)=0,"",IF(MAX(P28:U28)=MIN(P28:U28),"Perfil homogéneo",INDEX($C$7:$H$7,MATCH(MAX(P28:U28),P28:U28,0))))</f>
        <v/>
      </c>
      <c r="M28" s="25">
        <f>IF(COUNT(P28:U28)=0,"",IF(MAX(P28:U28)=MIN(P28:U28),"-",INDEX($C$7:$H$7,MATCH(MIN(P28:U28),P28:U28,0))))</f>
        <v/>
      </c>
      <c r="N28" s="23" t="n"/>
      <c r="P28" s="26">
        <f>IF(C28="","",IFERROR(INDEX(Criterios!$G$8:$G$11,MATCH(C28,Criterios!$F$8:$F$11,0)),""))</f>
        <v/>
      </c>
      <c r="Q28" s="26">
        <f>IF(D28="","",IFERROR(INDEX(Criterios!$G$8:$G$11,MATCH(D28,Criterios!$F$8:$F$11,0)),""))</f>
        <v/>
      </c>
      <c r="R28" s="26">
        <f>IF(E28="","",IFERROR(INDEX(Criterios!$G$8:$G$11,MATCH(E28,Criterios!$F$8:$F$11,0)),""))</f>
        <v/>
      </c>
      <c r="S28" s="26">
        <f>IF(F28="","",IFERROR(INDEX(Criterios!$G$8:$G$11,MATCH(F28,Criterios!$F$8:$F$11,0)),""))</f>
        <v/>
      </c>
      <c r="T28" s="26">
        <f>IF(G28="","",IFERROR(INDEX(Criterios!$G$8:$G$11,MATCH(G28,Criterios!$F$8:$F$11,0)),""))</f>
        <v/>
      </c>
      <c r="U28" s="26">
        <f>IF(H28="","",IFERROR(INDEX(Criterios!$G$8:$G$11,MATCH(H28,Criterios!$F$8:$F$11,0)),""))</f>
        <v/>
      </c>
      <c r="V28" s="27">
        <f>IF(B28="","",COUNTIF(C28:H28,Criterios!$F$8))</f>
        <v/>
      </c>
    </row>
    <row r="29">
      <c r="B29" s="23" t="n"/>
      <c r="C29" s="24" t="n"/>
      <c r="D29" s="24" t="n"/>
      <c r="E29" s="24" t="n"/>
      <c r="F29" s="24" t="n"/>
      <c r="G29" s="24" t="n"/>
      <c r="H29" s="24" t="n"/>
      <c r="I29" s="13">
        <f>IF(COUNT(P29:U29)=0,"",IFERROR(ROUND(SUMPRODUCT(P29:U29,$C$6:$H$6)/SUMPRODUCT(--ISNUMBER(P29:U29),$C$6:$H$6),2),""))</f>
        <v/>
      </c>
      <c r="J29" s="15">
        <f>IF(I29="","",INDEX(Criterios!$F$17:$F$21,MATCH(I29,Criterios!$G$17:$G$21,1)))</f>
        <v/>
      </c>
      <c r="K29" s="15">
        <f>IF(I29="","",INDEX(Criterios!$F$8:$F$11,MATCH(I29,Criterios!$H$8:$H$11,1)))</f>
        <v/>
      </c>
      <c r="L29" s="25">
        <f>IF(COUNT(P29:U29)=0,"",IF(MAX(P29:U29)=MIN(P29:U29),"Perfil homogéneo",INDEX($C$7:$H$7,MATCH(MAX(P29:U29),P29:U29,0))))</f>
        <v/>
      </c>
      <c r="M29" s="25">
        <f>IF(COUNT(P29:U29)=0,"",IF(MAX(P29:U29)=MIN(P29:U29),"-",INDEX($C$7:$H$7,MATCH(MIN(P29:U29),P29:U29,0))))</f>
        <v/>
      </c>
      <c r="N29" s="23" t="n"/>
      <c r="P29" s="26">
        <f>IF(C29="","",IFERROR(INDEX(Criterios!$G$8:$G$11,MATCH(C29,Criterios!$F$8:$F$11,0)),""))</f>
        <v/>
      </c>
      <c r="Q29" s="26">
        <f>IF(D29="","",IFERROR(INDEX(Criterios!$G$8:$G$11,MATCH(D29,Criterios!$F$8:$F$11,0)),""))</f>
        <v/>
      </c>
      <c r="R29" s="26">
        <f>IF(E29="","",IFERROR(INDEX(Criterios!$G$8:$G$11,MATCH(E29,Criterios!$F$8:$F$11,0)),""))</f>
        <v/>
      </c>
      <c r="S29" s="26">
        <f>IF(F29="","",IFERROR(INDEX(Criterios!$G$8:$G$11,MATCH(F29,Criterios!$F$8:$F$11,0)),""))</f>
        <v/>
      </c>
      <c r="T29" s="26">
        <f>IF(G29="","",IFERROR(INDEX(Criterios!$G$8:$G$11,MATCH(G29,Criterios!$F$8:$F$11,0)),""))</f>
        <v/>
      </c>
      <c r="U29" s="26">
        <f>IF(H29="","",IFERROR(INDEX(Criterios!$G$8:$G$11,MATCH(H29,Criterios!$F$8:$F$11,0)),""))</f>
        <v/>
      </c>
      <c r="V29" s="27">
        <f>IF(B29="","",COUNTIF(C29:H29,Criterios!$F$8))</f>
        <v/>
      </c>
    </row>
    <row r="30">
      <c r="B30" s="23" t="n"/>
      <c r="C30" s="24" t="n"/>
      <c r="D30" s="24" t="n"/>
      <c r="E30" s="24" t="n"/>
      <c r="F30" s="24" t="n"/>
      <c r="G30" s="24" t="n"/>
      <c r="H30" s="24" t="n"/>
      <c r="I30" s="13">
        <f>IF(COUNT(P30:U30)=0,"",IFERROR(ROUND(SUMPRODUCT(P30:U30,$C$6:$H$6)/SUMPRODUCT(--ISNUMBER(P30:U30),$C$6:$H$6),2),""))</f>
        <v/>
      </c>
      <c r="J30" s="15">
        <f>IF(I30="","",INDEX(Criterios!$F$17:$F$21,MATCH(I30,Criterios!$G$17:$G$21,1)))</f>
        <v/>
      </c>
      <c r="K30" s="15">
        <f>IF(I30="","",INDEX(Criterios!$F$8:$F$11,MATCH(I30,Criterios!$H$8:$H$11,1)))</f>
        <v/>
      </c>
      <c r="L30" s="25">
        <f>IF(COUNT(P30:U30)=0,"",IF(MAX(P30:U30)=MIN(P30:U30),"Perfil homogéneo",INDEX($C$7:$H$7,MATCH(MAX(P30:U30),P30:U30,0))))</f>
        <v/>
      </c>
      <c r="M30" s="25">
        <f>IF(COUNT(P30:U30)=0,"",IF(MAX(P30:U30)=MIN(P30:U30),"-",INDEX($C$7:$H$7,MATCH(MIN(P30:U30),P30:U30,0))))</f>
        <v/>
      </c>
      <c r="N30" s="23" t="n"/>
      <c r="P30" s="26">
        <f>IF(C30="","",IFERROR(INDEX(Criterios!$G$8:$G$11,MATCH(C30,Criterios!$F$8:$F$11,0)),""))</f>
        <v/>
      </c>
      <c r="Q30" s="26">
        <f>IF(D30="","",IFERROR(INDEX(Criterios!$G$8:$G$11,MATCH(D30,Criterios!$F$8:$F$11,0)),""))</f>
        <v/>
      </c>
      <c r="R30" s="26">
        <f>IF(E30="","",IFERROR(INDEX(Criterios!$G$8:$G$11,MATCH(E30,Criterios!$F$8:$F$11,0)),""))</f>
        <v/>
      </c>
      <c r="S30" s="26">
        <f>IF(F30="","",IFERROR(INDEX(Criterios!$G$8:$G$11,MATCH(F30,Criterios!$F$8:$F$11,0)),""))</f>
        <v/>
      </c>
      <c r="T30" s="26">
        <f>IF(G30="","",IFERROR(INDEX(Criterios!$G$8:$G$11,MATCH(G30,Criterios!$F$8:$F$11,0)),""))</f>
        <v/>
      </c>
      <c r="U30" s="26">
        <f>IF(H30="","",IFERROR(INDEX(Criterios!$G$8:$G$11,MATCH(H30,Criterios!$F$8:$F$11,0)),""))</f>
        <v/>
      </c>
      <c r="V30" s="27">
        <f>IF(B30="","",COUNTIF(C30:H30,Criterios!$F$8))</f>
        <v/>
      </c>
    </row>
    <row r="31">
      <c r="B31" s="23" t="n"/>
      <c r="C31" s="24" t="n"/>
      <c r="D31" s="24" t="n"/>
      <c r="E31" s="24" t="n"/>
      <c r="F31" s="24" t="n"/>
      <c r="G31" s="24" t="n"/>
      <c r="H31" s="24" t="n"/>
      <c r="I31" s="13">
        <f>IF(COUNT(P31:U31)=0,"",IFERROR(ROUND(SUMPRODUCT(P31:U31,$C$6:$H$6)/SUMPRODUCT(--ISNUMBER(P31:U31),$C$6:$H$6),2),""))</f>
        <v/>
      </c>
      <c r="J31" s="15">
        <f>IF(I31="","",INDEX(Criterios!$F$17:$F$21,MATCH(I31,Criterios!$G$17:$G$21,1)))</f>
        <v/>
      </c>
      <c r="K31" s="15">
        <f>IF(I31="","",INDEX(Criterios!$F$8:$F$11,MATCH(I31,Criterios!$H$8:$H$11,1)))</f>
        <v/>
      </c>
      <c r="L31" s="25">
        <f>IF(COUNT(P31:U31)=0,"",IF(MAX(P31:U31)=MIN(P31:U31),"Perfil homogéneo",INDEX($C$7:$H$7,MATCH(MAX(P31:U31),P31:U31,0))))</f>
        <v/>
      </c>
      <c r="M31" s="25">
        <f>IF(COUNT(P31:U31)=0,"",IF(MAX(P31:U31)=MIN(P31:U31),"-",INDEX($C$7:$H$7,MATCH(MIN(P31:U31),P31:U31,0))))</f>
        <v/>
      </c>
      <c r="N31" s="23" t="n"/>
      <c r="P31" s="26">
        <f>IF(C31="","",IFERROR(INDEX(Criterios!$G$8:$G$11,MATCH(C31,Criterios!$F$8:$F$11,0)),""))</f>
        <v/>
      </c>
      <c r="Q31" s="26">
        <f>IF(D31="","",IFERROR(INDEX(Criterios!$G$8:$G$11,MATCH(D31,Criterios!$F$8:$F$11,0)),""))</f>
        <v/>
      </c>
      <c r="R31" s="26">
        <f>IF(E31="","",IFERROR(INDEX(Criterios!$G$8:$G$11,MATCH(E31,Criterios!$F$8:$F$11,0)),""))</f>
        <v/>
      </c>
      <c r="S31" s="26">
        <f>IF(F31="","",IFERROR(INDEX(Criterios!$G$8:$G$11,MATCH(F31,Criterios!$F$8:$F$11,0)),""))</f>
        <v/>
      </c>
      <c r="T31" s="26">
        <f>IF(G31="","",IFERROR(INDEX(Criterios!$G$8:$G$11,MATCH(G31,Criterios!$F$8:$F$11,0)),""))</f>
        <v/>
      </c>
      <c r="U31" s="26">
        <f>IF(H31="","",IFERROR(INDEX(Criterios!$G$8:$G$11,MATCH(H31,Criterios!$F$8:$F$11,0)),""))</f>
        <v/>
      </c>
      <c r="V31" s="27">
        <f>IF(B31="","",COUNTIF(C31:H31,Criterios!$F$8))</f>
        <v/>
      </c>
    </row>
    <row r="32">
      <c r="B32" s="23" t="n"/>
      <c r="C32" s="24" t="n"/>
      <c r="D32" s="24" t="n"/>
      <c r="E32" s="24" t="n"/>
      <c r="F32" s="24" t="n"/>
      <c r="G32" s="24" t="n"/>
      <c r="H32" s="24" t="n"/>
      <c r="I32" s="13">
        <f>IF(COUNT(P32:U32)=0,"",IFERROR(ROUND(SUMPRODUCT(P32:U32,$C$6:$H$6)/SUMPRODUCT(--ISNUMBER(P32:U32),$C$6:$H$6),2),""))</f>
        <v/>
      </c>
      <c r="J32" s="15">
        <f>IF(I32="","",INDEX(Criterios!$F$17:$F$21,MATCH(I32,Criterios!$G$17:$G$21,1)))</f>
        <v/>
      </c>
      <c r="K32" s="15">
        <f>IF(I32="","",INDEX(Criterios!$F$8:$F$11,MATCH(I32,Criterios!$H$8:$H$11,1)))</f>
        <v/>
      </c>
      <c r="L32" s="25">
        <f>IF(COUNT(P32:U32)=0,"",IF(MAX(P32:U32)=MIN(P32:U32),"Perfil homogéneo",INDEX($C$7:$H$7,MATCH(MAX(P32:U32),P32:U32,0))))</f>
        <v/>
      </c>
      <c r="M32" s="25">
        <f>IF(COUNT(P32:U32)=0,"",IF(MAX(P32:U32)=MIN(P32:U32),"-",INDEX($C$7:$H$7,MATCH(MIN(P32:U32),P32:U32,0))))</f>
        <v/>
      </c>
      <c r="N32" s="23" t="n"/>
      <c r="P32" s="26">
        <f>IF(C32="","",IFERROR(INDEX(Criterios!$G$8:$G$11,MATCH(C32,Criterios!$F$8:$F$11,0)),""))</f>
        <v/>
      </c>
      <c r="Q32" s="26">
        <f>IF(D32="","",IFERROR(INDEX(Criterios!$G$8:$G$11,MATCH(D32,Criterios!$F$8:$F$11,0)),""))</f>
        <v/>
      </c>
      <c r="R32" s="26">
        <f>IF(E32="","",IFERROR(INDEX(Criterios!$G$8:$G$11,MATCH(E32,Criterios!$F$8:$F$11,0)),""))</f>
        <v/>
      </c>
      <c r="S32" s="26">
        <f>IF(F32="","",IFERROR(INDEX(Criterios!$G$8:$G$11,MATCH(F32,Criterios!$F$8:$F$11,0)),""))</f>
        <v/>
      </c>
      <c r="T32" s="26">
        <f>IF(G32="","",IFERROR(INDEX(Criterios!$G$8:$G$11,MATCH(G32,Criterios!$F$8:$F$11,0)),""))</f>
        <v/>
      </c>
      <c r="U32" s="26">
        <f>IF(H32="","",IFERROR(INDEX(Criterios!$G$8:$G$11,MATCH(H32,Criterios!$F$8:$F$11,0)),""))</f>
        <v/>
      </c>
      <c r="V32" s="27">
        <f>IF(B32="","",COUNTIF(C32:H32,Criterios!$F$8))</f>
        <v/>
      </c>
    </row>
    <row r="33">
      <c r="B33" s="23" t="n"/>
      <c r="C33" s="24" t="n"/>
      <c r="D33" s="24" t="n"/>
      <c r="E33" s="24" t="n"/>
      <c r="F33" s="24" t="n"/>
      <c r="G33" s="24" t="n"/>
      <c r="H33" s="24" t="n"/>
      <c r="I33" s="13">
        <f>IF(COUNT(P33:U33)=0,"",IFERROR(ROUND(SUMPRODUCT(P33:U33,$C$6:$H$6)/SUMPRODUCT(--ISNUMBER(P33:U33),$C$6:$H$6),2),""))</f>
        <v/>
      </c>
      <c r="J33" s="15">
        <f>IF(I33="","",INDEX(Criterios!$F$17:$F$21,MATCH(I33,Criterios!$G$17:$G$21,1)))</f>
        <v/>
      </c>
      <c r="K33" s="15">
        <f>IF(I33="","",INDEX(Criterios!$F$8:$F$11,MATCH(I33,Criterios!$H$8:$H$11,1)))</f>
        <v/>
      </c>
      <c r="L33" s="25">
        <f>IF(COUNT(P33:U33)=0,"",IF(MAX(P33:U33)=MIN(P33:U33),"Perfil homogéneo",INDEX($C$7:$H$7,MATCH(MAX(P33:U33),P33:U33,0))))</f>
        <v/>
      </c>
      <c r="M33" s="25">
        <f>IF(COUNT(P33:U33)=0,"",IF(MAX(P33:U33)=MIN(P33:U33),"-",INDEX($C$7:$H$7,MATCH(MIN(P33:U33),P33:U33,0))))</f>
        <v/>
      </c>
      <c r="N33" s="23" t="n"/>
      <c r="P33" s="26">
        <f>IF(C33="","",IFERROR(INDEX(Criterios!$G$8:$G$11,MATCH(C33,Criterios!$F$8:$F$11,0)),""))</f>
        <v/>
      </c>
      <c r="Q33" s="26">
        <f>IF(D33="","",IFERROR(INDEX(Criterios!$G$8:$G$11,MATCH(D33,Criterios!$F$8:$F$11,0)),""))</f>
        <v/>
      </c>
      <c r="R33" s="26">
        <f>IF(E33="","",IFERROR(INDEX(Criterios!$G$8:$G$11,MATCH(E33,Criterios!$F$8:$F$11,0)),""))</f>
        <v/>
      </c>
      <c r="S33" s="26">
        <f>IF(F33="","",IFERROR(INDEX(Criterios!$G$8:$G$11,MATCH(F33,Criterios!$F$8:$F$11,0)),""))</f>
        <v/>
      </c>
      <c r="T33" s="26">
        <f>IF(G33="","",IFERROR(INDEX(Criterios!$G$8:$G$11,MATCH(G33,Criterios!$F$8:$F$11,0)),""))</f>
        <v/>
      </c>
      <c r="U33" s="26">
        <f>IF(H33="","",IFERROR(INDEX(Criterios!$G$8:$G$11,MATCH(H33,Criterios!$F$8:$F$11,0)),""))</f>
        <v/>
      </c>
      <c r="V33" s="27">
        <f>IF(B33="","",COUNTIF(C33:H33,Criterios!$F$8))</f>
        <v/>
      </c>
    </row>
    <row r="34">
      <c r="B34" s="23" t="n"/>
      <c r="C34" s="24" t="n"/>
      <c r="D34" s="24" t="n"/>
      <c r="E34" s="24" t="n"/>
      <c r="F34" s="24" t="n"/>
      <c r="G34" s="24" t="n"/>
      <c r="H34" s="24" t="n"/>
      <c r="I34" s="13">
        <f>IF(COUNT(P34:U34)=0,"",IFERROR(ROUND(SUMPRODUCT(P34:U34,$C$6:$H$6)/SUMPRODUCT(--ISNUMBER(P34:U34),$C$6:$H$6),2),""))</f>
        <v/>
      </c>
      <c r="J34" s="15">
        <f>IF(I34="","",INDEX(Criterios!$F$17:$F$21,MATCH(I34,Criterios!$G$17:$G$21,1)))</f>
        <v/>
      </c>
      <c r="K34" s="15">
        <f>IF(I34="","",INDEX(Criterios!$F$8:$F$11,MATCH(I34,Criterios!$H$8:$H$11,1)))</f>
        <v/>
      </c>
      <c r="L34" s="25">
        <f>IF(COUNT(P34:U34)=0,"",IF(MAX(P34:U34)=MIN(P34:U34),"Perfil homogéneo",INDEX($C$7:$H$7,MATCH(MAX(P34:U34),P34:U34,0))))</f>
        <v/>
      </c>
      <c r="M34" s="25">
        <f>IF(COUNT(P34:U34)=0,"",IF(MAX(P34:U34)=MIN(P34:U34),"-",INDEX($C$7:$H$7,MATCH(MIN(P34:U34),P34:U34,0))))</f>
        <v/>
      </c>
      <c r="N34" s="23" t="n"/>
      <c r="P34" s="26">
        <f>IF(C34="","",IFERROR(INDEX(Criterios!$G$8:$G$11,MATCH(C34,Criterios!$F$8:$F$11,0)),""))</f>
        <v/>
      </c>
      <c r="Q34" s="26">
        <f>IF(D34="","",IFERROR(INDEX(Criterios!$G$8:$G$11,MATCH(D34,Criterios!$F$8:$F$11,0)),""))</f>
        <v/>
      </c>
      <c r="R34" s="26">
        <f>IF(E34="","",IFERROR(INDEX(Criterios!$G$8:$G$11,MATCH(E34,Criterios!$F$8:$F$11,0)),""))</f>
        <v/>
      </c>
      <c r="S34" s="26">
        <f>IF(F34="","",IFERROR(INDEX(Criterios!$G$8:$G$11,MATCH(F34,Criterios!$F$8:$F$11,0)),""))</f>
        <v/>
      </c>
      <c r="T34" s="26">
        <f>IF(G34="","",IFERROR(INDEX(Criterios!$G$8:$G$11,MATCH(G34,Criterios!$F$8:$F$11,0)),""))</f>
        <v/>
      </c>
      <c r="U34" s="26">
        <f>IF(H34="","",IFERROR(INDEX(Criterios!$G$8:$G$11,MATCH(H34,Criterios!$F$8:$F$11,0)),""))</f>
        <v/>
      </c>
      <c r="V34" s="27">
        <f>IF(B34="","",COUNTIF(C34:H34,Criterios!$F$8))</f>
        <v/>
      </c>
    </row>
    <row r="35">
      <c r="B35" s="23" t="n"/>
      <c r="C35" s="24" t="n"/>
      <c r="D35" s="24" t="n"/>
      <c r="E35" s="24" t="n"/>
      <c r="F35" s="24" t="n"/>
      <c r="G35" s="24" t="n"/>
      <c r="H35" s="24" t="n"/>
      <c r="I35" s="13">
        <f>IF(COUNT(P35:U35)=0,"",IFERROR(ROUND(SUMPRODUCT(P35:U35,$C$6:$H$6)/SUMPRODUCT(--ISNUMBER(P35:U35),$C$6:$H$6),2),""))</f>
        <v/>
      </c>
      <c r="J35" s="15">
        <f>IF(I35="","",INDEX(Criterios!$F$17:$F$21,MATCH(I35,Criterios!$G$17:$G$21,1)))</f>
        <v/>
      </c>
      <c r="K35" s="15">
        <f>IF(I35="","",INDEX(Criterios!$F$8:$F$11,MATCH(I35,Criterios!$H$8:$H$11,1)))</f>
        <v/>
      </c>
      <c r="L35" s="25">
        <f>IF(COUNT(P35:U35)=0,"",IF(MAX(P35:U35)=MIN(P35:U35),"Perfil homogéneo",INDEX($C$7:$H$7,MATCH(MAX(P35:U35),P35:U35,0))))</f>
        <v/>
      </c>
      <c r="M35" s="25">
        <f>IF(COUNT(P35:U35)=0,"",IF(MAX(P35:U35)=MIN(P35:U35),"-",INDEX($C$7:$H$7,MATCH(MIN(P35:U35),P35:U35,0))))</f>
        <v/>
      </c>
      <c r="N35" s="23" t="n"/>
      <c r="P35" s="26">
        <f>IF(C35="","",IFERROR(INDEX(Criterios!$G$8:$G$11,MATCH(C35,Criterios!$F$8:$F$11,0)),""))</f>
        <v/>
      </c>
      <c r="Q35" s="26">
        <f>IF(D35="","",IFERROR(INDEX(Criterios!$G$8:$G$11,MATCH(D35,Criterios!$F$8:$F$11,0)),""))</f>
        <v/>
      </c>
      <c r="R35" s="26">
        <f>IF(E35="","",IFERROR(INDEX(Criterios!$G$8:$G$11,MATCH(E35,Criterios!$F$8:$F$11,0)),""))</f>
        <v/>
      </c>
      <c r="S35" s="26">
        <f>IF(F35="","",IFERROR(INDEX(Criterios!$G$8:$G$11,MATCH(F35,Criterios!$F$8:$F$11,0)),""))</f>
        <v/>
      </c>
      <c r="T35" s="26">
        <f>IF(G35="","",IFERROR(INDEX(Criterios!$G$8:$G$11,MATCH(G35,Criterios!$F$8:$F$11,0)),""))</f>
        <v/>
      </c>
      <c r="U35" s="26">
        <f>IF(H35="","",IFERROR(INDEX(Criterios!$G$8:$G$11,MATCH(H35,Criterios!$F$8:$F$11,0)),""))</f>
        <v/>
      </c>
      <c r="V35" s="27">
        <f>IF(B35="","",COUNTIF(C35:H35,Criterios!$F$8))</f>
        <v/>
      </c>
    </row>
    <row r="36">
      <c r="B36" s="23" t="n"/>
      <c r="C36" s="24" t="n"/>
      <c r="D36" s="24" t="n"/>
      <c r="E36" s="24" t="n"/>
      <c r="F36" s="24" t="n"/>
      <c r="G36" s="24" t="n"/>
      <c r="H36" s="24" t="n"/>
      <c r="I36" s="13">
        <f>IF(COUNT(P36:U36)=0,"",IFERROR(ROUND(SUMPRODUCT(P36:U36,$C$6:$H$6)/SUMPRODUCT(--ISNUMBER(P36:U36),$C$6:$H$6),2),""))</f>
        <v/>
      </c>
      <c r="J36" s="15">
        <f>IF(I36="","",INDEX(Criterios!$F$17:$F$21,MATCH(I36,Criterios!$G$17:$G$21,1)))</f>
        <v/>
      </c>
      <c r="K36" s="15">
        <f>IF(I36="","",INDEX(Criterios!$F$8:$F$11,MATCH(I36,Criterios!$H$8:$H$11,1)))</f>
        <v/>
      </c>
      <c r="L36" s="25">
        <f>IF(COUNT(P36:U36)=0,"",IF(MAX(P36:U36)=MIN(P36:U36),"Perfil homogéneo",INDEX($C$7:$H$7,MATCH(MAX(P36:U36),P36:U36,0))))</f>
        <v/>
      </c>
      <c r="M36" s="25">
        <f>IF(COUNT(P36:U36)=0,"",IF(MAX(P36:U36)=MIN(P36:U36),"-",INDEX($C$7:$H$7,MATCH(MIN(P36:U36),P36:U36,0))))</f>
        <v/>
      </c>
      <c r="N36" s="23" t="n"/>
      <c r="P36" s="26">
        <f>IF(C36="","",IFERROR(INDEX(Criterios!$G$8:$G$11,MATCH(C36,Criterios!$F$8:$F$11,0)),""))</f>
        <v/>
      </c>
      <c r="Q36" s="26">
        <f>IF(D36="","",IFERROR(INDEX(Criterios!$G$8:$G$11,MATCH(D36,Criterios!$F$8:$F$11,0)),""))</f>
        <v/>
      </c>
      <c r="R36" s="26">
        <f>IF(E36="","",IFERROR(INDEX(Criterios!$G$8:$G$11,MATCH(E36,Criterios!$F$8:$F$11,0)),""))</f>
        <v/>
      </c>
      <c r="S36" s="26">
        <f>IF(F36="","",IFERROR(INDEX(Criterios!$G$8:$G$11,MATCH(F36,Criterios!$F$8:$F$11,0)),""))</f>
        <v/>
      </c>
      <c r="T36" s="26">
        <f>IF(G36="","",IFERROR(INDEX(Criterios!$G$8:$G$11,MATCH(G36,Criterios!$F$8:$F$11,0)),""))</f>
        <v/>
      </c>
      <c r="U36" s="26">
        <f>IF(H36="","",IFERROR(INDEX(Criterios!$G$8:$G$11,MATCH(H36,Criterios!$F$8:$F$11,0)),""))</f>
        <v/>
      </c>
      <c r="V36" s="27">
        <f>IF(B36="","",COUNTIF(C36:H36,Criterios!$F$8))</f>
        <v/>
      </c>
    </row>
    <row r="37">
      <c r="B37" s="23" t="n"/>
      <c r="C37" s="24" t="n"/>
      <c r="D37" s="24" t="n"/>
      <c r="E37" s="24" t="n"/>
      <c r="F37" s="24" t="n"/>
      <c r="G37" s="24" t="n"/>
      <c r="H37" s="24" t="n"/>
      <c r="I37" s="13">
        <f>IF(COUNT(P37:U37)=0,"",IFERROR(ROUND(SUMPRODUCT(P37:U37,$C$6:$H$6)/SUMPRODUCT(--ISNUMBER(P37:U37),$C$6:$H$6),2),""))</f>
        <v/>
      </c>
      <c r="J37" s="15">
        <f>IF(I37="","",INDEX(Criterios!$F$17:$F$21,MATCH(I37,Criterios!$G$17:$G$21,1)))</f>
        <v/>
      </c>
      <c r="K37" s="15">
        <f>IF(I37="","",INDEX(Criterios!$F$8:$F$11,MATCH(I37,Criterios!$H$8:$H$11,1)))</f>
        <v/>
      </c>
      <c r="L37" s="25">
        <f>IF(COUNT(P37:U37)=0,"",IF(MAX(P37:U37)=MIN(P37:U37),"Perfil homogéneo",INDEX($C$7:$H$7,MATCH(MAX(P37:U37),P37:U37,0))))</f>
        <v/>
      </c>
      <c r="M37" s="25">
        <f>IF(COUNT(P37:U37)=0,"",IF(MAX(P37:U37)=MIN(P37:U37),"-",INDEX($C$7:$H$7,MATCH(MIN(P37:U37),P37:U37,0))))</f>
        <v/>
      </c>
      <c r="N37" s="23" t="n"/>
      <c r="P37" s="26">
        <f>IF(C37="","",IFERROR(INDEX(Criterios!$G$8:$G$11,MATCH(C37,Criterios!$F$8:$F$11,0)),""))</f>
        <v/>
      </c>
      <c r="Q37" s="26">
        <f>IF(D37="","",IFERROR(INDEX(Criterios!$G$8:$G$11,MATCH(D37,Criterios!$F$8:$F$11,0)),""))</f>
        <v/>
      </c>
      <c r="R37" s="26">
        <f>IF(E37="","",IFERROR(INDEX(Criterios!$G$8:$G$11,MATCH(E37,Criterios!$F$8:$F$11,0)),""))</f>
        <v/>
      </c>
      <c r="S37" s="26">
        <f>IF(F37="","",IFERROR(INDEX(Criterios!$G$8:$G$11,MATCH(F37,Criterios!$F$8:$F$11,0)),""))</f>
        <v/>
      </c>
      <c r="T37" s="26">
        <f>IF(G37="","",IFERROR(INDEX(Criterios!$G$8:$G$11,MATCH(G37,Criterios!$F$8:$F$11,0)),""))</f>
        <v/>
      </c>
      <c r="U37" s="26">
        <f>IF(H37="","",IFERROR(INDEX(Criterios!$G$8:$G$11,MATCH(H37,Criterios!$F$8:$F$11,0)),""))</f>
        <v/>
      </c>
      <c r="V37" s="27">
        <f>IF(B37="","",COUNTIF(C37:H37,Criterios!$F$8))</f>
        <v/>
      </c>
    </row>
    <row r="38">
      <c r="B38" s="23" t="n"/>
      <c r="C38" s="24" t="n"/>
      <c r="D38" s="24" t="n"/>
      <c r="E38" s="24" t="n"/>
      <c r="F38" s="24" t="n"/>
      <c r="G38" s="24" t="n"/>
      <c r="H38" s="24" t="n"/>
      <c r="I38" s="13">
        <f>IF(COUNT(P38:U38)=0,"",IFERROR(ROUND(SUMPRODUCT(P38:U38,$C$6:$H$6)/SUMPRODUCT(--ISNUMBER(P38:U38),$C$6:$H$6),2),""))</f>
        <v/>
      </c>
      <c r="J38" s="15">
        <f>IF(I38="","",INDEX(Criterios!$F$17:$F$21,MATCH(I38,Criterios!$G$17:$G$21,1)))</f>
        <v/>
      </c>
      <c r="K38" s="15">
        <f>IF(I38="","",INDEX(Criterios!$F$8:$F$11,MATCH(I38,Criterios!$H$8:$H$11,1)))</f>
        <v/>
      </c>
      <c r="L38" s="25">
        <f>IF(COUNT(P38:U38)=0,"",IF(MAX(P38:U38)=MIN(P38:U38),"Perfil homogéneo",INDEX($C$7:$H$7,MATCH(MAX(P38:U38),P38:U38,0))))</f>
        <v/>
      </c>
      <c r="M38" s="25">
        <f>IF(COUNT(P38:U38)=0,"",IF(MAX(P38:U38)=MIN(P38:U38),"-",INDEX($C$7:$H$7,MATCH(MIN(P38:U38),P38:U38,0))))</f>
        <v/>
      </c>
      <c r="N38" s="23" t="n"/>
      <c r="P38" s="26">
        <f>IF(C38="","",IFERROR(INDEX(Criterios!$G$8:$G$11,MATCH(C38,Criterios!$F$8:$F$11,0)),""))</f>
        <v/>
      </c>
      <c r="Q38" s="26">
        <f>IF(D38="","",IFERROR(INDEX(Criterios!$G$8:$G$11,MATCH(D38,Criterios!$F$8:$F$11,0)),""))</f>
        <v/>
      </c>
      <c r="R38" s="26">
        <f>IF(E38="","",IFERROR(INDEX(Criterios!$G$8:$G$11,MATCH(E38,Criterios!$F$8:$F$11,0)),""))</f>
        <v/>
      </c>
      <c r="S38" s="26">
        <f>IF(F38="","",IFERROR(INDEX(Criterios!$G$8:$G$11,MATCH(F38,Criterios!$F$8:$F$11,0)),""))</f>
        <v/>
      </c>
      <c r="T38" s="26">
        <f>IF(G38="","",IFERROR(INDEX(Criterios!$G$8:$G$11,MATCH(G38,Criterios!$F$8:$F$11,0)),""))</f>
        <v/>
      </c>
      <c r="U38" s="26">
        <f>IF(H38="","",IFERROR(INDEX(Criterios!$G$8:$G$11,MATCH(H38,Criterios!$F$8:$F$11,0)),""))</f>
        <v/>
      </c>
      <c r="V38" s="27">
        <f>IF(B38="","",COUNTIF(C38:H38,Criterios!$F$8))</f>
        <v/>
      </c>
    </row>
    <row r="39">
      <c r="B39" s="23" t="n"/>
      <c r="C39" s="24" t="n"/>
      <c r="D39" s="24" t="n"/>
      <c r="E39" s="24" t="n"/>
      <c r="F39" s="24" t="n"/>
      <c r="G39" s="24" t="n"/>
      <c r="H39" s="24" t="n"/>
      <c r="I39" s="13">
        <f>IF(COUNT(P39:U39)=0,"",IFERROR(ROUND(SUMPRODUCT(P39:U39,$C$6:$H$6)/SUMPRODUCT(--ISNUMBER(P39:U39),$C$6:$H$6),2),""))</f>
        <v/>
      </c>
      <c r="J39" s="15">
        <f>IF(I39="","",INDEX(Criterios!$F$17:$F$21,MATCH(I39,Criterios!$G$17:$G$21,1)))</f>
        <v/>
      </c>
      <c r="K39" s="15">
        <f>IF(I39="","",INDEX(Criterios!$F$8:$F$11,MATCH(I39,Criterios!$H$8:$H$11,1)))</f>
        <v/>
      </c>
      <c r="L39" s="25">
        <f>IF(COUNT(P39:U39)=0,"",IF(MAX(P39:U39)=MIN(P39:U39),"Perfil homogéneo",INDEX($C$7:$H$7,MATCH(MAX(P39:U39),P39:U39,0))))</f>
        <v/>
      </c>
      <c r="M39" s="25">
        <f>IF(COUNT(P39:U39)=0,"",IF(MAX(P39:U39)=MIN(P39:U39),"-",INDEX($C$7:$H$7,MATCH(MIN(P39:U39),P39:U39,0))))</f>
        <v/>
      </c>
      <c r="N39" s="23" t="n"/>
      <c r="P39" s="26">
        <f>IF(C39="","",IFERROR(INDEX(Criterios!$G$8:$G$11,MATCH(C39,Criterios!$F$8:$F$11,0)),""))</f>
        <v/>
      </c>
      <c r="Q39" s="26">
        <f>IF(D39="","",IFERROR(INDEX(Criterios!$G$8:$G$11,MATCH(D39,Criterios!$F$8:$F$11,0)),""))</f>
        <v/>
      </c>
      <c r="R39" s="26">
        <f>IF(E39="","",IFERROR(INDEX(Criterios!$G$8:$G$11,MATCH(E39,Criterios!$F$8:$F$11,0)),""))</f>
        <v/>
      </c>
      <c r="S39" s="26">
        <f>IF(F39="","",IFERROR(INDEX(Criterios!$G$8:$G$11,MATCH(F39,Criterios!$F$8:$F$11,0)),""))</f>
        <v/>
      </c>
      <c r="T39" s="26">
        <f>IF(G39="","",IFERROR(INDEX(Criterios!$G$8:$G$11,MATCH(G39,Criterios!$F$8:$F$11,0)),""))</f>
        <v/>
      </c>
      <c r="U39" s="26">
        <f>IF(H39="","",IFERROR(INDEX(Criterios!$G$8:$G$11,MATCH(H39,Criterios!$F$8:$F$11,0)),""))</f>
        <v/>
      </c>
      <c r="V39" s="27">
        <f>IF(B39="","",COUNTIF(C39:H39,Criterios!$F$8))</f>
        <v/>
      </c>
    </row>
    <row r="40">
      <c r="B40" s="23" t="n"/>
      <c r="C40" s="24" t="n"/>
      <c r="D40" s="24" t="n"/>
      <c r="E40" s="24" t="n"/>
      <c r="F40" s="24" t="n"/>
      <c r="G40" s="24" t="n"/>
      <c r="H40" s="24" t="n"/>
      <c r="I40" s="13">
        <f>IF(COUNT(P40:U40)=0,"",IFERROR(ROUND(SUMPRODUCT(P40:U40,$C$6:$H$6)/SUMPRODUCT(--ISNUMBER(P40:U40),$C$6:$H$6),2),""))</f>
        <v/>
      </c>
      <c r="J40" s="15">
        <f>IF(I40="","",INDEX(Criterios!$F$17:$F$21,MATCH(I40,Criterios!$G$17:$G$21,1)))</f>
        <v/>
      </c>
      <c r="K40" s="15">
        <f>IF(I40="","",INDEX(Criterios!$F$8:$F$11,MATCH(I40,Criterios!$H$8:$H$11,1)))</f>
        <v/>
      </c>
      <c r="L40" s="25">
        <f>IF(COUNT(P40:U40)=0,"",IF(MAX(P40:U40)=MIN(P40:U40),"Perfil homogéneo",INDEX($C$7:$H$7,MATCH(MAX(P40:U40),P40:U40,0))))</f>
        <v/>
      </c>
      <c r="M40" s="25">
        <f>IF(COUNT(P40:U40)=0,"",IF(MAX(P40:U40)=MIN(P40:U40),"-",INDEX($C$7:$H$7,MATCH(MIN(P40:U40),P40:U40,0))))</f>
        <v/>
      </c>
      <c r="N40" s="23" t="n"/>
      <c r="P40" s="26">
        <f>IF(C40="","",IFERROR(INDEX(Criterios!$G$8:$G$11,MATCH(C40,Criterios!$F$8:$F$11,0)),""))</f>
        <v/>
      </c>
      <c r="Q40" s="26">
        <f>IF(D40="","",IFERROR(INDEX(Criterios!$G$8:$G$11,MATCH(D40,Criterios!$F$8:$F$11,0)),""))</f>
        <v/>
      </c>
      <c r="R40" s="26">
        <f>IF(E40="","",IFERROR(INDEX(Criterios!$G$8:$G$11,MATCH(E40,Criterios!$F$8:$F$11,0)),""))</f>
        <v/>
      </c>
      <c r="S40" s="26">
        <f>IF(F40="","",IFERROR(INDEX(Criterios!$G$8:$G$11,MATCH(F40,Criterios!$F$8:$F$11,0)),""))</f>
        <v/>
      </c>
      <c r="T40" s="26">
        <f>IF(G40="","",IFERROR(INDEX(Criterios!$G$8:$G$11,MATCH(G40,Criterios!$F$8:$F$11,0)),""))</f>
        <v/>
      </c>
      <c r="U40" s="26">
        <f>IF(H40="","",IFERROR(INDEX(Criterios!$G$8:$G$11,MATCH(H40,Criterios!$F$8:$F$11,0)),""))</f>
        <v/>
      </c>
      <c r="V40" s="27">
        <f>IF(B40="","",COUNTIF(C40:H40,Criterios!$F$8))</f>
        <v/>
      </c>
    </row>
    <row r="41">
      <c r="B41" s="23" t="n"/>
      <c r="C41" s="24" t="n"/>
      <c r="D41" s="24" t="n"/>
      <c r="E41" s="24" t="n"/>
      <c r="F41" s="24" t="n"/>
      <c r="G41" s="24" t="n"/>
      <c r="H41" s="24" t="n"/>
      <c r="I41" s="13">
        <f>IF(COUNT(P41:U41)=0,"",IFERROR(ROUND(SUMPRODUCT(P41:U41,$C$6:$H$6)/SUMPRODUCT(--ISNUMBER(P41:U41),$C$6:$H$6),2),""))</f>
        <v/>
      </c>
      <c r="J41" s="15">
        <f>IF(I41="","",INDEX(Criterios!$F$17:$F$21,MATCH(I41,Criterios!$G$17:$G$21,1)))</f>
        <v/>
      </c>
      <c r="K41" s="15">
        <f>IF(I41="","",INDEX(Criterios!$F$8:$F$11,MATCH(I41,Criterios!$H$8:$H$11,1)))</f>
        <v/>
      </c>
      <c r="L41" s="25">
        <f>IF(COUNT(P41:U41)=0,"",IF(MAX(P41:U41)=MIN(P41:U41),"Perfil homogéneo",INDEX($C$7:$H$7,MATCH(MAX(P41:U41),P41:U41,0))))</f>
        <v/>
      </c>
      <c r="M41" s="25">
        <f>IF(COUNT(P41:U41)=0,"",IF(MAX(P41:U41)=MIN(P41:U41),"-",INDEX($C$7:$H$7,MATCH(MIN(P41:U41),P41:U41,0))))</f>
        <v/>
      </c>
      <c r="N41" s="23" t="n"/>
      <c r="P41" s="26">
        <f>IF(C41="","",IFERROR(INDEX(Criterios!$G$8:$G$11,MATCH(C41,Criterios!$F$8:$F$11,0)),""))</f>
        <v/>
      </c>
      <c r="Q41" s="26">
        <f>IF(D41="","",IFERROR(INDEX(Criterios!$G$8:$G$11,MATCH(D41,Criterios!$F$8:$F$11,0)),""))</f>
        <v/>
      </c>
      <c r="R41" s="26">
        <f>IF(E41="","",IFERROR(INDEX(Criterios!$G$8:$G$11,MATCH(E41,Criterios!$F$8:$F$11,0)),""))</f>
        <v/>
      </c>
      <c r="S41" s="26">
        <f>IF(F41="","",IFERROR(INDEX(Criterios!$G$8:$G$11,MATCH(F41,Criterios!$F$8:$F$11,0)),""))</f>
        <v/>
      </c>
      <c r="T41" s="26">
        <f>IF(G41="","",IFERROR(INDEX(Criterios!$G$8:$G$11,MATCH(G41,Criterios!$F$8:$F$11,0)),""))</f>
        <v/>
      </c>
      <c r="U41" s="26">
        <f>IF(H41="","",IFERROR(INDEX(Criterios!$G$8:$G$11,MATCH(H41,Criterios!$F$8:$F$11,0)),""))</f>
        <v/>
      </c>
      <c r="V41" s="27">
        <f>IF(B41="","",COUNTIF(C41:H41,Criterios!$F$8))</f>
        <v/>
      </c>
    </row>
    <row r="42">
      <c r="B42" s="23" t="n"/>
      <c r="C42" s="24" t="n"/>
      <c r="D42" s="24" t="n"/>
      <c r="E42" s="24" t="n"/>
      <c r="F42" s="24" t="n"/>
      <c r="G42" s="24" t="n"/>
      <c r="H42" s="24" t="n"/>
      <c r="I42" s="13">
        <f>IF(COUNT(P42:U42)=0,"",IFERROR(ROUND(SUMPRODUCT(P42:U42,$C$6:$H$6)/SUMPRODUCT(--ISNUMBER(P42:U42),$C$6:$H$6),2),""))</f>
        <v/>
      </c>
      <c r="J42" s="15">
        <f>IF(I42="","",INDEX(Criterios!$F$17:$F$21,MATCH(I42,Criterios!$G$17:$G$21,1)))</f>
        <v/>
      </c>
      <c r="K42" s="15">
        <f>IF(I42="","",INDEX(Criterios!$F$8:$F$11,MATCH(I42,Criterios!$H$8:$H$11,1)))</f>
        <v/>
      </c>
      <c r="L42" s="25">
        <f>IF(COUNT(P42:U42)=0,"",IF(MAX(P42:U42)=MIN(P42:U42),"Perfil homogéneo",INDEX($C$7:$H$7,MATCH(MAX(P42:U42),P42:U42,0))))</f>
        <v/>
      </c>
      <c r="M42" s="25">
        <f>IF(COUNT(P42:U42)=0,"",IF(MAX(P42:U42)=MIN(P42:U42),"-",INDEX($C$7:$H$7,MATCH(MIN(P42:U42),P42:U42,0))))</f>
        <v/>
      </c>
      <c r="N42" s="23" t="n"/>
      <c r="P42" s="26">
        <f>IF(C42="","",IFERROR(INDEX(Criterios!$G$8:$G$11,MATCH(C42,Criterios!$F$8:$F$11,0)),""))</f>
        <v/>
      </c>
      <c r="Q42" s="26">
        <f>IF(D42="","",IFERROR(INDEX(Criterios!$G$8:$G$11,MATCH(D42,Criterios!$F$8:$F$11,0)),""))</f>
        <v/>
      </c>
      <c r="R42" s="26">
        <f>IF(E42="","",IFERROR(INDEX(Criterios!$G$8:$G$11,MATCH(E42,Criterios!$F$8:$F$11,0)),""))</f>
        <v/>
      </c>
      <c r="S42" s="26">
        <f>IF(F42="","",IFERROR(INDEX(Criterios!$G$8:$G$11,MATCH(F42,Criterios!$F$8:$F$11,0)),""))</f>
        <v/>
      </c>
      <c r="T42" s="26">
        <f>IF(G42="","",IFERROR(INDEX(Criterios!$G$8:$G$11,MATCH(G42,Criterios!$F$8:$F$11,0)),""))</f>
        <v/>
      </c>
      <c r="U42" s="26">
        <f>IF(H42="","",IFERROR(INDEX(Criterios!$G$8:$G$11,MATCH(H42,Criterios!$F$8:$F$11,0)),""))</f>
        <v/>
      </c>
      <c r="V42" s="27">
        <f>IF(B42="","",COUNTIF(C42:H42,Criterios!$F$8))</f>
        <v/>
      </c>
    </row>
    <row r="43">
      <c r="B43" s="23" t="n"/>
      <c r="C43" s="24" t="n"/>
      <c r="D43" s="24" t="n"/>
      <c r="E43" s="24" t="n"/>
      <c r="F43" s="24" t="n"/>
      <c r="G43" s="24" t="n"/>
      <c r="H43" s="24" t="n"/>
      <c r="I43" s="13">
        <f>IF(COUNT(P43:U43)=0,"",IFERROR(ROUND(SUMPRODUCT(P43:U43,$C$6:$H$6)/SUMPRODUCT(--ISNUMBER(P43:U43),$C$6:$H$6),2),""))</f>
        <v/>
      </c>
      <c r="J43" s="15">
        <f>IF(I43="","",INDEX(Criterios!$F$17:$F$21,MATCH(I43,Criterios!$G$17:$G$21,1)))</f>
        <v/>
      </c>
      <c r="K43" s="15">
        <f>IF(I43="","",INDEX(Criterios!$F$8:$F$11,MATCH(I43,Criterios!$H$8:$H$11,1)))</f>
        <v/>
      </c>
      <c r="L43" s="25">
        <f>IF(COUNT(P43:U43)=0,"",IF(MAX(P43:U43)=MIN(P43:U43),"Perfil homogéneo",INDEX($C$7:$H$7,MATCH(MAX(P43:U43),P43:U43,0))))</f>
        <v/>
      </c>
      <c r="M43" s="25">
        <f>IF(COUNT(P43:U43)=0,"",IF(MAX(P43:U43)=MIN(P43:U43),"-",INDEX($C$7:$H$7,MATCH(MIN(P43:U43),P43:U43,0))))</f>
        <v/>
      </c>
      <c r="N43" s="23" t="n"/>
      <c r="P43" s="26">
        <f>IF(C43="","",IFERROR(INDEX(Criterios!$G$8:$G$11,MATCH(C43,Criterios!$F$8:$F$11,0)),""))</f>
        <v/>
      </c>
      <c r="Q43" s="26">
        <f>IF(D43="","",IFERROR(INDEX(Criterios!$G$8:$G$11,MATCH(D43,Criterios!$F$8:$F$11,0)),""))</f>
        <v/>
      </c>
      <c r="R43" s="26">
        <f>IF(E43="","",IFERROR(INDEX(Criterios!$G$8:$G$11,MATCH(E43,Criterios!$F$8:$F$11,0)),""))</f>
        <v/>
      </c>
      <c r="S43" s="26">
        <f>IF(F43="","",IFERROR(INDEX(Criterios!$G$8:$G$11,MATCH(F43,Criterios!$F$8:$F$11,0)),""))</f>
        <v/>
      </c>
      <c r="T43" s="26">
        <f>IF(G43="","",IFERROR(INDEX(Criterios!$G$8:$G$11,MATCH(G43,Criterios!$F$8:$F$11,0)),""))</f>
        <v/>
      </c>
      <c r="U43" s="26">
        <f>IF(H43="","",IFERROR(INDEX(Criterios!$G$8:$G$11,MATCH(H43,Criterios!$F$8:$F$11,0)),""))</f>
        <v/>
      </c>
      <c r="V43" s="27">
        <f>IF(B43="","",COUNTIF(C43:H43,Criterios!$F$8))</f>
        <v/>
      </c>
    </row>
    <row r="44">
      <c r="B44" s="23" t="n"/>
      <c r="C44" s="24" t="n"/>
      <c r="D44" s="24" t="n"/>
      <c r="E44" s="24" t="n"/>
      <c r="F44" s="24" t="n"/>
      <c r="G44" s="24" t="n"/>
      <c r="H44" s="24" t="n"/>
      <c r="I44" s="13">
        <f>IF(COUNT(P44:U44)=0,"",IFERROR(ROUND(SUMPRODUCT(P44:U44,$C$6:$H$6)/SUMPRODUCT(--ISNUMBER(P44:U44),$C$6:$H$6),2),""))</f>
        <v/>
      </c>
      <c r="J44" s="15">
        <f>IF(I44="","",INDEX(Criterios!$F$17:$F$21,MATCH(I44,Criterios!$G$17:$G$21,1)))</f>
        <v/>
      </c>
      <c r="K44" s="15">
        <f>IF(I44="","",INDEX(Criterios!$F$8:$F$11,MATCH(I44,Criterios!$H$8:$H$11,1)))</f>
        <v/>
      </c>
      <c r="L44" s="25">
        <f>IF(COUNT(P44:U44)=0,"",IF(MAX(P44:U44)=MIN(P44:U44),"Perfil homogéneo",INDEX($C$7:$H$7,MATCH(MAX(P44:U44),P44:U44,0))))</f>
        <v/>
      </c>
      <c r="M44" s="25">
        <f>IF(COUNT(P44:U44)=0,"",IF(MAX(P44:U44)=MIN(P44:U44),"-",INDEX($C$7:$H$7,MATCH(MIN(P44:U44),P44:U44,0))))</f>
        <v/>
      </c>
      <c r="N44" s="23" t="n"/>
      <c r="P44" s="26">
        <f>IF(C44="","",IFERROR(INDEX(Criterios!$G$8:$G$11,MATCH(C44,Criterios!$F$8:$F$11,0)),""))</f>
        <v/>
      </c>
      <c r="Q44" s="26">
        <f>IF(D44="","",IFERROR(INDEX(Criterios!$G$8:$G$11,MATCH(D44,Criterios!$F$8:$F$11,0)),""))</f>
        <v/>
      </c>
      <c r="R44" s="26">
        <f>IF(E44="","",IFERROR(INDEX(Criterios!$G$8:$G$11,MATCH(E44,Criterios!$F$8:$F$11,0)),""))</f>
        <v/>
      </c>
      <c r="S44" s="26">
        <f>IF(F44="","",IFERROR(INDEX(Criterios!$G$8:$G$11,MATCH(F44,Criterios!$F$8:$F$11,0)),""))</f>
        <v/>
      </c>
      <c r="T44" s="26">
        <f>IF(G44="","",IFERROR(INDEX(Criterios!$G$8:$G$11,MATCH(G44,Criterios!$F$8:$F$11,0)),""))</f>
        <v/>
      </c>
      <c r="U44" s="26">
        <f>IF(H44="","",IFERROR(INDEX(Criterios!$G$8:$G$11,MATCH(H44,Criterios!$F$8:$F$11,0)),""))</f>
        <v/>
      </c>
      <c r="V44" s="27">
        <f>IF(B44="","",COUNTIF(C44:H44,Criterios!$F$8))</f>
        <v/>
      </c>
    </row>
    <row r="45">
      <c r="B45" s="23" t="n"/>
      <c r="C45" s="24" t="n"/>
      <c r="D45" s="24" t="n"/>
      <c r="E45" s="24" t="n"/>
      <c r="F45" s="24" t="n"/>
      <c r="G45" s="24" t="n"/>
      <c r="H45" s="24" t="n"/>
      <c r="I45" s="13">
        <f>IF(COUNT(P45:U45)=0,"",IFERROR(ROUND(SUMPRODUCT(P45:U45,$C$6:$H$6)/SUMPRODUCT(--ISNUMBER(P45:U45),$C$6:$H$6),2),""))</f>
        <v/>
      </c>
      <c r="J45" s="15">
        <f>IF(I45="","",INDEX(Criterios!$F$17:$F$21,MATCH(I45,Criterios!$G$17:$G$21,1)))</f>
        <v/>
      </c>
      <c r="K45" s="15">
        <f>IF(I45="","",INDEX(Criterios!$F$8:$F$11,MATCH(I45,Criterios!$H$8:$H$11,1)))</f>
        <v/>
      </c>
      <c r="L45" s="25">
        <f>IF(COUNT(P45:U45)=0,"",IF(MAX(P45:U45)=MIN(P45:U45),"Perfil homogéneo",INDEX($C$7:$H$7,MATCH(MAX(P45:U45),P45:U45,0))))</f>
        <v/>
      </c>
      <c r="M45" s="25">
        <f>IF(COUNT(P45:U45)=0,"",IF(MAX(P45:U45)=MIN(P45:U45),"-",INDEX($C$7:$H$7,MATCH(MIN(P45:U45),P45:U45,0))))</f>
        <v/>
      </c>
      <c r="N45" s="23" t="n"/>
      <c r="P45" s="26">
        <f>IF(C45="","",IFERROR(INDEX(Criterios!$G$8:$G$11,MATCH(C45,Criterios!$F$8:$F$11,0)),""))</f>
        <v/>
      </c>
      <c r="Q45" s="26">
        <f>IF(D45="","",IFERROR(INDEX(Criterios!$G$8:$G$11,MATCH(D45,Criterios!$F$8:$F$11,0)),""))</f>
        <v/>
      </c>
      <c r="R45" s="26">
        <f>IF(E45="","",IFERROR(INDEX(Criterios!$G$8:$G$11,MATCH(E45,Criterios!$F$8:$F$11,0)),""))</f>
        <v/>
      </c>
      <c r="S45" s="26">
        <f>IF(F45="","",IFERROR(INDEX(Criterios!$G$8:$G$11,MATCH(F45,Criterios!$F$8:$F$11,0)),""))</f>
        <v/>
      </c>
      <c r="T45" s="26">
        <f>IF(G45="","",IFERROR(INDEX(Criterios!$G$8:$G$11,MATCH(G45,Criterios!$F$8:$F$11,0)),""))</f>
        <v/>
      </c>
      <c r="U45" s="26">
        <f>IF(H45="","",IFERROR(INDEX(Criterios!$G$8:$G$11,MATCH(H45,Criterios!$F$8:$F$11,0)),""))</f>
        <v/>
      </c>
      <c r="V45" s="27">
        <f>IF(B45="","",COUNTIF(C45:H45,Criterios!$F$8))</f>
        <v/>
      </c>
    </row>
    <row r="46">
      <c r="B46" s="23" t="n"/>
      <c r="C46" s="24" t="n"/>
      <c r="D46" s="24" t="n"/>
      <c r="E46" s="24" t="n"/>
      <c r="F46" s="24" t="n"/>
      <c r="G46" s="24" t="n"/>
      <c r="H46" s="24" t="n"/>
      <c r="I46" s="13">
        <f>IF(COUNT(P46:U46)=0,"",IFERROR(ROUND(SUMPRODUCT(P46:U46,$C$6:$H$6)/SUMPRODUCT(--ISNUMBER(P46:U46),$C$6:$H$6),2),""))</f>
        <v/>
      </c>
      <c r="J46" s="15">
        <f>IF(I46="","",INDEX(Criterios!$F$17:$F$21,MATCH(I46,Criterios!$G$17:$G$21,1)))</f>
        <v/>
      </c>
      <c r="K46" s="15">
        <f>IF(I46="","",INDEX(Criterios!$F$8:$F$11,MATCH(I46,Criterios!$H$8:$H$11,1)))</f>
        <v/>
      </c>
      <c r="L46" s="25">
        <f>IF(COUNT(P46:U46)=0,"",IF(MAX(P46:U46)=MIN(P46:U46),"Perfil homogéneo",INDEX($C$7:$H$7,MATCH(MAX(P46:U46),P46:U46,0))))</f>
        <v/>
      </c>
      <c r="M46" s="25">
        <f>IF(COUNT(P46:U46)=0,"",IF(MAX(P46:U46)=MIN(P46:U46),"-",INDEX($C$7:$H$7,MATCH(MIN(P46:U46),P46:U46,0))))</f>
        <v/>
      </c>
      <c r="N46" s="23" t="n"/>
      <c r="P46" s="26">
        <f>IF(C46="","",IFERROR(INDEX(Criterios!$G$8:$G$11,MATCH(C46,Criterios!$F$8:$F$11,0)),""))</f>
        <v/>
      </c>
      <c r="Q46" s="26">
        <f>IF(D46="","",IFERROR(INDEX(Criterios!$G$8:$G$11,MATCH(D46,Criterios!$F$8:$F$11,0)),""))</f>
        <v/>
      </c>
      <c r="R46" s="26">
        <f>IF(E46="","",IFERROR(INDEX(Criterios!$G$8:$G$11,MATCH(E46,Criterios!$F$8:$F$11,0)),""))</f>
        <v/>
      </c>
      <c r="S46" s="26">
        <f>IF(F46="","",IFERROR(INDEX(Criterios!$G$8:$G$11,MATCH(F46,Criterios!$F$8:$F$11,0)),""))</f>
        <v/>
      </c>
      <c r="T46" s="26">
        <f>IF(G46="","",IFERROR(INDEX(Criterios!$G$8:$G$11,MATCH(G46,Criterios!$F$8:$F$11,0)),""))</f>
        <v/>
      </c>
      <c r="U46" s="26">
        <f>IF(H46="","",IFERROR(INDEX(Criterios!$G$8:$G$11,MATCH(H46,Criterios!$F$8:$F$11,0)),""))</f>
        <v/>
      </c>
      <c r="V46" s="27">
        <f>IF(B46="","",COUNTIF(C46:H46,Criterios!$F$8))</f>
        <v/>
      </c>
    </row>
    <row r="47">
      <c r="B47" s="23" t="n"/>
      <c r="C47" s="24" t="n"/>
      <c r="D47" s="24" t="n"/>
      <c r="E47" s="24" t="n"/>
      <c r="F47" s="24" t="n"/>
      <c r="G47" s="24" t="n"/>
      <c r="H47" s="24" t="n"/>
      <c r="I47" s="13">
        <f>IF(COUNT(P47:U47)=0,"",IFERROR(ROUND(SUMPRODUCT(P47:U47,$C$6:$H$6)/SUMPRODUCT(--ISNUMBER(P47:U47),$C$6:$H$6),2),""))</f>
        <v/>
      </c>
      <c r="J47" s="15">
        <f>IF(I47="","",INDEX(Criterios!$F$17:$F$21,MATCH(I47,Criterios!$G$17:$G$21,1)))</f>
        <v/>
      </c>
      <c r="K47" s="15">
        <f>IF(I47="","",INDEX(Criterios!$F$8:$F$11,MATCH(I47,Criterios!$H$8:$H$11,1)))</f>
        <v/>
      </c>
      <c r="L47" s="25">
        <f>IF(COUNT(P47:U47)=0,"",IF(MAX(P47:U47)=MIN(P47:U47),"Perfil homogéneo",INDEX($C$7:$H$7,MATCH(MAX(P47:U47),P47:U47,0))))</f>
        <v/>
      </c>
      <c r="M47" s="25">
        <f>IF(COUNT(P47:U47)=0,"",IF(MAX(P47:U47)=MIN(P47:U47),"-",INDEX($C$7:$H$7,MATCH(MIN(P47:U47),P47:U47,0))))</f>
        <v/>
      </c>
      <c r="N47" s="23" t="n"/>
      <c r="P47" s="26">
        <f>IF(C47="","",IFERROR(INDEX(Criterios!$G$8:$G$11,MATCH(C47,Criterios!$F$8:$F$11,0)),""))</f>
        <v/>
      </c>
      <c r="Q47" s="26">
        <f>IF(D47="","",IFERROR(INDEX(Criterios!$G$8:$G$11,MATCH(D47,Criterios!$F$8:$F$11,0)),""))</f>
        <v/>
      </c>
      <c r="R47" s="26">
        <f>IF(E47="","",IFERROR(INDEX(Criterios!$G$8:$G$11,MATCH(E47,Criterios!$F$8:$F$11,0)),""))</f>
        <v/>
      </c>
      <c r="S47" s="26">
        <f>IF(F47="","",IFERROR(INDEX(Criterios!$G$8:$G$11,MATCH(F47,Criterios!$F$8:$F$11,0)),""))</f>
        <v/>
      </c>
      <c r="T47" s="26">
        <f>IF(G47="","",IFERROR(INDEX(Criterios!$G$8:$G$11,MATCH(G47,Criterios!$F$8:$F$11,0)),""))</f>
        <v/>
      </c>
      <c r="U47" s="26">
        <f>IF(H47="","",IFERROR(INDEX(Criterios!$G$8:$G$11,MATCH(H47,Criterios!$F$8:$F$11,0)),""))</f>
        <v/>
      </c>
      <c r="V47" s="27">
        <f>IF(B47="","",COUNTIF(C47:H47,Criterios!$F$8))</f>
        <v/>
      </c>
    </row>
    <row r="49">
      <c r="B49" s="28" t="inlineStr">
        <is>
          <t>Una competencia en blanco = «sin evaluar»: no suma ni penaliza; la nota se calcula con las competencias evaluadas.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C8:H47">
    <cfRule type="expression" priority="1" dxfId="0">
      <formula>C8=Criterios!$F$8</formula>
    </cfRule>
    <cfRule type="expression" priority="2" dxfId="1">
      <formula>C8=Criterios!$F$9</formula>
    </cfRule>
    <cfRule type="expression" priority="3" dxfId="2">
      <formula>C8=Criterios!$F$10</formula>
    </cfRule>
    <cfRule type="expression" priority="4" dxfId="3">
      <formula>C8=Criterios!$F$11</formula>
    </cfRule>
  </conditionalFormatting>
  <conditionalFormatting sqref="K8:K47">
    <cfRule type="expression" priority="5" dxfId="0">
      <formula>K8=Criterios!$F$8</formula>
    </cfRule>
    <cfRule type="expression" priority="6" dxfId="1">
      <formula>K8=Criterios!$F$9</formula>
    </cfRule>
    <cfRule type="expression" priority="7" dxfId="2">
      <formula>K8=Criterios!$F$10</formula>
    </cfRule>
    <cfRule type="expression" priority="8" dxfId="3">
      <formula>K8=Criterios!$F$11</formula>
    </cfRule>
  </conditionalFormatting>
  <conditionalFormatting sqref="J8:J47">
    <cfRule type="expression" priority="9" dxfId="0">
      <formula>J8=Criterios!$F$17</formula>
    </cfRule>
  </conditionalFormatting>
  <conditionalFormatting sqref="I8:I47">
    <cfRule type="dataBar" priority="10">
      <dataBar>
        <cfvo type="num" val="0"/>
        <cfvo type="max"/>
        <color rgb="0010B981"/>
      </dataBar>
    </cfRule>
  </conditionalFormatting>
  <dataValidations count="1">
    <dataValidation sqref="C8:H47" showDropDown="0" showInputMessage="0" showErrorMessage="0" allowBlank="1" type="list">
      <formula1>=Criterios!$F$8:$F$11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G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4" customWidth="1" min="4" max="4"/>
    <col width="16" customWidth="1" min="5" max="5"/>
    <col width="14" customWidth="1" min="6" max="6"/>
    <col width="26" customWidth="1" min="7" max="7"/>
  </cols>
  <sheetData>
    <row r="2" ht="34" customHeight="1">
      <c r="B2" s="1" t="inlineStr">
        <is>
          <t>Ficha individual de competencias</t>
        </is>
      </c>
      <c r="C2" s="2" t="n"/>
      <c r="D2" s="2" t="n"/>
      <c r="E2" s="2" t="n"/>
      <c r="F2" s="2" t="n"/>
      <c r="G2" s="2" t="n"/>
    </row>
    <row r="3">
      <c r="B3" s="3" t="inlineStr">
        <is>
          <t>Elige un alumno y compara su perfil con la media del grupo. Útil para tutorías y boletines.</t>
        </is>
      </c>
    </row>
    <row r="5">
      <c r="B5" s="29" t="inlineStr">
        <is>
          <t>Alumno (elige en la lista):</t>
        </is>
      </c>
      <c r="C5" s="24" t="inlineStr">
        <is>
          <t>Lucía M.</t>
        </is>
      </c>
      <c r="D5" s="30" t="n"/>
      <c r="F5" s="31" t="inlineStr">
        <is>
          <t>Fila (aux.):</t>
        </is>
      </c>
      <c r="G5" s="14">
        <f>IFERROR(MATCH(C5,Evaluación!$B$8:$B$47,0),"")</f>
        <v/>
      </c>
    </row>
    <row r="7" ht="30" customHeight="1">
      <c r="B7" s="4" t="inlineStr">
        <is>
          <t>NOTA PONDERADA</t>
        </is>
      </c>
      <c r="C7" s="4" t="inlineStr">
        <is>
          <t>CALIFICACIÓN</t>
        </is>
      </c>
      <c r="E7" s="4" t="inlineStr">
        <is>
          <t>NIVEL GLOBAL</t>
        </is>
      </c>
      <c r="G7" s="4" t="inlineStr">
        <is>
          <t>DIFERENCIA CON LA MEDIA DEL GRUPO</t>
        </is>
      </c>
    </row>
    <row r="8" ht="36" customHeight="1">
      <c r="B8" s="6">
        <f>IF($G$5="","",INDEX(Evaluación!$I$8:$I$47,$G$5))</f>
        <v/>
      </c>
      <c r="C8" s="32">
        <f>IF($G$5="","",INDEX(Evaluación!$J$8:$J$47,$G$5))</f>
        <v/>
      </c>
      <c r="E8" s="32">
        <f>IF($G$5="","",INDEX(Evaluación!$K$8:$K$47,$G$5))</f>
        <v/>
      </c>
      <c r="G8" s="33">
        <f>IF(OR($G$5="",B8=""),"",ROUND(B8-Panel!D19,2))</f>
        <v/>
      </c>
    </row>
    <row r="10" ht="30" customHeight="1">
      <c r="B10" s="10" t="inlineStr">
        <is>
          <t>Competencia</t>
        </is>
      </c>
      <c r="C10" s="10" t="inlineStr">
        <is>
          <t>Nivel</t>
        </is>
      </c>
      <c r="D10" s="10" t="inlineStr">
        <is>
          <t>Puntos</t>
        </is>
      </c>
      <c r="E10" s="10" t="inlineStr">
        <is>
          <t>Media del grupo</t>
        </is>
      </c>
      <c r="F10" s="10" t="inlineStr">
        <is>
          <t>Diferencia</t>
        </is>
      </c>
      <c r="G10" s="10" t="inlineStr">
        <is>
          <t>Lectura</t>
        </is>
      </c>
    </row>
    <row r="11">
      <c r="B11" s="11">
        <f>Criterios!B8</f>
        <v/>
      </c>
      <c r="C11" s="15">
        <f>IF($G$5="","",INDEX(Evaluación!$C$8:$C$47,$G$5))</f>
        <v/>
      </c>
      <c r="D11" s="34">
        <f>IF($G$5="","",INDEX(Evaluación!$P$8:$P$47,$G$5))</f>
        <v/>
      </c>
      <c r="E11" s="34">
        <f>Panel!D13</f>
        <v/>
      </c>
      <c r="F11" s="35">
        <f>IF(ISNUMBER(D11),ROUND(D11-E11,2),"")</f>
        <v/>
      </c>
      <c r="G11" s="25">
        <f>IF(F11="","Sin evaluar",IF(F11&gt;=1,"Por encima del grupo",IF(F11&lt;=-1,"Por debajo del grupo","En la media del grupo")))</f>
        <v/>
      </c>
    </row>
    <row r="12">
      <c r="B12" s="11">
        <f>Criterios!B9</f>
        <v/>
      </c>
      <c r="C12" s="15">
        <f>IF($G$5="","",INDEX(Evaluación!$D$8:$D$47,$G$5))</f>
        <v/>
      </c>
      <c r="D12" s="34">
        <f>IF($G$5="","",INDEX(Evaluación!$Q$8:$Q$47,$G$5))</f>
        <v/>
      </c>
      <c r="E12" s="34">
        <f>Panel!D14</f>
        <v/>
      </c>
      <c r="F12" s="35">
        <f>IF(ISNUMBER(D12),ROUND(D12-E12,2),"")</f>
        <v/>
      </c>
      <c r="G12" s="25">
        <f>IF(F12="","Sin evaluar",IF(F12&gt;=1,"Por encima del grupo",IF(F12&lt;=-1,"Por debajo del grupo","En la media del grupo")))</f>
        <v/>
      </c>
    </row>
    <row r="13">
      <c r="B13" s="11">
        <f>Criterios!B10</f>
        <v/>
      </c>
      <c r="C13" s="15">
        <f>IF($G$5="","",INDEX(Evaluación!$E$8:$E$47,$G$5))</f>
        <v/>
      </c>
      <c r="D13" s="34">
        <f>IF($G$5="","",INDEX(Evaluación!$R$8:$R$47,$G$5))</f>
        <v/>
      </c>
      <c r="E13" s="34">
        <f>Panel!D15</f>
        <v/>
      </c>
      <c r="F13" s="35">
        <f>IF(ISNUMBER(D13),ROUND(D13-E13,2),"")</f>
        <v/>
      </c>
      <c r="G13" s="25">
        <f>IF(F13="","Sin evaluar",IF(F13&gt;=1,"Por encima del grupo",IF(F13&lt;=-1,"Por debajo del grupo","En la media del grupo")))</f>
        <v/>
      </c>
    </row>
    <row r="14">
      <c r="B14" s="11">
        <f>Criterios!B11</f>
        <v/>
      </c>
      <c r="C14" s="15">
        <f>IF($G$5="","",INDEX(Evaluación!$F$8:$F$47,$G$5))</f>
        <v/>
      </c>
      <c r="D14" s="34">
        <f>IF($G$5="","",INDEX(Evaluación!$S$8:$S$47,$G$5))</f>
        <v/>
      </c>
      <c r="E14" s="34">
        <f>Panel!D16</f>
        <v/>
      </c>
      <c r="F14" s="35">
        <f>IF(ISNUMBER(D14),ROUND(D14-E14,2),"")</f>
        <v/>
      </c>
      <c r="G14" s="25">
        <f>IF(F14="","Sin evaluar",IF(F14&gt;=1,"Por encima del grupo",IF(F14&lt;=-1,"Por debajo del grupo","En la media del grupo")))</f>
        <v/>
      </c>
    </row>
    <row r="15">
      <c r="B15" s="11">
        <f>Criterios!B12</f>
        <v/>
      </c>
      <c r="C15" s="15">
        <f>IF($G$5="","",INDEX(Evaluación!$G$8:$G$47,$G$5))</f>
        <v/>
      </c>
      <c r="D15" s="34">
        <f>IF($G$5="","",INDEX(Evaluación!$T$8:$T$47,$G$5))</f>
        <v/>
      </c>
      <c r="E15" s="34">
        <f>Panel!D17</f>
        <v/>
      </c>
      <c r="F15" s="35">
        <f>IF(ISNUMBER(D15),ROUND(D15-E15,2),"")</f>
        <v/>
      </c>
      <c r="G15" s="25">
        <f>IF(F15="","Sin evaluar",IF(F15&gt;=1,"Por encima del grupo",IF(F15&lt;=-1,"Por debajo del grupo","En la media del grupo")))</f>
        <v/>
      </c>
    </row>
    <row r="16">
      <c r="B16" s="11">
        <f>Criterios!B13</f>
        <v/>
      </c>
      <c r="C16" s="15">
        <f>IF($G$5="","",INDEX(Evaluación!$H$8:$H$47,$G$5))</f>
        <v/>
      </c>
      <c r="D16" s="34">
        <f>IF($G$5="","",INDEX(Evaluación!$U$8:$U$47,$G$5))</f>
        <v/>
      </c>
      <c r="E16" s="34">
        <f>Panel!D18</f>
        <v/>
      </c>
      <c r="F16" s="35">
        <f>IF(ISNUMBER(D16),ROUND(D16-E16,2),"")</f>
        <v/>
      </c>
      <c r="G16" s="25">
        <f>IF(F16="","Sin evaluar",IF(F16&gt;=1,"Por encima del grupo",IF(F16&lt;=-1,"Por debajo del grupo","En la media del grupo")))</f>
        <v/>
      </c>
    </row>
    <row r="18">
      <c r="B18" s="29" t="inlineStr">
        <is>
          <t>Competencia más fuerte:</t>
        </is>
      </c>
      <c r="C18" s="25">
        <f>IF($G$5="","",INDEX(Evaluación!$L$8:$L$47,$G$5))</f>
        <v/>
      </c>
      <c r="D18" s="36" t="n"/>
      <c r="E18" s="37" t="n"/>
    </row>
    <row r="19">
      <c r="B19" s="29" t="inlineStr">
        <is>
          <t>A reforzar:</t>
        </is>
      </c>
      <c r="C19" s="25">
        <f>IF($G$5="","",INDEX(Evaluación!$M$8:$M$47,$G$5))</f>
        <v/>
      </c>
      <c r="D19" s="36" t="n"/>
      <c r="E19" s="37" t="n"/>
    </row>
    <row r="20">
      <c r="B20" s="29" t="inlineStr">
        <is>
          <t>Observaciones del docente:</t>
        </is>
      </c>
      <c r="C20" s="25">
        <f>IF($G$5="","",IF(INDEX(Evaluación!$N$8:$N$47,$G$5)="","(sin observaciones)",INDEX(Evaluación!$N$8:$N$47,$G$5)))</f>
        <v/>
      </c>
      <c r="D20" s="36" t="n"/>
      <c r="E20" s="36" t="n"/>
      <c r="F20" s="36" t="n"/>
      <c r="G20" s="37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B3:G3"/>
    <mergeCell ref="B2:G2"/>
    <mergeCell ref="C20:G20"/>
    <mergeCell ref="C7:D7"/>
    <mergeCell ref="C19:E19"/>
    <mergeCell ref="E7:F7"/>
    <mergeCell ref="C5:D5"/>
    <mergeCell ref="C18:E18"/>
    <mergeCell ref="E8:F8"/>
    <mergeCell ref="C8:D8"/>
  </mergeCells>
  <conditionalFormatting sqref="C11:C16">
    <cfRule type="expression" priority="1" dxfId="0">
      <formula>C11=Criterios!$F$8</formula>
    </cfRule>
    <cfRule type="expression" priority="2" dxfId="1">
      <formula>C11=Criterios!$F$9</formula>
    </cfRule>
    <cfRule type="expression" priority="3" dxfId="2">
      <formula>C11=Criterios!$F$10</formula>
    </cfRule>
    <cfRule type="expression" priority="4" dxfId="3">
      <formula>C11=Criterios!$F$11</formula>
    </cfRule>
  </conditionalFormatting>
  <conditionalFormatting sqref="G11:G16">
    <cfRule type="cellIs" priority="5" operator="equal" dxfId="0">
      <formula>"Por debajo del grupo"</formula>
    </cfRule>
    <cfRule type="cellIs" priority="6" operator="equal" dxfId="2">
      <formula>"Por encima del grupo"</formula>
    </cfRule>
  </conditionalFormatting>
  <dataValidations count="1">
    <dataValidation sqref="C5" showDropDown="0" showInputMessage="0" showErrorMessage="0" allowBlank="1" type="list">
      <formula1>=Evaluación!$B$8:$B$47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0" customWidth="1" min="3" max="3"/>
    <col width="46" customWidth="1" min="4" max="4"/>
    <col width="3" customWidth="1" min="5" max="5"/>
    <col width="16" customWidth="1" min="6" max="6"/>
    <col width="14" customWidth="1" min="7" max="7"/>
    <col width="16" customWidth="1" min="8" max="8"/>
    <col width="3" customWidth="1" min="9" max="9"/>
  </cols>
  <sheetData>
    <row r="2" ht="34" customHeight="1">
      <c r="B2" s="1" t="inlineStr">
        <is>
          <t>Criterios, pesos y niveles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Define tus competencias y su peso, los puntos de cada nivel y la escala de calificación. Todo se puede cambiar.</t>
        </is>
      </c>
    </row>
    <row r="5">
      <c r="B5" s="9" t="inlineStr">
        <is>
          <t>COMPETENCIAS A EVALUAR (6)</t>
        </is>
      </c>
      <c r="F5" s="9" t="inlineStr">
        <is>
          <t>NIVELES DE LOGRO</t>
        </is>
      </c>
    </row>
    <row r="7" ht="32" customHeight="1">
      <c r="B7" s="10" t="inlineStr">
        <is>
          <t>Competencia / criterio</t>
        </is>
      </c>
      <c r="C7" s="10" t="inlineStr">
        <is>
          <t>Peso</t>
        </is>
      </c>
      <c r="D7" s="10" t="inlineStr">
        <is>
          <t>Indicador de logro (qué se observa)</t>
        </is>
      </c>
      <c r="F7" s="10" t="inlineStr">
        <is>
          <t>Nivel</t>
        </is>
      </c>
      <c r="G7" s="10" t="inlineStr">
        <is>
          <t>Puntos (0-10)</t>
        </is>
      </c>
      <c r="H7" s="10" t="inlineStr">
        <is>
          <t>Nota global desde</t>
        </is>
      </c>
    </row>
    <row r="8" ht="30" customHeight="1">
      <c r="B8" s="23" t="inlineStr">
        <is>
          <t>Comunicación lingüística</t>
        </is>
      </c>
      <c r="C8" s="38" t="n">
        <v>0.2</v>
      </c>
      <c r="D8" s="39" t="inlineStr">
        <is>
          <t>Se expresa con claridad, tanto oralmente como por escrito.</t>
        </is>
      </c>
      <c r="F8" s="23" t="inlineStr">
        <is>
          <t>Iniciado</t>
        </is>
      </c>
      <c r="G8" s="40" t="n">
        <v>2.5</v>
      </c>
      <c r="H8" s="40" t="n">
        <v>0</v>
      </c>
    </row>
    <row r="9" ht="30" customHeight="1">
      <c r="B9" s="23" t="inlineStr">
        <is>
          <t>Competencia matemática</t>
        </is>
      </c>
      <c r="C9" s="38" t="n">
        <v>0.2</v>
      </c>
      <c r="D9" s="39" t="inlineStr">
        <is>
          <t>Resuelve problemas y justifica los pasos seguidos.</t>
        </is>
      </c>
      <c r="F9" s="23" t="inlineStr">
        <is>
          <t>Medio</t>
        </is>
      </c>
      <c r="G9" s="40" t="n">
        <v>5.5</v>
      </c>
      <c r="H9" s="40" t="n">
        <v>5</v>
      </c>
    </row>
    <row r="10" ht="30" customHeight="1">
      <c r="B10" s="23" t="inlineStr">
        <is>
          <t>Competencia digital</t>
        </is>
      </c>
      <c r="C10" s="38" t="n">
        <v>0.15</v>
      </c>
      <c r="D10" s="39" t="inlineStr">
        <is>
          <t>Busca, organiza y presenta información con herramientas digitales.</t>
        </is>
      </c>
      <c r="F10" s="23" t="inlineStr">
        <is>
          <t>Avanzado</t>
        </is>
      </c>
      <c r="G10" s="40" t="n">
        <v>7.5</v>
      </c>
      <c r="H10" s="40" t="n">
        <v>7</v>
      </c>
    </row>
    <row r="11" ht="30" customHeight="1">
      <c r="B11" s="23" t="inlineStr">
        <is>
          <t>Aprender a aprender</t>
        </is>
      </c>
      <c r="C11" s="38" t="n">
        <v>0.15</v>
      </c>
      <c r="D11" s="39" t="inlineStr">
        <is>
          <t>Planifica, revisa sus errores y mejora con el feedback.</t>
        </is>
      </c>
      <c r="F11" s="23" t="inlineStr">
        <is>
          <t>Experto</t>
        </is>
      </c>
      <c r="G11" s="40" t="n">
        <v>10</v>
      </c>
      <c r="H11" s="40" t="n">
        <v>9</v>
      </c>
    </row>
    <row r="12" ht="30" customHeight="1">
      <c r="B12" s="23" t="inlineStr">
        <is>
          <t>Competencia social y cívica</t>
        </is>
      </c>
      <c r="C12" s="38" t="n">
        <v>0.15</v>
      </c>
      <c r="D12" s="39" t="inlineStr">
        <is>
          <t>Colabora, respeta turnos y asume su parte del trabajo en grupo.</t>
        </is>
      </c>
      <c r="F12" s="20" t="inlineStr">
        <is>
          <t>Puntos: lo que vale cada nivel al calcular la nota.</t>
        </is>
      </c>
    </row>
    <row r="13" ht="30" customHeight="1">
      <c r="B13" s="23" t="inlineStr">
        <is>
          <t>Iniciativa y emprendimiento</t>
        </is>
      </c>
      <c r="C13" s="38" t="n">
        <v>0.15</v>
      </c>
      <c r="D13" s="39" t="inlineStr">
        <is>
          <t>Propone ideas, toma decisiones y las lleva a cabo.</t>
        </is>
      </c>
      <c r="F13" s="20" t="inlineStr">
        <is>
          <t>Nota global desde: umbral del nivel global (de menor a mayor).</t>
        </is>
      </c>
    </row>
    <row r="14">
      <c r="B14" s="16" t="inlineStr">
        <is>
          <t>Suma de pesos</t>
        </is>
      </c>
      <c r="C14" s="17">
        <f>SUM(C8:C13)</f>
        <v/>
      </c>
      <c r="D14" s="11">
        <f>IF(ROUND(C14,4)=1,"Correcto: los pesos suman 100%","Aviso: no suman 100%; la nota se reescala igualmente")</f>
        <v/>
      </c>
    </row>
    <row r="15">
      <c r="F15" s="9" t="inlineStr">
        <is>
          <t>ESCALA DE CALIFICACIÓN</t>
        </is>
      </c>
    </row>
    <row r="16" ht="26" customHeight="1">
      <c r="F16" s="10" t="inlineStr">
        <is>
          <t>Calificación</t>
        </is>
      </c>
      <c r="G16" s="10" t="inlineStr">
        <is>
          <t>Desde nota</t>
        </is>
      </c>
    </row>
    <row r="17">
      <c r="F17" s="23" t="inlineStr">
        <is>
          <t>Insuficiente</t>
        </is>
      </c>
      <c r="G17" s="40" t="n">
        <v>0</v>
      </c>
    </row>
    <row r="18">
      <c r="F18" s="23" t="inlineStr">
        <is>
          <t>Suficiente</t>
        </is>
      </c>
      <c r="G18" s="40" t="n">
        <v>5</v>
      </c>
    </row>
    <row r="19">
      <c r="F19" s="23" t="inlineStr">
        <is>
          <t>Bien</t>
        </is>
      </c>
      <c r="G19" s="40" t="n">
        <v>6</v>
      </c>
    </row>
    <row r="20">
      <c r="F20" s="23" t="inlineStr">
        <is>
          <t>Notable</t>
        </is>
      </c>
      <c r="G20" s="40" t="n">
        <v>7</v>
      </c>
    </row>
    <row r="21">
      <c r="F21" s="23" t="inlineStr">
        <is>
          <t>Sobresaliente</t>
        </is>
      </c>
      <c r="G21" s="40" t="n">
        <v>9</v>
      </c>
    </row>
    <row r="23">
      <c r="F23" s="9" t="inlineStr">
        <is>
          <t>UMBRALES DEL PERFIL DEL GRUPO</t>
        </is>
      </c>
    </row>
    <row r="24">
      <c r="F24" s="41" t="inlineStr">
        <is>
          <t>Fortaleza si la media ≥</t>
        </is>
      </c>
      <c r="H24" s="40" t="n">
        <v>7</v>
      </c>
    </row>
    <row r="25">
      <c r="F25" s="41" t="inlineStr">
        <is>
          <t>A reforzar si la media &lt;</t>
        </is>
      </c>
      <c r="H25" s="40" t="n">
        <v>5.5</v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F8:F11">
    <cfRule type="expression" priority="1" dxfId="0">
      <formula>F8=$F$8</formula>
    </cfRule>
    <cfRule type="expression" priority="2" dxfId="1">
      <formula>F8=$F$9</formula>
    </cfRule>
    <cfRule type="expression" priority="3" dxfId="2">
      <formula>F8=$F$10</formula>
    </cfRule>
    <cfRule type="expression" priority="4" dxfId="3">
      <formula>F8=$F$11</formula>
    </cfRule>
  </conditionalFormatting>
  <dataValidations count="1">
    <dataValidation sqref="C8:C13" showDropDown="0" showInputMessage="0" showErrorMessage="1" allowBlank="1" errorTitle="Peso" error="Escrib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Evaluación por competencias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42" t="inlineStr">
        <is>
          <t>1.  Ve a la hoja «Criterios» y escribe tus 6 competencias o criterios con su peso (los pesos deberían sumar 100%) y el indicador de logro de cada una.</t>
        </is>
      </c>
    </row>
    <row r="7" ht="30" customHeight="1">
      <c r="B7" s="42" t="inlineStr">
        <is>
          <t>2.  En la misma hoja revisa los 4 niveles (Iniciado, Medio, Avanzado, Experto): los puntos de cada uno y la nota global mínima para alcanzarlo.</t>
        </is>
      </c>
    </row>
    <row r="8" ht="30" customHeight="1">
      <c r="B8" s="42" t="inlineStr">
        <is>
          <t>3.  Ajusta también la escala de calificación (Insuficiente a Sobresaliente) y los umbrales de «Fortaleza» y «A reforzar» según tu centro; son parámetros editables, no valores oficiales.</t>
        </is>
      </c>
    </row>
    <row r="9" ht="30" customHeight="1">
      <c r="B9" s="42" t="inlineStr">
        <is>
          <t>4.  Abre «Evaluación», borra los alumnos de ejemplo y escribe los tuyos en la columna B (hasta 40). Usa nombres o iniciales; evita datos personales innecesarios.</t>
        </is>
      </c>
    </row>
    <row r="10" ht="30" customHeight="1">
      <c r="B10" s="42" t="inlineStr">
        <is>
          <t>5.  Para cada alumno elige con el desplegable el nivel de cada competencia. Deja la celda vacía si todavía no la has evaluado: no suma ni resta.</t>
        </is>
      </c>
    </row>
    <row r="11" ht="30" customHeight="1">
      <c r="B11" s="42" t="inlineStr">
        <is>
          <t>6.  Lee a la derecha la nota ponderada (0-10), la calificación, el nivel global, la competencia más fuerte y la que hay que reforzar; añade tus observaciones.</t>
        </is>
      </c>
    </row>
    <row r="12" ht="30" customHeight="1">
      <c r="B12" s="42" t="inlineStr">
        <is>
          <t>7.  Entra en «Panel» para ver la media por competencia, cuántos alumnos hay en cada nivel (mapa de color) y la distribución de calificaciones.</t>
        </is>
      </c>
    </row>
    <row r="13" ht="30" customHeight="1">
      <c r="B13" s="42" t="inlineStr">
        <is>
          <t>8.  Usa «Ficha alumno» para tutorías: elige un alumno y compara su perfil con la media del grupo, con gráfico incluido.</t>
        </is>
      </c>
    </row>
    <row r="15">
      <c r="B15" s="9" t="inlineStr">
        <is>
          <t>CONSEJOS</t>
        </is>
      </c>
    </row>
    <row r="16" ht="30" customHeight="1">
      <c r="B16" s="42" t="inlineStr">
        <is>
          <t>•  La nota es una media ponderada: cada nivel se convierte en puntos y se multiplica por el peso; si falta alguna competencia, se reescala con las evaluadas.</t>
        </is>
      </c>
    </row>
    <row r="17" ht="30" customHeight="1">
      <c r="B17" s="42" t="inlineStr">
        <is>
          <t>•  No cambies a mano las columnas verdes: se calculan solas. Las filas hasta la 47 de «Evaluación» ya tienen fórmulas preparadas para añadir más alumnos.</t>
        </is>
      </c>
    </row>
    <row r="18" ht="30" customHeight="1">
      <c r="B18" s="42" t="inlineStr">
        <is>
          <t>•  Si renombras un nivel en «Criterios», vuelve a elegirlo en las celdas de «Evaluación» (los textos antiguos dejarían de reconocerse).</t>
        </is>
      </c>
    </row>
    <row r="19" ht="30" customHeight="1">
      <c r="B19" s="42" t="inlineStr">
        <is>
          <t>•  Los datos de ejemplo son ficticios. Las hojas están protegidas sin contraseña (Revisar &gt; Desproteger hoja) para evitar borrar fórmulas por error.</t>
        </is>
      </c>
    </row>
    <row r="21">
      <c r="B21" s="28" t="inlineStr">
        <is>
          <t>Las celdas con fondo crema y texto azul son para rellenar; las verdes se calculan solas.</t>
        </is>
      </c>
    </row>
    <row r="23" ht="44" customHeight="1">
      <c r="B23" s="43" t="inlineStr">
        <is>
          <t>Aviso: esta plantilla organiza los datos que tú introduces; los pesos, niveles y escalas son parámetros orientativos y editables. No sustituye la normativa de evaluación de tu comunidad autónoma ni el criterio profesional del docente.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2026-10-03T09:45:55Z</dcterms:created>
  <dcterms:modified xmlns:dcterms="http://purl.org/dc/terms/" xmlns:xsi="http://www.w3.org/2001/XMLSchema-instance" xsi:type="dcterms:W3CDTF">2026-10-03T09:45:55Z</dcterms:modified>
</cp:coreProperties>
</file>