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arjetas" sheetId="2" state="visible" r:id="rId2"/>
    <sheet xmlns:r="http://schemas.openxmlformats.org/officeDocument/2006/relationships" name="Mazos" sheetId="3" state="visible" r:id="rId3"/>
    <sheet xmlns:r="http://schemas.openxmlformats.org/officeDocument/2006/relationships" name="Repaso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0;-0;0"/>
    <numFmt numFmtId="167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8"/>
    </font>
    <font>
      <name val="Arial"/>
      <color rgb="00047857"/>
      <sz val="10"/>
    </font>
    <font>
      <name val="Arial"/>
      <color rgb="001D4ED8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" fontId="8" fillId="4" borderId="1" applyAlignment="1" applyProtection="1" pivotButton="0" quotePrefix="0" xfId="0">
      <alignment horizontal="center" vertical="center"/>
      <protection locked="0" hidden="0"/>
    </xf>
    <xf numFmtId="1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1" fontId="4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  <xf numFmtId="0" fontId="8" fillId="4" borderId="1" applyAlignment="1" applyProtection="1" pivotButton="0" quotePrefix="0" xfId="0">
      <alignment vertical="center"/>
      <protection locked="0" hidden="0"/>
    </xf>
    <xf numFmtId="0" fontId="8" fillId="4" borderId="1" applyAlignment="1" applyProtection="1" pivotButton="0" quotePrefix="0" xfId="0">
      <alignment vertical="center" wrapText="1"/>
      <protection locked="0" hidden="0"/>
    </xf>
    <xf numFmtId="164" fontId="8" fillId="4" borderId="1" applyAlignment="1" applyProtection="1" pivotButton="0" quotePrefix="0" xfId="0">
      <alignment horizontal="center" vertical="center"/>
      <protection locked="0" hidden="0"/>
    </xf>
    <xf numFmtId="164" fontId="7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9" fontId="10" fillId="5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2" fontId="7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Tarjetas en cada caja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'Panel'!$B$11:$B$15</f>
            </numRef>
          </cat>
          <val>
            <numRef>
              <f>'Panel'!$D$11:$D$15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de acierto por mazo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'Mazos'!I7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'Mazos'!$B$8:$B$15</f>
            </numRef>
          </cat>
          <val>
            <numRef>
              <f>'Mazos'!$I$8:$I$15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13" customWidth="1" min="8" max="8"/>
    <col width="13" customWidth="1" min="9" max="9"/>
    <col width="3" customWidth="1" min="10" max="10"/>
    <col hidden="1" width="6" customWidth="1" min="11" max="11"/>
  </cols>
  <sheetData>
    <row r="2" ht="34" customHeight="1">
      <c r="B2" s="1" t="inlineStr">
        <is>
          <t>Panel Leitner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Qué toca repasar hoy, cómo están repartidas tus tarjetas en las 5 cajas y tu porcentaje de acierto.</t>
        </is>
      </c>
    </row>
    <row r="5" ht="24" customHeight="1">
      <c r="B5" s="4" t="inlineStr">
        <is>
          <t>PARA REPASAR HOY</t>
        </is>
      </c>
      <c r="C5" s="4" t="inlineStr">
        <is>
          <t>TARJETAS TOTALES</t>
        </is>
      </c>
      <c r="E5" s="4" t="inlineStr">
        <is>
          <t>% ACIERTO GLOBAL</t>
        </is>
      </c>
      <c r="G5" s="4" t="inlineStr">
        <is>
          <t>DOMINADAS (CAJA 5)</t>
        </is>
      </c>
    </row>
    <row r="6" ht="36" customHeight="1">
      <c r="B6" s="5">
        <f>COUNTIF(Tarjetas!$O$8:$O$47,1)</f>
        <v/>
      </c>
      <c r="C6" s="5">
        <f>COUNT(Tarjetas!$B$8:$B$47)</f>
        <v/>
      </c>
      <c r="E6" s="6">
        <f>IF(SUM(Tarjetas!$H$8:$H$47)+SUM(Tarjetas!$I$8:$I$47)=0,0,SUM(Tarjetas!$H$8:$H$47)/(SUM(Tarjetas!$H$8:$H$47)+SUM(Tarjetas!$I$8:$I$47)))</f>
        <v/>
      </c>
      <c r="G6" s="5">
        <f>COUNTIF(Tarjetas!$Q$8:$Q$47,5)</f>
        <v/>
      </c>
    </row>
    <row r="9">
      <c r="B9" s="7" t="inlineStr">
        <is>
          <t>LAS 5 CAJAS (EDITA CADA CUÁNTOS DÍAS SE REVISA CADA UNA)</t>
        </is>
      </c>
    </row>
    <row r="10" ht="32" customHeight="1">
      <c r="B10" s="8" t="inlineStr">
        <is>
          <t>Caja</t>
        </is>
      </c>
      <c r="C10" s="8" t="inlineStr">
        <is>
          <t>Revisar cada (días)</t>
        </is>
      </c>
      <c r="D10" s="8" t="inlineStr">
        <is>
          <t>Tarjetas</t>
        </is>
      </c>
      <c r="E10" s="8" t="inlineStr">
        <is>
          <t>Para repasar hoy</t>
        </is>
      </c>
      <c r="F10" s="8" t="inlineStr">
        <is>
          <t>% del total</t>
        </is>
      </c>
    </row>
    <row r="11">
      <c r="B11" s="9" t="inlineStr">
        <is>
          <t>Caja 1</t>
        </is>
      </c>
      <c r="C11" s="10" t="n">
        <v>1</v>
      </c>
      <c r="D11" s="11">
        <f>COUNTIF(Tarjetas!$Q$8:$Q$47,1)</f>
        <v/>
      </c>
      <c r="E11" s="11">
        <f>COUNTIFS(Tarjetas!$Q$8:$Q$47,1,Tarjetas!$O$8:$O$47,1)</f>
        <v/>
      </c>
      <c r="F11" s="12">
        <f>IF($D$16=0,0,D11/$D$16)</f>
        <v/>
      </c>
    </row>
    <row r="12">
      <c r="B12" s="9" t="inlineStr">
        <is>
          <t>Caja 2</t>
        </is>
      </c>
      <c r="C12" s="10" t="n">
        <v>3</v>
      </c>
      <c r="D12" s="11">
        <f>COUNTIF(Tarjetas!$Q$8:$Q$47,2)</f>
        <v/>
      </c>
      <c r="E12" s="11">
        <f>COUNTIFS(Tarjetas!$Q$8:$Q$47,2,Tarjetas!$O$8:$O$47,1)</f>
        <v/>
      </c>
      <c r="F12" s="12">
        <f>IF($D$16=0,0,D12/$D$16)</f>
        <v/>
      </c>
    </row>
    <row r="13">
      <c r="B13" s="9" t="inlineStr">
        <is>
          <t>Caja 3</t>
        </is>
      </c>
      <c r="C13" s="10" t="n">
        <v>7</v>
      </c>
      <c r="D13" s="11">
        <f>COUNTIF(Tarjetas!$Q$8:$Q$47,3)</f>
        <v/>
      </c>
      <c r="E13" s="11">
        <f>COUNTIFS(Tarjetas!$Q$8:$Q$47,3,Tarjetas!$O$8:$O$47,1)</f>
        <v/>
      </c>
      <c r="F13" s="12">
        <f>IF($D$16=0,0,D13/$D$16)</f>
        <v/>
      </c>
    </row>
    <row r="14">
      <c r="B14" s="9" t="inlineStr">
        <is>
          <t>Caja 4</t>
        </is>
      </c>
      <c r="C14" s="10" t="n">
        <v>14</v>
      </c>
      <c r="D14" s="11">
        <f>COUNTIF(Tarjetas!$Q$8:$Q$47,4)</f>
        <v/>
      </c>
      <c r="E14" s="11">
        <f>COUNTIFS(Tarjetas!$Q$8:$Q$47,4,Tarjetas!$O$8:$O$47,1)</f>
        <v/>
      </c>
      <c r="F14" s="12">
        <f>IF($D$16=0,0,D14/$D$16)</f>
        <v/>
      </c>
    </row>
    <row r="15">
      <c r="B15" s="9" t="inlineStr">
        <is>
          <t>Caja 5</t>
        </is>
      </c>
      <c r="C15" s="10" t="n">
        <v>30</v>
      </c>
      <c r="D15" s="11">
        <f>COUNTIF(Tarjetas!$Q$8:$Q$47,5)</f>
        <v/>
      </c>
      <c r="E15" s="11">
        <f>COUNTIFS(Tarjetas!$Q$8:$Q$47,5,Tarjetas!$O$8:$O$47,1)</f>
        <v/>
      </c>
      <c r="F15" s="12">
        <f>IF($D$16=0,0,D15/$D$16)</f>
        <v/>
      </c>
    </row>
    <row r="16">
      <c r="B16" s="13" t="inlineStr">
        <is>
          <t>Total</t>
        </is>
      </c>
      <c r="C16" s="13" t="inlineStr"/>
      <c r="D16" s="14">
        <f>SUM(D11:D15)</f>
        <v/>
      </c>
      <c r="E16" s="14">
        <f>SUM(E11:E15)</f>
        <v/>
      </c>
      <c r="F16" s="15">
        <f>SUM(F11:F15)</f>
        <v/>
      </c>
    </row>
    <row r="18">
      <c r="B18" s="7" t="inlineStr">
        <is>
          <t>ESTADO DE LA COLECCIÓN</t>
        </is>
      </c>
    </row>
    <row r="19" ht="40" customHeight="1">
      <c r="B19" s="8" t="inlineStr">
        <is>
          <t>Nuevas (sin repasar)</t>
        </is>
      </c>
      <c r="C19" s="8" t="inlineStr">
        <is>
          <t>Atrasadas</t>
        </is>
      </c>
      <c r="D19" s="8" t="inlineStr">
        <is>
          <t>Toca hoy</t>
        </is>
      </c>
      <c r="E19" s="8" t="inlineStr">
        <is>
          <t>Próximos 7 días</t>
        </is>
      </c>
      <c r="F19" s="8" t="inlineStr">
        <is>
          <t>Sesiones en 7 días</t>
        </is>
      </c>
      <c r="G19" s="8" t="inlineStr">
        <is>
          <t>Días desde el último repaso</t>
        </is>
      </c>
    </row>
    <row r="20">
      <c r="B20" s="16">
        <f>COUNTIF(Tarjetas!$L$8:$L$47,"Nueva")</f>
        <v/>
      </c>
      <c r="C20" s="16">
        <f>COUNTIF(Tarjetas!$L$8:$L$47,"Atrasada")</f>
        <v/>
      </c>
      <c r="D20" s="16">
        <f>COUNTIF(Tarjetas!$L$8:$L$47,"Hoy")</f>
        <v/>
      </c>
      <c r="E20" s="16">
        <f>COUNTIFS(Tarjetas!$K$8:$K$47,"&gt;"&amp;Tarjetas!$C$5,Tarjetas!$K$8:$K$47,"&lt;="&amp;Tarjetas!$C$5+7)</f>
        <v/>
      </c>
      <c r="F20" s="16">
        <f>COUNTIFS(Repasos!$B$8:$B$47,"&gt;="&amp;Tarjetas!$C$5-6,Repasos!$B$8:$B$47,"&lt;="&amp;Tarjetas!$C$5)</f>
        <v/>
      </c>
      <c r="G20" s="16">
        <f>IF(COUNT(Repasos!$B$8:$B$47)=0,"-",Tarjetas!$C$5-MAX(Repasos!$B$8:$B$47))</f>
        <v/>
      </c>
    </row>
    <row r="22">
      <c r="B22" s="7" t="inlineStr">
        <is>
          <t>LAS PRIMERAS 10 TARJETAS PARA REPASAR HOY</t>
        </is>
      </c>
    </row>
    <row r="23" ht="28" customHeight="1">
      <c r="B23" s="8" t="inlineStr">
        <is>
          <t>Mazo</t>
        </is>
      </c>
      <c r="C23" s="8" t="inlineStr">
        <is>
          <t>Pregunta</t>
        </is>
      </c>
      <c r="D23" s="17" t="n"/>
      <c r="E23" s="17" t="n"/>
      <c r="F23" s="18" t="n"/>
      <c r="G23" s="8" t="inlineStr">
        <is>
          <t>Caja</t>
        </is>
      </c>
      <c r="H23" s="8" t="inlineStr">
        <is>
          <t>Estado</t>
        </is>
      </c>
      <c r="I23" s="8" t="inlineStr">
        <is>
          <t>Días de retraso</t>
        </is>
      </c>
    </row>
    <row r="24">
      <c r="B24" s="19">
        <f>IF($K24="","",INDEX(Tarjetas!$C$8:$C$47,$K24))</f>
        <v/>
      </c>
      <c r="C24" s="19">
        <f>IF($K24="","",INDEX(Tarjetas!$D$8:$D$47,$K24))</f>
        <v/>
      </c>
      <c r="D24" s="20" t="n"/>
      <c r="E24" s="20" t="n"/>
      <c r="F24" s="20" t="n"/>
      <c r="G24" s="11">
        <f>IF($K24="","",INDEX(Tarjetas!$Q$8:$Q$47,$K24))</f>
        <v/>
      </c>
      <c r="H24" s="21">
        <f>IF($K24="","",INDEX(Tarjetas!$L$8:$L$47,$K24))</f>
        <v/>
      </c>
      <c r="I24" s="22">
        <f>IF($K24="","",INDEX(Tarjetas!$M$8:$M$47,$K24))</f>
        <v/>
      </c>
      <c r="K24" s="23">
        <f>IFERROR(MATCH(1,Tarjetas!$P$8:$P$47,0),"")</f>
        <v/>
      </c>
    </row>
    <row r="25">
      <c r="B25" s="19">
        <f>IF($K25="","",INDEX(Tarjetas!$C$8:$C$47,$K25))</f>
        <v/>
      </c>
      <c r="C25" s="19">
        <f>IF($K25="","",INDEX(Tarjetas!$D$8:$D$47,$K25))</f>
        <v/>
      </c>
      <c r="D25" s="20" t="n"/>
      <c r="E25" s="20" t="n"/>
      <c r="F25" s="20" t="n"/>
      <c r="G25" s="11">
        <f>IF($K25="","",INDEX(Tarjetas!$Q$8:$Q$47,$K25))</f>
        <v/>
      </c>
      <c r="H25" s="21">
        <f>IF($K25="","",INDEX(Tarjetas!$L$8:$L$47,$K25))</f>
        <v/>
      </c>
      <c r="I25" s="22">
        <f>IF($K25="","",INDEX(Tarjetas!$M$8:$M$47,$K25))</f>
        <v/>
      </c>
      <c r="K25" s="23">
        <f>IFERROR(MATCH(2,Tarjetas!$P$8:$P$47,0),"")</f>
        <v/>
      </c>
    </row>
    <row r="26">
      <c r="B26" s="19">
        <f>IF($K26="","",INDEX(Tarjetas!$C$8:$C$47,$K26))</f>
        <v/>
      </c>
      <c r="C26" s="19">
        <f>IF($K26="","",INDEX(Tarjetas!$D$8:$D$47,$K26))</f>
        <v/>
      </c>
      <c r="D26" s="20" t="n"/>
      <c r="E26" s="20" t="n"/>
      <c r="F26" s="20" t="n"/>
      <c r="G26" s="11">
        <f>IF($K26="","",INDEX(Tarjetas!$Q$8:$Q$47,$K26))</f>
        <v/>
      </c>
      <c r="H26" s="21">
        <f>IF($K26="","",INDEX(Tarjetas!$L$8:$L$47,$K26))</f>
        <v/>
      </c>
      <c r="I26" s="22">
        <f>IF($K26="","",INDEX(Tarjetas!$M$8:$M$47,$K26))</f>
        <v/>
      </c>
      <c r="K26" s="23">
        <f>IFERROR(MATCH(3,Tarjetas!$P$8:$P$47,0),"")</f>
        <v/>
      </c>
    </row>
    <row r="27">
      <c r="B27" s="19">
        <f>IF($K27="","",INDEX(Tarjetas!$C$8:$C$47,$K27))</f>
        <v/>
      </c>
      <c r="C27" s="19">
        <f>IF($K27="","",INDEX(Tarjetas!$D$8:$D$47,$K27))</f>
        <v/>
      </c>
      <c r="D27" s="20" t="n"/>
      <c r="E27" s="20" t="n"/>
      <c r="F27" s="20" t="n"/>
      <c r="G27" s="11">
        <f>IF($K27="","",INDEX(Tarjetas!$Q$8:$Q$47,$K27))</f>
        <v/>
      </c>
      <c r="H27" s="21">
        <f>IF($K27="","",INDEX(Tarjetas!$L$8:$L$47,$K27))</f>
        <v/>
      </c>
      <c r="I27" s="22">
        <f>IF($K27="","",INDEX(Tarjetas!$M$8:$M$47,$K27))</f>
        <v/>
      </c>
      <c r="K27" s="23">
        <f>IFERROR(MATCH(4,Tarjetas!$P$8:$P$47,0),"")</f>
        <v/>
      </c>
    </row>
    <row r="28">
      <c r="B28" s="19">
        <f>IF($K28="","",INDEX(Tarjetas!$C$8:$C$47,$K28))</f>
        <v/>
      </c>
      <c r="C28" s="19">
        <f>IF($K28="","",INDEX(Tarjetas!$D$8:$D$47,$K28))</f>
        <v/>
      </c>
      <c r="D28" s="20" t="n"/>
      <c r="E28" s="20" t="n"/>
      <c r="F28" s="20" t="n"/>
      <c r="G28" s="11">
        <f>IF($K28="","",INDEX(Tarjetas!$Q$8:$Q$47,$K28))</f>
        <v/>
      </c>
      <c r="H28" s="21">
        <f>IF($K28="","",INDEX(Tarjetas!$L$8:$L$47,$K28))</f>
        <v/>
      </c>
      <c r="I28" s="22">
        <f>IF($K28="","",INDEX(Tarjetas!$M$8:$M$47,$K28))</f>
        <v/>
      </c>
      <c r="K28" s="23">
        <f>IFERROR(MATCH(5,Tarjetas!$P$8:$P$47,0),"")</f>
        <v/>
      </c>
    </row>
    <row r="29">
      <c r="B29" s="19">
        <f>IF($K29="","",INDEX(Tarjetas!$C$8:$C$47,$K29))</f>
        <v/>
      </c>
      <c r="C29" s="19">
        <f>IF($K29="","",INDEX(Tarjetas!$D$8:$D$47,$K29))</f>
        <v/>
      </c>
      <c r="D29" s="20" t="n"/>
      <c r="E29" s="20" t="n"/>
      <c r="F29" s="20" t="n"/>
      <c r="G29" s="11">
        <f>IF($K29="","",INDEX(Tarjetas!$Q$8:$Q$47,$K29))</f>
        <v/>
      </c>
      <c r="H29" s="21">
        <f>IF($K29="","",INDEX(Tarjetas!$L$8:$L$47,$K29))</f>
        <v/>
      </c>
      <c r="I29" s="22">
        <f>IF($K29="","",INDEX(Tarjetas!$M$8:$M$47,$K29))</f>
        <v/>
      </c>
      <c r="K29" s="23">
        <f>IFERROR(MATCH(6,Tarjetas!$P$8:$P$47,0),"")</f>
        <v/>
      </c>
    </row>
    <row r="30">
      <c r="B30" s="19">
        <f>IF($K30="","",INDEX(Tarjetas!$C$8:$C$47,$K30))</f>
        <v/>
      </c>
      <c r="C30" s="19">
        <f>IF($K30="","",INDEX(Tarjetas!$D$8:$D$47,$K30))</f>
        <v/>
      </c>
      <c r="D30" s="20" t="n"/>
      <c r="E30" s="20" t="n"/>
      <c r="F30" s="20" t="n"/>
      <c r="G30" s="11">
        <f>IF($K30="","",INDEX(Tarjetas!$Q$8:$Q$47,$K30))</f>
        <v/>
      </c>
      <c r="H30" s="21">
        <f>IF($K30="","",INDEX(Tarjetas!$L$8:$L$47,$K30))</f>
        <v/>
      </c>
      <c r="I30" s="22">
        <f>IF($K30="","",INDEX(Tarjetas!$M$8:$M$47,$K30))</f>
        <v/>
      </c>
      <c r="K30" s="23">
        <f>IFERROR(MATCH(7,Tarjetas!$P$8:$P$47,0),"")</f>
        <v/>
      </c>
    </row>
    <row r="31">
      <c r="B31" s="19">
        <f>IF($K31="","",INDEX(Tarjetas!$C$8:$C$47,$K31))</f>
        <v/>
      </c>
      <c r="C31" s="19">
        <f>IF($K31="","",INDEX(Tarjetas!$D$8:$D$47,$K31))</f>
        <v/>
      </c>
      <c r="D31" s="20" t="n"/>
      <c r="E31" s="20" t="n"/>
      <c r="F31" s="20" t="n"/>
      <c r="G31" s="11">
        <f>IF($K31="","",INDEX(Tarjetas!$Q$8:$Q$47,$K31))</f>
        <v/>
      </c>
      <c r="H31" s="21">
        <f>IF($K31="","",INDEX(Tarjetas!$L$8:$L$47,$K31))</f>
        <v/>
      </c>
      <c r="I31" s="22">
        <f>IF($K31="","",INDEX(Tarjetas!$M$8:$M$47,$K31))</f>
        <v/>
      </c>
      <c r="K31" s="23">
        <f>IFERROR(MATCH(8,Tarjetas!$P$8:$P$47,0),"")</f>
        <v/>
      </c>
    </row>
    <row r="32">
      <c r="B32" s="19">
        <f>IF($K32="","",INDEX(Tarjetas!$C$8:$C$47,$K32))</f>
        <v/>
      </c>
      <c r="C32" s="19">
        <f>IF($K32="","",INDEX(Tarjetas!$D$8:$D$47,$K32))</f>
        <v/>
      </c>
      <c r="D32" s="20" t="n"/>
      <c r="E32" s="20" t="n"/>
      <c r="F32" s="20" t="n"/>
      <c r="G32" s="11">
        <f>IF($K32="","",INDEX(Tarjetas!$Q$8:$Q$47,$K32))</f>
        <v/>
      </c>
      <c r="H32" s="21">
        <f>IF($K32="","",INDEX(Tarjetas!$L$8:$L$47,$K32))</f>
        <v/>
      </c>
      <c r="I32" s="22">
        <f>IF($K32="","",INDEX(Tarjetas!$M$8:$M$47,$K32))</f>
        <v/>
      </c>
      <c r="K32" s="23">
        <f>IFERROR(MATCH(9,Tarjetas!$P$8:$P$47,0),"")</f>
        <v/>
      </c>
    </row>
    <row r="33">
      <c r="B33" s="19">
        <f>IF($K33="","",INDEX(Tarjetas!$C$8:$C$47,$K33))</f>
        <v/>
      </c>
      <c r="C33" s="19">
        <f>IF($K33="","",INDEX(Tarjetas!$D$8:$D$47,$K33))</f>
        <v/>
      </c>
      <c r="D33" s="20" t="n"/>
      <c r="E33" s="20" t="n"/>
      <c r="F33" s="20" t="n"/>
      <c r="G33" s="11">
        <f>IF($K33="","",INDEX(Tarjetas!$Q$8:$Q$47,$K33))</f>
        <v/>
      </c>
      <c r="H33" s="21">
        <f>IF($K33="","",INDEX(Tarjetas!$L$8:$L$47,$K33))</f>
        <v/>
      </c>
      <c r="I33" s="22">
        <f>IF($K33="","",INDEX(Tarjetas!$M$8:$M$47,$K33))</f>
        <v/>
      </c>
      <c r="K33" s="23">
        <f>IFERROR(MATCH(10,Tarjetas!$P$8:$P$47,0),"")</f>
        <v/>
      </c>
    </row>
    <row r="34">
      <c r="B34" s="24" t="inlineStr">
        <is>
          <t>Si hoy hay más de 10 tarjetas pendientes, filtra la columna «Estado» en la hoja «Tarjetas» para verlas todas.</t>
        </is>
      </c>
    </row>
    <row r="36">
      <c r="B36" s="7" t="inlineStr">
        <is>
          <t>TARJETAS POR CAJA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9">
    <mergeCell ref="C6:D6"/>
    <mergeCell ref="C23:F23"/>
    <mergeCell ref="G6:I6"/>
    <mergeCell ref="C5:D5"/>
    <mergeCell ref="E5:F5"/>
    <mergeCell ref="B3:I3"/>
    <mergeCell ref="C32:F32"/>
    <mergeCell ref="C28:F28"/>
    <mergeCell ref="G5:I5"/>
    <mergeCell ref="B2:I2"/>
    <mergeCell ref="C30:F30"/>
    <mergeCell ref="C33:F33"/>
    <mergeCell ref="C24:F24"/>
    <mergeCell ref="E6:F6"/>
    <mergeCell ref="C26:F26"/>
    <mergeCell ref="C29:F29"/>
    <mergeCell ref="C25:F25"/>
    <mergeCell ref="C31:F31"/>
    <mergeCell ref="C27:F27"/>
  </mergeCells>
  <conditionalFormatting sqref="F11:F15">
    <cfRule type="dataBar" priority="1">
      <dataBar>
        <cfvo type="num" val="0"/>
        <cfvo type="max"/>
        <color rgb="0010B981"/>
      </dataBar>
    </cfRule>
  </conditionalFormatting>
  <conditionalFormatting sqref="E11:E15">
    <cfRule type="expression" priority="2" dxfId="0">
      <formula>AND(ISNUMBER($E11),$E11&gt;0)</formula>
    </cfRule>
  </conditionalFormatting>
  <conditionalFormatting sqref="C20">
    <cfRule type="expression" priority="3" dxfId="1">
      <formula>$C$20&gt;0</formula>
    </cfRule>
  </conditionalFormatting>
  <conditionalFormatting sqref="G20">
    <cfRule type="expression" priority="4" dxfId="0">
      <formula>AND(ISNUMBER($G$20),$G$20&gt;=3)</formula>
    </cfRule>
  </conditionalFormatting>
  <conditionalFormatting sqref="B24:I33">
    <cfRule type="expression" priority="5" dxfId="1">
      <formula>$H24="Atrasada"</formula>
    </cfRule>
    <cfRule type="expression" priority="6" dxfId="0">
      <formula>$H24="Hoy"</formula>
    </cfRule>
    <cfRule type="expression" priority="7" dxfId="2">
      <formula>$H24="Nueva"</formula>
    </cfRule>
  </conditionalFormatting>
  <dataValidations count="1">
    <dataValidation sqref="C11:C15" showDropDown="0" showInputMessage="0" showErrorMessage="1" allowBlank="0" errorTitle="Días" error="Escribe un número de días entre 1 y 365." type="whole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Q4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20" customWidth="1" min="3" max="3"/>
    <col width="40" customWidth="1" min="4" max="4"/>
    <col width="36" customWidth="1" min="5" max="5"/>
    <col width="8" customWidth="1" min="6" max="6"/>
    <col width="13" customWidth="1" min="7" max="7"/>
    <col width="10" customWidth="1" min="8" max="8"/>
    <col width="9" customWidth="1" min="9" max="9"/>
    <col width="10" customWidth="1" min="10" max="10"/>
    <col width="14" customWidth="1" min="11" max="11"/>
    <col width="12" customWidth="1" min="12" max="12"/>
    <col width="12" customWidth="1" min="13" max="13"/>
    <col width="11" customWidth="1" min="14" max="14"/>
    <col hidden="1" width="6" customWidth="1" min="15" max="15"/>
    <col hidden="1" width="6" customWidth="1" min="16" max="16"/>
    <col hidden="1" width="6" customWidth="1" min="17" max="17"/>
  </cols>
  <sheetData>
    <row r="2" ht="34" customHeight="1">
      <c r="B2" s="1" t="inlineStr">
        <is>
          <t>Tarjetas Leitner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tarjeta: escribe mazo, pregunta, respuesta, caja (1-5) y la fecha de tu último repaso. La próxima revisión se calcula sola.</t>
        </is>
      </c>
    </row>
    <row r="5">
      <c r="B5" s="25" t="inlineStr">
        <is>
          <t>Hoy:</t>
        </is>
      </c>
      <c r="C5" s="26">
        <f>TODAY()</f>
        <v/>
      </c>
      <c r="D5" s="24" t="inlineStr">
        <is>
          <t>Las tarjetas «Nueva», «Hoy» y «Atrasada» son las que toca repasar.</t>
        </is>
      </c>
    </row>
    <row r="7" ht="32" customHeight="1">
      <c r="B7" s="8" t="inlineStr">
        <is>
          <t>Nº</t>
        </is>
      </c>
      <c r="C7" s="8" t="inlineStr">
        <is>
          <t>Mazo</t>
        </is>
      </c>
      <c r="D7" s="8" t="inlineStr">
        <is>
          <t>Pregunta</t>
        </is>
      </c>
      <c r="E7" s="8" t="inlineStr">
        <is>
          <t>Respuesta</t>
        </is>
      </c>
      <c r="F7" s="8" t="inlineStr">
        <is>
          <t>Caja (1-5)</t>
        </is>
      </c>
      <c r="G7" s="8" t="inlineStr">
        <is>
          <t>Último repaso</t>
        </is>
      </c>
      <c r="H7" s="8" t="inlineStr">
        <is>
          <t>Aciertos</t>
        </is>
      </c>
      <c r="I7" s="8" t="inlineStr">
        <is>
          <t>Fallos</t>
        </is>
      </c>
      <c r="J7" s="8" t="inlineStr">
        <is>
          <t>% acierto</t>
        </is>
      </c>
      <c r="K7" s="8" t="inlineStr">
        <is>
          <t>Próxima revisión</t>
        </is>
      </c>
      <c r="L7" s="8" t="inlineStr">
        <is>
          <t>Estado</t>
        </is>
      </c>
      <c r="M7" s="8" t="inlineStr">
        <is>
          <t>Días de retraso</t>
        </is>
      </c>
      <c r="N7" s="8" t="inlineStr">
        <is>
          <t>Caja si aciertas</t>
        </is>
      </c>
      <c r="O7" s="27" t="inlineStr">
        <is>
          <t>Repasar</t>
        </is>
      </c>
      <c r="P7" s="27" t="inlineStr">
        <is>
          <t>Orden</t>
        </is>
      </c>
      <c r="Q7" s="27" t="inlineStr">
        <is>
          <t>Caja ef.</t>
        </is>
      </c>
    </row>
    <row r="8" ht="28" customHeight="1">
      <c r="B8" s="11">
        <f>IF(D8="","",ROW()-7)</f>
        <v/>
      </c>
      <c r="C8" s="28" t="inlineStr">
        <is>
          <t>Inglés: phrasal verbs</t>
        </is>
      </c>
      <c r="D8" s="29" t="inlineStr">
        <is>
          <t>¿Qué significa «give up»?</t>
        </is>
      </c>
      <c r="E8" s="29" t="inlineStr">
        <is>
          <t>Rendirse / dejar de hacer algo</t>
        </is>
      </c>
      <c r="F8" s="10" t="n">
        <v>3</v>
      </c>
      <c r="G8" s="30" t="n">
        <v>46287</v>
      </c>
      <c r="H8" s="10" t="n">
        <v>4</v>
      </c>
      <c r="I8" s="10" t="n">
        <v>1</v>
      </c>
      <c r="J8" s="12">
        <f>IF(D8="","",IF(N(H8)+N(I8)=0,"",N(H8)/(N(H8)+N(I8))))</f>
        <v/>
      </c>
      <c r="K8" s="31">
        <f>IF(OR(D8="",G8=""),"",G8+INDEX(Panel!$C$11:$C$15,Q8))</f>
        <v/>
      </c>
      <c r="L8" s="21">
        <f>IF(D8="","",IF(G8="","Nueva",IF(K8&lt;$C$5,"Atrasada",IF(K8=$C$5,"Hoy","Al día"))))</f>
        <v/>
      </c>
      <c r="M8" s="22">
        <f>IF(K8="","",$C$5-K8)</f>
        <v/>
      </c>
      <c r="N8" s="11">
        <f>IF(D8="","",MIN(5,Q8+1))</f>
        <v/>
      </c>
      <c r="O8" s="32">
        <f>IF(L8="","",IF(L8="Al día",0,1))</f>
        <v/>
      </c>
      <c r="P8" s="32">
        <f>IF(O8=1,COUNTIF($O$8:O8,1),"")</f>
        <v/>
      </c>
      <c r="Q8" s="32">
        <f>IF(D8="","",IF(OR(F8="",F8&lt;1,F8&gt;5),1,INT(F8)))</f>
        <v/>
      </c>
    </row>
    <row r="9" ht="28" customHeight="1">
      <c r="B9" s="11">
        <f>IF(D9="","",ROW()-7)</f>
        <v/>
      </c>
      <c r="C9" s="28" t="inlineStr">
        <is>
          <t>Inglés: phrasal verbs</t>
        </is>
      </c>
      <c r="D9" s="29" t="inlineStr">
        <is>
          <t>«Look forward to»</t>
        </is>
      </c>
      <c r="E9" s="29" t="inlineStr">
        <is>
          <t>Tener ganas de / esperar con ilusión</t>
        </is>
      </c>
      <c r="F9" s="10" t="n">
        <v>4</v>
      </c>
      <c r="G9" s="30" t="n">
        <v>46290</v>
      </c>
      <c r="H9" s="10" t="n">
        <v>5</v>
      </c>
      <c r="I9" s="10" t="n">
        <v>0</v>
      </c>
      <c r="J9" s="12">
        <f>IF(D9="","",IF(N(H9)+N(I9)=0,"",N(H9)/(N(H9)+N(I9))))</f>
        <v/>
      </c>
      <c r="K9" s="31">
        <f>IF(OR(D9="",G9=""),"",G9+INDEX(Panel!$C$11:$C$15,Q9))</f>
        <v/>
      </c>
      <c r="L9" s="21">
        <f>IF(D9="","",IF(G9="","Nueva",IF(K9&lt;$C$5,"Atrasada",IF(K9=$C$5,"Hoy","Al día"))))</f>
        <v/>
      </c>
      <c r="M9" s="22">
        <f>IF(K9="","",$C$5-K9)</f>
        <v/>
      </c>
      <c r="N9" s="11">
        <f>IF(D9="","",MIN(5,Q9+1))</f>
        <v/>
      </c>
      <c r="O9" s="32">
        <f>IF(L9="","",IF(L9="Al día",0,1))</f>
        <v/>
      </c>
      <c r="P9" s="32">
        <f>IF(O9=1,COUNTIF($O$8:O9,1),"")</f>
        <v/>
      </c>
      <c r="Q9" s="32">
        <f>IF(D9="","",IF(OR(F9="",F9&lt;1,F9&gt;5),1,INT(F9)))</f>
        <v/>
      </c>
    </row>
    <row r="10" ht="28" customHeight="1">
      <c r="B10" s="11">
        <f>IF(D10="","",ROW()-7)</f>
        <v/>
      </c>
      <c r="C10" s="28" t="inlineStr">
        <is>
          <t>Inglés: phrasal verbs</t>
        </is>
      </c>
      <c r="D10" s="29" t="inlineStr">
        <is>
          <t>«Run out of»</t>
        </is>
      </c>
      <c r="E10" s="29" t="inlineStr">
        <is>
          <t>Quedarse sin</t>
        </is>
      </c>
      <c r="F10" s="10" t="n">
        <v>1</v>
      </c>
      <c r="G10" s="30" t="n">
        <v>46296</v>
      </c>
      <c r="H10" s="10" t="n">
        <v>2</v>
      </c>
      <c r="I10" s="10" t="n">
        <v>3</v>
      </c>
      <c r="J10" s="12">
        <f>IF(D10="","",IF(N(H10)+N(I10)=0,"",N(H10)/(N(H10)+N(I10))))</f>
        <v/>
      </c>
      <c r="K10" s="31">
        <f>IF(OR(D10="",G10=""),"",G10+INDEX(Panel!$C$11:$C$15,Q10))</f>
        <v/>
      </c>
      <c r="L10" s="21">
        <f>IF(D10="","",IF(G10="","Nueva",IF(K10&lt;$C$5,"Atrasada",IF(K10=$C$5,"Hoy","Al día"))))</f>
        <v/>
      </c>
      <c r="M10" s="22">
        <f>IF(K10="","",$C$5-K10)</f>
        <v/>
      </c>
      <c r="N10" s="11">
        <f>IF(D10="","",MIN(5,Q10+1))</f>
        <v/>
      </c>
      <c r="O10" s="32">
        <f>IF(L10="","",IF(L10="Al día",0,1))</f>
        <v/>
      </c>
      <c r="P10" s="32">
        <f>IF(O10=1,COUNTIF($O$8:O10,1),"")</f>
        <v/>
      </c>
      <c r="Q10" s="32">
        <f>IF(D10="","",IF(OR(F10="",F10&lt;1,F10&gt;5),1,INT(F10)))</f>
        <v/>
      </c>
    </row>
    <row r="11" ht="28" customHeight="1">
      <c r="B11" s="11">
        <f>IF(D11="","",ROW()-7)</f>
        <v/>
      </c>
      <c r="C11" s="28" t="inlineStr">
        <is>
          <t>Inglés: phrasal verbs</t>
        </is>
      </c>
      <c r="D11" s="29" t="inlineStr">
        <is>
          <t>«Put off»</t>
        </is>
      </c>
      <c r="E11" s="29" t="inlineStr">
        <is>
          <t>Aplazar</t>
        </is>
      </c>
      <c r="F11" s="10" t="n">
        <v>2</v>
      </c>
      <c r="G11" s="30" t="n">
        <v>46293</v>
      </c>
      <c r="H11" s="10" t="n">
        <v>3</v>
      </c>
      <c r="I11" s="10" t="n">
        <v>2</v>
      </c>
      <c r="J11" s="12">
        <f>IF(D11="","",IF(N(H11)+N(I11)=0,"",N(H11)/(N(H11)+N(I11))))</f>
        <v/>
      </c>
      <c r="K11" s="31">
        <f>IF(OR(D11="",G11=""),"",G11+INDEX(Panel!$C$11:$C$15,Q11))</f>
        <v/>
      </c>
      <c r="L11" s="21">
        <f>IF(D11="","",IF(G11="","Nueva",IF(K11&lt;$C$5,"Atrasada",IF(K11=$C$5,"Hoy","Al día"))))</f>
        <v/>
      </c>
      <c r="M11" s="22">
        <f>IF(K11="","",$C$5-K11)</f>
        <v/>
      </c>
      <c r="N11" s="11">
        <f>IF(D11="","",MIN(5,Q11+1))</f>
        <v/>
      </c>
      <c r="O11" s="32">
        <f>IF(L11="","",IF(L11="Al día",0,1))</f>
        <v/>
      </c>
      <c r="P11" s="32">
        <f>IF(O11=1,COUNTIF($O$8:O11,1),"")</f>
        <v/>
      </c>
      <c r="Q11" s="32">
        <f>IF(D11="","",IF(OR(F11="",F11&lt;1,F11&gt;5),1,INT(F11)))</f>
        <v/>
      </c>
    </row>
    <row r="12" ht="28" customHeight="1">
      <c r="B12" s="11">
        <f>IF(D12="","",ROW()-7)</f>
        <v/>
      </c>
      <c r="C12" s="28" t="inlineStr">
        <is>
          <t>Inglés: phrasal verbs</t>
        </is>
      </c>
      <c r="D12" s="29" t="inlineStr">
        <is>
          <t>«Come across»</t>
        </is>
      </c>
      <c r="E12" s="29" t="inlineStr">
        <is>
          <t>Encontrarse con algo por casualidad</t>
        </is>
      </c>
      <c r="F12" s="10" t="n"/>
      <c r="G12" s="30" t="n"/>
      <c r="H12" s="10" t="n">
        <v>0</v>
      </c>
      <c r="I12" s="10" t="n">
        <v>0</v>
      </c>
      <c r="J12" s="12">
        <f>IF(D12="","",IF(N(H12)+N(I12)=0,"",N(H12)/(N(H12)+N(I12))))</f>
        <v/>
      </c>
      <c r="K12" s="31">
        <f>IF(OR(D12="",G12=""),"",G12+INDEX(Panel!$C$11:$C$15,Q12))</f>
        <v/>
      </c>
      <c r="L12" s="21">
        <f>IF(D12="","",IF(G12="","Nueva",IF(K12&lt;$C$5,"Atrasada",IF(K12=$C$5,"Hoy","Al día"))))</f>
        <v/>
      </c>
      <c r="M12" s="22">
        <f>IF(K12="","",$C$5-K12)</f>
        <v/>
      </c>
      <c r="N12" s="11">
        <f>IF(D12="","",MIN(5,Q12+1))</f>
        <v/>
      </c>
      <c r="O12" s="32">
        <f>IF(L12="","",IF(L12="Al día",0,1))</f>
        <v/>
      </c>
      <c r="P12" s="32">
        <f>IF(O12=1,COUNTIF($O$8:O12,1),"")</f>
        <v/>
      </c>
      <c r="Q12" s="32">
        <f>IF(D12="","",IF(OR(F12="",F12&lt;1,F12&gt;5),1,INT(F12)))</f>
        <v/>
      </c>
    </row>
    <row r="13" ht="28" customHeight="1">
      <c r="B13" s="11">
        <f>IF(D13="","",ROW()-7)</f>
        <v/>
      </c>
      <c r="C13" s="28" t="inlineStr">
        <is>
          <t>Capitales de Europa</t>
        </is>
      </c>
      <c r="D13" s="29" t="inlineStr">
        <is>
          <t>Capital de Polonia</t>
        </is>
      </c>
      <c r="E13" s="29" t="inlineStr">
        <is>
          <t>Varsovia</t>
        </is>
      </c>
      <c r="F13" s="10" t="n">
        <v>5</v>
      </c>
      <c r="G13" s="30" t="n">
        <v>46275</v>
      </c>
      <c r="H13" s="10" t="n">
        <v>6</v>
      </c>
      <c r="I13" s="10" t="n">
        <v>0</v>
      </c>
      <c r="J13" s="12">
        <f>IF(D13="","",IF(N(H13)+N(I13)=0,"",N(H13)/(N(H13)+N(I13))))</f>
        <v/>
      </c>
      <c r="K13" s="31">
        <f>IF(OR(D13="",G13=""),"",G13+INDEX(Panel!$C$11:$C$15,Q13))</f>
        <v/>
      </c>
      <c r="L13" s="21">
        <f>IF(D13="","",IF(G13="","Nueva",IF(K13&lt;$C$5,"Atrasada",IF(K13=$C$5,"Hoy","Al día"))))</f>
        <v/>
      </c>
      <c r="M13" s="22">
        <f>IF(K13="","",$C$5-K13)</f>
        <v/>
      </c>
      <c r="N13" s="11">
        <f>IF(D13="","",MIN(5,Q13+1))</f>
        <v/>
      </c>
      <c r="O13" s="32">
        <f>IF(L13="","",IF(L13="Al día",0,1))</f>
        <v/>
      </c>
      <c r="P13" s="32">
        <f>IF(O13=1,COUNTIF($O$8:O13,1),"")</f>
        <v/>
      </c>
      <c r="Q13" s="32">
        <f>IF(D13="","",IF(OR(F13="",F13&lt;1,F13&gt;5),1,INT(F13)))</f>
        <v/>
      </c>
    </row>
    <row r="14" ht="28" customHeight="1">
      <c r="B14" s="11">
        <f>IF(D14="","",ROW()-7)</f>
        <v/>
      </c>
      <c r="C14" s="28" t="inlineStr">
        <is>
          <t>Capitales de Europa</t>
        </is>
      </c>
      <c r="D14" s="29" t="inlineStr">
        <is>
          <t>Capital de Portugal</t>
        </is>
      </c>
      <c r="E14" s="29" t="inlineStr">
        <is>
          <t>Lisboa</t>
        </is>
      </c>
      <c r="F14" s="10" t="n">
        <v>4</v>
      </c>
      <c r="G14" s="30" t="n">
        <v>46285</v>
      </c>
      <c r="H14" s="10" t="n">
        <v>5</v>
      </c>
      <c r="I14" s="10" t="n">
        <v>1</v>
      </c>
      <c r="J14" s="12">
        <f>IF(D14="","",IF(N(H14)+N(I14)=0,"",N(H14)/(N(H14)+N(I14))))</f>
        <v/>
      </c>
      <c r="K14" s="31">
        <f>IF(OR(D14="",G14=""),"",G14+INDEX(Panel!$C$11:$C$15,Q14))</f>
        <v/>
      </c>
      <c r="L14" s="21">
        <f>IF(D14="","",IF(G14="","Nueva",IF(K14&lt;$C$5,"Atrasada",IF(K14=$C$5,"Hoy","Al día"))))</f>
        <v/>
      </c>
      <c r="M14" s="22">
        <f>IF(K14="","",$C$5-K14)</f>
        <v/>
      </c>
      <c r="N14" s="11">
        <f>IF(D14="","",MIN(5,Q14+1))</f>
        <v/>
      </c>
      <c r="O14" s="32">
        <f>IF(L14="","",IF(L14="Al día",0,1))</f>
        <v/>
      </c>
      <c r="P14" s="32">
        <f>IF(O14=1,COUNTIF($O$8:O14,1),"")</f>
        <v/>
      </c>
      <c r="Q14" s="32">
        <f>IF(D14="","",IF(OR(F14="",F14&lt;1,F14&gt;5),1,INT(F14)))</f>
        <v/>
      </c>
    </row>
    <row r="15" ht="28" customHeight="1">
      <c r="B15" s="11">
        <f>IF(D15="","",ROW()-7)</f>
        <v/>
      </c>
      <c r="C15" s="28" t="inlineStr">
        <is>
          <t>Capitales de Europa</t>
        </is>
      </c>
      <c r="D15" s="29" t="inlineStr">
        <is>
          <t>Capital de Finlandia</t>
        </is>
      </c>
      <c r="E15" s="29" t="inlineStr">
        <is>
          <t>Helsinki</t>
        </is>
      </c>
      <c r="F15" s="10" t="n">
        <v>2</v>
      </c>
      <c r="G15" s="30" t="n">
        <v>46294</v>
      </c>
      <c r="H15" s="10" t="n">
        <v>3</v>
      </c>
      <c r="I15" s="10" t="n">
        <v>1</v>
      </c>
      <c r="J15" s="12">
        <f>IF(D15="","",IF(N(H15)+N(I15)=0,"",N(H15)/(N(H15)+N(I15))))</f>
        <v/>
      </c>
      <c r="K15" s="31">
        <f>IF(OR(D15="",G15=""),"",G15+INDEX(Panel!$C$11:$C$15,Q15))</f>
        <v/>
      </c>
      <c r="L15" s="21">
        <f>IF(D15="","",IF(G15="","Nueva",IF(K15&lt;$C$5,"Atrasada",IF(K15=$C$5,"Hoy","Al día"))))</f>
        <v/>
      </c>
      <c r="M15" s="22">
        <f>IF(K15="","",$C$5-K15)</f>
        <v/>
      </c>
      <c r="N15" s="11">
        <f>IF(D15="","",MIN(5,Q15+1))</f>
        <v/>
      </c>
      <c r="O15" s="32">
        <f>IF(L15="","",IF(L15="Al día",0,1))</f>
        <v/>
      </c>
      <c r="P15" s="32">
        <f>IF(O15=1,COUNTIF($O$8:O15,1),"")</f>
        <v/>
      </c>
      <c r="Q15" s="32">
        <f>IF(D15="","",IF(OR(F15="",F15&lt;1,F15&gt;5),1,INT(F15)))</f>
        <v/>
      </c>
    </row>
    <row r="16" ht="28" customHeight="1">
      <c r="B16" s="11">
        <f>IF(D16="","",ROW()-7)</f>
        <v/>
      </c>
      <c r="C16" s="28" t="inlineStr">
        <is>
          <t>Capitales de Europa</t>
        </is>
      </c>
      <c r="D16" s="29" t="inlineStr">
        <is>
          <t>Capital de Croacia</t>
        </is>
      </c>
      <c r="E16" s="29" t="inlineStr">
        <is>
          <t>Zagreb</t>
        </is>
      </c>
      <c r="F16" s="10" t="n">
        <v>1</v>
      </c>
      <c r="G16" s="30" t="n">
        <v>46296</v>
      </c>
      <c r="H16" s="10" t="n">
        <v>1</v>
      </c>
      <c r="I16" s="10" t="n">
        <v>2</v>
      </c>
      <c r="J16" s="12">
        <f>IF(D16="","",IF(N(H16)+N(I16)=0,"",N(H16)/(N(H16)+N(I16))))</f>
        <v/>
      </c>
      <c r="K16" s="31">
        <f>IF(OR(D16="",G16=""),"",G16+INDEX(Panel!$C$11:$C$15,Q16))</f>
        <v/>
      </c>
      <c r="L16" s="21">
        <f>IF(D16="","",IF(G16="","Nueva",IF(K16&lt;$C$5,"Atrasada",IF(K16=$C$5,"Hoy","Al día"))))</f>
        <v/>
      </c>
      <c r="M16" s="22">
        <f>IF(K16="","",$C$5-K16)</f>
        <v/>
      </c>
      <c r="N16" s="11">
        <f>IF(D16="","",MIN(5,Q16+1))</f>
        <v/>
      </c>
      <c r="O16" s="32">
        <f>IF(L16="","",IF(L16="Al día",0,1))</f>
        <v/>
      </c>
      <c r="P16" s="32">
        <f>IF(O16=1,COUNTIF($O$8:O16,1),"")</f>
        <v/>
      </c>
      <c r="Q16" s="32">
        <f>IF(D16="","",IF(OR(F16="",F16&lt;1,F16&gt;5),1,INT(F16)))</f>
        <v/>
      </c>
    </row>
    <row r="17" ht="28" customHeight="1">
      <c r="B17" s="11">
        <f>IF(D17="","",ROW()-7)</f>
        <v/>
      </c>
      <c r="C17" s="28" t="inlineStr">
        <is>
          <t>Derecho Constitucional</t>
        </is>
      </c>
      <c r="D17" s="29" t="inlineStr">
        <is>
          <t>Artículo de la CE sobre la igualdad ante la ley</t>
        </is>
      </c>
      <c r="E17" s="29" t="inlineStr">
        <is>
          <t>Artículo 14</t>
        </is>
      </c>
      <c r="F17" s="10" t="n">
        <v>3</v>
      </c>
      <c r="G17" s="30" t="n">
        <v>46285</v>
      </c>
      <c r="H17" s="10" t="n">
        <v>5</v>
      </c>
      <c r="I17" s="10" t="n">
        <v>2</v>
      </c>
      <c r="J17" s="12">
        <f>IF(D17="","",IF(N(H17)+N(I17)=0,"",N(H17)/(N(H17)+N(I17))))</f>
        <v/>
      </c>
      <c r="K17" s="31">
        <f>IF(OR(D17="",G17=""),"",G17+INDEX(Panel!$C$11:$C$15,Q17))</f>
        <v/>
      </c>
      <c r="L17" s="21">
        <f>IF(D17="","",IF(G17="","Nueva",IF(K17&lt;$C$5,"Atrasada",IF(K17=$C$5,"Hoy","Al día"))))</f>
        <v/>
      </c>
      <c r="M17" s="22">
        <f>IF(K17="","",$C$5-K17)</f>
        <v/>
      </c>
      <c r="N17" s="11">
        <f>IF(D17="","",MIN(5,Q17+1))</f>
        <v/>
      </c>
      <c r="O17" s="32">
        <f>IF(L17="","",IF(L17="Al día",0,1))</f>
        <v/>
      </c>
      <c r="P17" s="32">
        <f>IF(O17=1,COUNTIF($O$8:O17,1),"")</f>
        <v/>
      </c>
      <c r="Q17" s="32">
        <f>IF(D17="","",IF(OR(F17="",F17&lt;1,F17&gt;5),1,INT(F17)))</f>
        <v/>
      </c>
    </row>
    <row r="18" ht="28" customHeight="1">
      <c r="B18" s="11">
        <f>IF(D18="","",ROW()-7)</f>
        <v/>
      </c>
      <c r="C18" s="28" t="inlineStr">
        <is>
          <t>Derecho Constitucional</t>
        </is>
      </c>
      <c r="D18" s="29" t="inlineStr">
        <is>
          <t>¿Cuántos años dura una legislatura?</t>
        </is>
      </c>
      <c r="E18" s="29" t="inlineStr">
        <is>
          <t>4 años</t>
        </is>
      </c>
      <c r="F18" s="10" t="n">
        <v>5</v>
      </c>
      <c r="G18" s="30" t="n">
        <v>46267</v>
      </c>
      <c r="H18" s="10" t="n">
        <v>7</v>
      </c>
      <c r="I18" s="10" t="n">
        <v>0</v>
      </c>
      <c r="J18" s="12">
        <f>IF(D18="","",IF(N(H18)+N(I18)=0,"",N(H18)/(N(H18)+N(I18))))</f>
        <v/>
      </c>
      <c r="K18" s="31">
        <f>IF(OR(D18="",G18=""),"",G18+INDEX(Panel!$C$11:$C$15,Q18))</f>
        <v/>
      </c>
      <c r="L18" s="21">
        <f>IF(D18="","",IF(G18="","Nueva",IF(K18&lt;$C$5,"Atrasada",IF(K18=$C$5,"Hoy","Al día"))))</f>
        <v/>
      </c>
      <c r="M18" s="22">
        <f>IF(K18="","",$C$5-K18)</f>
        <v/>
      </c>
      <c r="N18" s="11">
        <f>IF(D18="","",MIN(5,Q18+1))</f>
        <v/>
      </c>
      <c r="O18" s="32">
        <f>IF(L18="","",IF(L18="Al día",0,1))</f>
        <v/>
      </c>
      <c r="P18" s="32">
        <f>IF(O18=1,COUNTIF($O$8:O18,1),"")</f>
        <v/>
      </c>
      <c r="Q18" s="32">
        <f>IF(D18="","",IF(OR(F18="",F18&lt;1,F18&gt;5),1,INT(F18)))</f>
        <v/>
      </c>
    </row>
    <row r="19" ht="28" customHeight="1">
      <c r="B19" s="11">
        <f>IF(D19="","",ROW()-7)</f>
        <v/>
      </c>
      <c r="C19" s="28" t="inlineStr">
        <is>
          <t>Derecho Constitucional</t>
        </is>
      </c>
      <c r="D19" s="29" t="inlineStr">
        <is>
          <t>¿Quién sanciona y promulga las leyes?</t>
        </is>
      </c>
      <c r="E19" s="29" t="inlineStr">
        <is>
          <t>El Rey</t>
        </is>
      </c>
      <c r="F19" s="10" t="n">
        <v>2</v>
      </c>
      <c r="G19" s="30" t="n">
        <v>46296</v>
      </c>
      <c r="H19" s="10" t="n">
        <v>2</v>
      </c>
      <c r="I19" s="10" t="n">
        <v>2</v>
      </c>
      <c r="J19" s="12">
        <f>IF(D19="","",IF(N(H19)+N(I19)=0,"",N(H19)/(N(H19)+N(I19))))</f>
        <v/>
      </c>
      <c r="K19" s="31">
        <f>IF(OR(D19="",G19=""),"",G19+INDEX(Panel!$C$11:$C$15,Q19))</f>
        <v/>
      </c>
      <c r="L19" s="21">
        <f>IF(D19="","",IF(G19="","Nueva",IF(K19&lt;$C$5,"Atrasada",IF(K19=$C$5,"Hoy","Al día"))))</f>
        <v/>
      </c>
      <c r="M19" s="22">
        <f>IF(K19="","",$C$5-K19)</f>
        <v/>
      </c>
      <c r="N19" s="11">
        <f>IF(D19="","",MIN(5,Q19+1))</f>
        <v/>
      </c>
      <c r="O19" s="32">
        <f>IF(L19="","",IF(L19="Al día",0,1))</f>
        <v/>
      </c>
      <c r="P19" s="32">
        <f>IF(O19=1,COUNTIF($O$8:O19,1),"")</f>
        <v/>
      </c>
      <c r="Q19" s="32">
        <f>IF(D19="","",IF(OR(F19="",F19&lt;1,F19&gt;5),1,INT(F19)))</f>
        <v/>
      </c>
    </row>
    <row r="20" ht="28" customHeight="1">
      <c r="B20" s="11">
        <f>IF(D20="","",ROW()-7)</f>
        <v/>
      </c>
      <c r="C20" s="28" t="inlineStr">
        <is>
          <t>Fórmulas de Excel</t>
        </is>
      </c>
      <c r="D20" s="29" t="inlineStr">
        <is>
          <t>Atajo para fijar una referencia ($A$1)</t>
        </is>
      </c>
      <c r="E20" s="29" t="inlineStr">
        <is>
          <t>Tecla F4</t>
        </is>
      </c>
      <c r="F20" s="10" t="n">
        <v>5</v>
      </c>
      <c r="G20" s="30" t="n">
        <v>46254</v>
      </c>
      <c r="H20" s="10" t="n">
        <v>8</v>
      </c>
      <c r="I20" s="10" t="n">
        <v>1</v>
      </c>
      <c r="J20" s="12">
        <f>IF(D20="","",IF(N(H20)+N(I20)=0,"",N(H20)/(N(H20)+N(I20))))</f>
        <v/>
      </c>
      <c r="K20" s="31">
        <f>IF(OR(D20="",G20=""),"",G20+INDEX(Panel!$C$11:$C$15,Q20))</f>
        <v/>
      </c>
      <c r="L20" s="21">
        <f>IF(D20="","",IF(G20="","Nueva",IF(K20&lt;$C$5,"Atrasada",IF(K20=$C$5,"Hoy","Al día"))))</f>
        <v/>
      </c>
      <c r="M20" s="22">
        <f>IF(K20="","",$C$5-K20)</f>
        <v/>
      </c>
      <c r="N20" s="11">
        <f>IF(D20="","",MIN(5,Q20+1))</f>
        <v/>
      </c>
      <c r="O20" s="32">
        <f>IF(L20="","",IF(L20="Al día",0,1))</f>
        <v/>
      </c>
      <c r="P20" s="32">
        <f>IF(O20=1,COUNTIF($O$8:O20,1),"")</f>
        <v/>
      </c>
      <c r="Q20" s="32">
        <f>IF(D20="","",IF(OR(F20="",F20&lt;1,F20&gt;5),1,INT(F20)))</f>
        <v/>
      </c>
    </row>
    <row r="21" ht="28" customHeight="1">
      <c r="B21" s="11">
        <f>IF(D21="","",ROW()-7)</f>
        <v/>
      </c>
      <c r="C21" s="28" t="inlineStr">
        <is>
          <t>Fórmulas de Excel</t>
        </is>
      </c>
      <c r="D21" s="29" t="inlineStr">
        <is>
          <t>Función que busca en la primera columna de una tabla</t>
        </is>
      </c>
      <c r="E21" s="29" t="inlineStr">
        <is>
          <t>BUSCARV (VLOOKUP)</t>
        </is>
      </c>
      <c r="F21" s="10" t="n">
        <v>4</v>
      </c>
      <c r="G21" s="30" t="n">
        <v>46283</v>
      </c>
      <c r="H21" s="10" t="n">
        <v>4</v>
      </c>
      <c r="I21" s="10" t="n">
        <v>1</v>
      </c>
      <c r="J21" s="12">
        <f>IF(D21="","",IF(N(H21)+N(I21)=0,"",N(H21)/(N(H21)+N(I21))))</f>
        <v/>
      </c>
      <c r="K21" s="31">
        <f>IF(OR(D21="",G21=""),"",G21+INDEX(Panel!$C$11:$C$15,Q21))</f>
        <v/>
      </c>
      <c r="L21" s="21">
        <f>IF(D21="","",IF(G21="","Nueva",IF(K21&lt;$C$5,"Atrasada",IF(K21=$C$5,"Hoy","Al día"))))</f>
        <v/>
      </c>
      <c r="M21" s="22">
        <f>IF(K21="","",$C$5-K21)</f>
        <v/>
      </c>
      <c r="N21" s="11">
        <f>IF(D21="","",MIN(5,Q21+1))</f>
        <v/>
      </c>
      <c r="O21" s="32">
        <f>IF(L21="","",IF(L21="Al día",0,1))</f>
        <v/>
      </c>
      <c r="P21" s="32">
        <f>IF(O21=1,COUNTIF($O$8:O21,1),"")</f>
        <v/>
      </c>
      <c r="Q21" s="32">
        <f>IF(D21="","",IF(OR(F21="",F21&lt;1,F21&gt;5),1,INT(F21)))</f>
        <v/>
      </c>
    </row>
    <row r="22" ht="28" customHeight="1">
      <c r="B22" s="11">
        <f>IF(D22="","",ROW()-7)</f>
        <v/>
      </c>
      <c r="C22" s="28" t="inlineStr">
        <is>
          <t>Fórmulas de Excel</t>
        </is>
      </c>
      <c r="D22" s="29" t="inlineStr">
        <is>
          <t>¿Qué hace SUMAR.SI?</t>
        </is>
      </c>
      <c r="E22" s="29" t="inlineStr">
        <is>
          <t>Suma las celdas que cumplen un criterio</t>
        </is>
      </c>
      <c r="F22" s="10" t="n">
        <v>3</v>
      </c>
      <c r="G22" s="30" t="n">
        <v>46295</v>
      </c>
      <c r="H22" s="10" t="n">
        <v>3</v>
      </c>
      <c r="I22" s="10" t="n">
        <v>0</v>
      </c>
      <c r="J22" s="12">
        <f>IF(D22="","",IF(N(H22)+N(I22)=0,"",N(H22)/(N(H22)+N(I22))))</f>
        <v/>
      </c>
      <c r="K22" s="31">
        <f>IF(OR(D22="",G22=""),"",G22+INDEX(Panel!$C$11:$C$15,Q22))</f>
        <v/>
      </c>
      <c r="L22" s="21">
        <f>IF(D22="","",IF(G22="","Nueva",IF(K22&lt;$C$5,"Atrasada",IF(K22=$C$5,"Hoy","Al día"))))</f>
        <v/>
      </c>
      <c r="M22" s="22">
        <f>IF(K22="","",$C$5-K22)</f>
        <v/>
      </c>
      <c r="N22" s="11">
        <f>IF(D22="","",MIN(5,Q22+1))</f>
        <v/>
      </c>
      <c r="O22" s="32">
        <f>IF(L22="","",IF(L22="Al día",0,1))</f>
        <v/>
      </c>
      <c r="P22" s="32">
        <f>IF(O22=1,COUNTIF($O$8:O22,1),"")</f>
        <v/>
      </c>
      <c r="Q22" s="32">
        <f>IF(D22="","",IF(OR(F22="",F22&lt;1,F22&gt;5),1,INT(F22)))</f>
        <v/>
      </c>
    </row>
    <row r="23" ht="28" customHeight="1">
      <c r="B23" s="11">
        <f>IF(D23="","",ROW()-7)</f>
        <v/>
      </c>
      <c r="C23" s="28" t="inlineStr">
        <is>
          <t>Anatomía básica</t>
        </is>
      </c>
      <c r="D23" s="29" t="inlineStr">
        <is>
          <t>Hueso más largo del cuerpo humano</t>
        </is>
      </c>
      <c r="E23" s="29" t="inlineStr">
        <is>
          <t>Fémur</t>
        </is>
      </c>
      <c r="F23" s="10" t="n">
        <v>5</v>
      </c>
      <c r="G23" s="30" t="n">
        <v>46295</v>
      </c>
      <c r="H23" s="10" t="n">
        <v>4</v>
      </c>
      <c r="I23" s="10" t="n">
        <v>0</v>
      </c>
      <c r="J23" s="12">
        <f>IF(D23="","",IF(N(H23)+N(I23)=0,"",N(H23)/(N(H23)+N(I23))))</f>
        <v/>
      </c>
      <c r="K23" s="31">
        <f>IF(OR(D23="",G23=""),"",G23+INDEX(Panel!$C$11:$C$15,Q23))</f>
        <v/>
      </c>
      <c r="L23" s="21">
        <f>IF(D23="","",IF(G23="","Nueva",IF(K23&lt;$C$5,"Atrasada",IF(K23=$C$5,"Hoy","Al día"))))</f>
        <v/>
      </c>
      <c r="M23" s="22">
        <f>IF(K23="","",$C$5-K23)</f>
        <v/>
      </c>
      <c r="N23" s="11">
        <f>IF(D23="","",MIN(5,Q23+1))</f>
        <v/>
      </c>
      <c r="O23" s="32">
        <f>IF(L23="","",IF(L23="Al día",0,1))</f>
        <v/>
      </c>
      <c r="P23" s="32">
        <f>IF(O23=1,COUNTIF($O$8:O23,1),"")</f>
        <v/>
      </c>
      <c r="Q23" s="32">
        <f>IF(D23="","",IF(OR(F23="",F23&lt;1,F23&gt;5),1,INT(F23)))</f>
        <v/>
      </c>
    </row>
    <row r="24" ht="28" customHeight="1">
      <c r="B24" s="11">
        <f>IF(D24="","",ROW()-7)</f>
        <v/>
      </c>
      <c r="C24" s="28" t="inlineStr">
        <is>
          <t>Anatomía básica</t>
        </is>
      </c>
      <c r="D24" s="29" t="inlineStr">
        <is>
          <t>Función de los alvéolos pulmonares</t>
        </is>
      </c>
      <c r="E24" s="29" t="inlineStr">
        <is>
          <t>Intercambio de gases (O2 y CO2)</t>
        </is>
      </c>
      <c r="F24" s="10" t="n"/>
      <c r="G24" s="30" t="n"/>
      <c r="H24" s="10" t="n">
        <v>0</v>
      </c>
      <c r="I24" s="10" t="n">
        <v>0</v>
      </c>
      <c r="J24" s="12">
        <f>IF(D24="","",IF(N(H24)+N(I24)=0,"",N(H24)/(N(H24)+N(I24))))</f>
        <v/>
      </c>
      <c r="K24" s="31">
        <f>IF(OR(D24="",G24=""),"",G24+INDEX(Panel!$C$11:$C$15,Q24))</f>
        <v/>
      </c>
      <c r="L24" s="21">
        <f>IF(D24="","",IF(G24="","Nueva",IF(K24&lt;$C$5,"Atrasada",IF(K24=$C$5,"Hoy","Al día"))))</f>
        <v/>
      </c>
      <c r="M24" s="22">
        <f>IF(K24="","",$C$5-K24)</f>
        <v/>
      </c>
      <c r="N24" s="11">
        <f>IF(D24="","",MIN(5,Q24+1))</f>
        <v/>
      </c>
      <c r="O24" s="32">
        <f>IF(L24="","",IF(L24="Al día",0,1))</f>
        <v/>
      </c>
      <c r="P24" s="32">
        <f>IF(O24=1,COUNTIF($O$8:O24,1),"")</f>
        <v/>
      </c>
      <c r="Q24" s="32">
        <f>IF(D24="","",IF(OR(F24="",F24&lt;1,F24&gt;5),1,INT(F24)))</f>
        <v/>
      </c>
    </row>
    <row r="25" ht="28" customHeight="1">
      <c r="B25" s="11">
        <f>IF(D25="","",ROW()-7)</f>
        <v/>
      </c>
      <c r="C25" s="28" t="n"/>
      <c r="D25" s="29" t="n"/>
      <c r="E25" s="29" t="n"/>
      <c r="F25" s="10" t="n"/>
      <c r="G25" s="30" t="n"/>
      <c r="H25" s="10" t="n"/>
      <c r="I25" s="10" t="n"/>
      <c r="J25" s="12">
        <f>IF(D25="","",IF(N(H25)+N(I25)=0,"",N(H25)/(N(H25)+N(I25))))</f>
        <v/>
      </c>
      <c r="K25" s="31">
        <f>IF(OR(D25="",G25=""),"",G25+INDEX(Panel!$C$11:$C$15,Q25))</f>
        <v/>
      </c>
      <c r="L25" s="21">
        <f>IF(D25="","",IF(G25="","Nueva",IF(K25&lt;$C$5,"Atrasada",IF(K25=$C$5,"Hoy","Al día"))))</f>
        <v/>
      </c>
      <c r="M25" s="22">
        <f>IF(K25="","",$C$5-K25)</f>
        <v/>
      </c>
      <c r="N25" s="11">
        <f>IF(D25="","",MIN(5,Q25+1))</f>
        <v/>
      </c>
      <c r="O25" s="32">
        <f>IF(L25="","",IF(L25="Al día",0,1))</f>
        <v/>
      </c>
      <c r="P25" s="32">
        <f>IF(O25=1,COUNTIF($O$8:O25,1),"")</f>
        <v/>
      </c>
      <c r="Q25" s="32">
        <f>IF(D25="","",IF(OR(F25="",F25&lt;1,F25&gt;5),1,INT(F25)))</f>
        <v/>
      </c>
    </row>
    <row r="26" ht="28" customHeight="1">
      <c r="B26" s="11">
        <f>IF(D26="","",ROW()-7)</f>
        <v/>
      </c>
      <c r="C26" s="28" t="n"/>
      <c r="D26" s="29" t="n"/>
      <c r="E26" s="29" t="n"/>
      <c r="F26" s="10" t="n"/>
      <c r="G26" s="30" t="n"/>
      <c r="H26" s="10" t="n"/>
      <c r="I26" s="10" t="n"/>
      <c r="J26" s="12">
        <f>IF(D26="","",IF(N(H26)+N(I26)=0,"",N(H26)/(N(H26)+N(I26))))</f>
        <v/>
      </c>
      <c r="K26" s="31">
        <f>IF(OR(D26="",G26=""),"",G26+INDEX(Panel!$C$11:$C$15,Q26))</f>
        <v/>
      </c>
      <c r="L26" s="21">
        <f>IF(D26="","",IF(G26="","Nueva",IF(K26&lt;$C$5,"Atrasada",IF(K26=$C$5,"Hoy","Al día"))))</f>
        <v/>
      </c>
      <c r="M26" s="22">
        <f>IF(K26="","",$C$5-K26)</f>
        <v/>
      </c>
      <c r="N26" s="11">
        <f>IF(D26="","",MIN(5,Q26+1))</f>
        <v/>
      </c>
      <c r="O26" s="32">
        <f>IF(L26="","",IF(L26="Al día",0,1))</f>
        <v/>
      </c>
      <c r="P26" s="32">
        <f>IF(O26=1,COUNTIF($O$8:O26,1),"")</f>
        <v/>
      </c>
      <c r="Q26" s="32">
        <f>IF(D26="","",IF(OR(F26="",F26&lt;1,F26&gt;5),1,INT(F26)))</f>
        <v/>
      </c>
    </row>
    <row r="27" ht="28" customHeight="1">
      <c r="B27" s="11">
        <f>IF(D27="","",ROW()-7)</f>
        <v/>
      </c>
      <c r="C27" s="28" t="n"/>
      <c r="D27" s="29" t="n"/>
      <c r="E27" s="29" t="n"/>
      <c r="F27" s="10" t="n"/>
      <c r="G27" s="30" t="n"/>
      <c r="H27" s="10" t="n"/>
      <c r="I27" s="10" t="n"/>
      <c r="J27" s="12">
        <f>IF(D27="","",IF(N(H27)+N(I27)=0,"",N(H27)/(N(H27)+N(I27))))</f>
        <v/>
      </c>
      <c r="K27" s="31">
        <f>IF(OR(D27="",G27=""),"",G27+INDEX(Panel!$C$11:$C$15,Q27))</f>
        <v/>
      </c>
      <c r="L27" s="21">
        <f>IF(D27="","",IF(G27="","Nueva",IF(K27&lt;$C$5,"Atrasada",IF(K27=$C$5,"Hoy","Al día"))))</f>
        <v/>
      </c>
      <c r="M27" s="22">
        <f>IF(K27="","",$C$5-K27)</f>
        <v/>
      </c>
      <c r="N27" s="11">
        <f>IF(D27="","",MIN(5,Q27+1))</f>
        <v/>
      </c>
      <c r="O27" s="32">
        <f>IF(L27="","",IF(L27="Al día",0,1))</f>
        <v/>
      </c>
      <c r="P27" s="32">
        <f>IF(O27=1,COUNTIF($O$8:O27,1),"")</f>
        <v/>
      </c>
      <c r="Q27" s="32">
        <f>IF(D27="","",IF(OR(F27="",F27&lt;1,F27&gt;5),1,INT(F27)))</f>
        <v/>
      </c>
    </row>
    <row r="28" ht="28" customHeight="1">
      <c r="B28" s="11">
        <f>IF(D28="","",ROW()-7)</f>
        <v/>
      </c>
      <c r="C28" s="28" t="n"/>
      <c r="D28" s="29" t="n"/>
      <c r="E28" s="29" t="n"/>
      <c r="F28" s="10" t="n"/>
      <c r="G28" s="30" t="n"/>
      <c r="H28" s="10" t="n"/>
      <c r="I28" s="10" t="n"/>
      <c r="J28" s="12">
        <f>IF(D28="","",IF(N(H28)+N(I28)=0,"",N(H28)/(N(H28)+N(I28))))</f>
        <v/>
      </c>
      <c r="K28" s="31">
        <f>IF(OR(D28="",G28=""),"",G28+INDEX(Panel!$C$11:$C$15,Q28))</f>
        <v/>
      </c>
      <c r="L28" s="21">
        <f>IF(D28="","",IF(G28="","Nueva",IF(K28&lt;$C$5,"Atrasada",IF(K28=$C$5,"Hoy","Al día"))))</f>
        <v/>
      </c>
      <c r="M28" s="22">
        <f>IF(K28="","",$C$5-K28)</f>
        <v/>
      </c>
      <c r="N28" s="11">
        <f>IF(D28="","",MIN(5,Q28+1))</f>
        <v/>
      </c>
      <c r="O28" s="32">
        <f>IF(L28="","",IF(L28="Al día",0,1))</f>
        <v/>
      </c>
      <c r="P28" s="32">
        <f>IF(O28=1,COUNTIF($O$8:O28,1),"")</f>
        <v/>
      </c>
      <c r="Q28" s="32">
        <f>IF(D28="","",IF(OR(F28="",F28&lt;1,F28&gt;5),1,INT(F28)))</f>
        <v/>
      </c>
    </row>
    <row r="29" ht="28" customHeight="1">
      <c r="B29" s="11">
        <f>IF(D29="","",ROW()-7)</f>
        <v/>
      </c>
      <c r="C29" s="28" t="n"/>
      <c r="D29" s="29" t="n"/>
      <c r="E29" s="29" t="n"/>
      <c r="F29" s="10" t="n"/>
      <c r="G29" s="30" t="n"/>
      <c r="H29" s="10" t="n"/>
      <c r="I29" s="10" t="n"/>
      <c r="J29" s="12">
        <f>IF(D29="","",IF(N(H29)+N(I29)=0,"",N(H29)/(N(H29)+N(I29))))</f>
        <v/>
      </c>
      <c r="K29" s="31">
        <f>IF(OR(D29="",G29=""),"",G29+INDEX(Panel!$C$11:$C$15,Q29))</f>
        <v/>
      </c>
      <c r="L29" s="21">
        <f>IF(D29="","",IF(G29="","Nueva",IF(K29&lt;$C$5,"Atrasada",IF(K29=$C$5,"Hoy","Al día"))))</f>
        <v/>
      </c>
      <c r="M29" s="22">
        <f>IF(K29="","",$C$5-K29)</f>
        <v/>
      </c>
      <c r="N29" s="11">
        <f>IF(D29="","",MIN(5,Q29+1))</f>
        <v/>
      </c>
      <c r="O29" s="32">
        <f>IF(L29="","",IF(L29="Al día",0,1))</f>
        <v/>
      </c>
      <c r="P29" s="32">
        <f>IF(O29=1,COUNTIF($O$8:O29,1),"")</f>
        <v/>
      </c>
      <c r="Q29" s="32">
        <f>IF(D29="","",IF(OR(F29="",F29&lt;1,F29&gt;5),1,INT(F29)))</f>
        <v/>
      </c>
    </row>
    <row r="30" ht="28" customHeight="1">
      <c r="B30" s="11">
        <f>IF(D30="","",ROW()-7)</f>
        <v/>
      </c>
      <c r="C30" s="28" t="n"/>
      <c r="D30" s="29" t="n"/>
      <c r="E30" s="29" t="n"/>
      <c r="F30" s="10" t="n"/>
      <c r="G30" s="30" t="n"/>
      <c r="H30" s="10" t="n"/>
      <c r="I30" s="10" t="n"/>
      <c r="J30" s="12">
        <f>IF(D30="","",IF(N(H30)+N(I30)=0,"",N(H30)/(N(H30)+N(I30))))</f>
        <v/>
      </c>
      <c r="K30" s="31">
        <f>IF(OR(D30="",G30=""),"",G30+INDEX(Panel!$C$11:$C$15,Q30))</f>
        <v/>
      </c>
      <c r="L30" s="21">
        <f>IF(D30="","",IF(G30="","Nueva",IF(K30&lt;$C$5,"Atrasada",IF(K30=$C$5,"Hoy","Al día"))))</f>
        <v/>
      </c>
      <c r="M30" s="22">
        <f>IF(K30="","",$C$5-K30)</f>
        <v/>
      </c>
      <c r="N30" s="11">
        <f>IF(D30="","",MIN(5,Q30+1))</f>
        <v/>
      </c>
      <c r="O30" s="32">
        <f>IF(L30="","",IF(L30="Al día",0,1))</f>
        <v/>
      </c>
      <c r="P30" s="32">
        <f>IF(O30=1,COUNTIF($O$8:O30,1),"")</f>
        <v/>
      </c>
      <c r="Q30" s="32">
        <f>IF(D30="","",IF(OR(F30="",F30&lt;1,F30&gt;5),1,INT(F30)))</f>
        <v/>
      </c>
    </row>
    <row r="31" ht="28" customHeight="1">
      <c r="B31" s="11">
        <f>IF(D31="","",ROW()-7)</f>
        <v/>
      </c>
      <c r="C31" s="28" t="n"/>
      <c r="D31" s="29" t="n"/>
      <c r="E31" s="29" t="n"/>
      <c r="F31" s="10" t="n"/>
      <c r="G31" s="30" t="n"/>
      <c r="H31" s="10" t="n"/>
      <c r="I31" s="10" t="n"/>
      <c r="J31" s="12">
        <f>IF(D31="","",IF(N(H31)+N(I31)=0,"",N(H31)/(N(H31)+N(I31))))</f>
        <v/>
      </c>
      <c r="K31" s="31">
        <f>IF(OR(D31="",G31=""),"",G31+INDEX(Panel!$C$11:$C$15,Q31))</f>
        <v/>
      </c>
      <c r="L31" s="21">
        <f>IF(D31="","",IF(G31="","Nueva",IF(K31&lt;$C$5,"Atrasada",IF(K31=$C$5,"Hoy","Al día"))))</f>
        <v/>
      </c>
      <c r="M31" s="22">
        <f>IF(K31="","",$C$5-K31)</f>
        <v/>
      </c>
      <c r="N31" s="11">
        <f>IF(D31="","",MIN(5,Q31+1))</f>
        <v/>
      </c>
      <c r="O31" s="32">
        <f>IF(L31="","",IF(L31="Al día",0,1))</f>
        <v/>
      </c>
      <c r="P31" s="32">
        <f>IF(O31=1,COUNTIF($O$8:O31,1),"")</f>
        <v/>
      </c>
      <c r="Q31" s="32">
        <f>IF(D31="","",IF(OR(F31="",F31&lt;1,F31&gt;5),1,INT(F31)))</f>
        <v/>
      </c>
    </row>
    <row r="32" ht="28" customHeight="1">
      <c r="B32" s="11">
        <f>IF(D32="","",ROW()-7)</f>
        <v/>
      </c>
      <c r="C32" s="28" t="n"/>
      <c r="D32" s="29" t="n"/>
      <c r="E32" s="29" t="n"/>
      <c r="F32" s="10" t="n"/>
      <c r="G32" s="30" t="n"/>
      <c r="H32" s="10" t="n"/>
      <c r="I32" s="10" t="n"/>
      <c r="J32" s="12">
        <f>IF(D32="","",IF(N(H32)+N(I32)=0,"",N(H32)/(N(H32)+N(I32))))</f>
        <v/>
      </c>
      <c r="K32" s="31">
        <f>IF(OR(D32="",G32=""),"",G32+INDEX(Panel!$C$11:$C$15,Q32))</f>
        <v/>
      </c>
      <c r="L32" s="21">
        <f>IF(D32="","",IF(G32="","Nueva",IF(K32&lt;$C$5,"Atrasada",IF(K32=$C$5,"Hoy","Al día"))))</f>
        <v/>
      </c>
      <c r="M32" s="22">
        <f>IF(K32="","",$C$5-K32)</f>
        <v/>
      </c>
      <c r="N32" s="11">
        <f>IF(D32="","",MIN(5,Q32+1))</f>
        <v/>
      </c>
      <c r="O32" s="32">
        <f>IF(L32="","",IF(L32="Al día",0,1))</f>
        <v/>
      </c>
      <c r="P32" s="32">
        <f>IF(O32=1,COUNTIF($O$8:O32,1),"")</f>
        <v/>
      </c>
      <c r="Q32" s="32">
        <f>IF(D32="","",IF(OR(F32="",F32&lt;1,F32&gt;5),1,INT(F32)))</f>
        <v/>
      </c>
    </row>
    <row r="33" ht="28" customHeight="1">
      <c r="B33" s="11">
        <f>IF(D33="","",ROW()-7)</f>
        <v/>
      </c>
      <c r="C33" s="28" t="n"/>
      <c r="D33" s="29" t="n"/>
      <c r="E33" s="29" t="n"/>
      <c r="F33" s="10" t="n"/>
      <c r="G33" s="30" t="n"/>
      <c r="H33" s="10" t="n"/>
      <c r="I33" s="10" t="n"/>
      <c r="J33" s="12">
        <f>IF(D33="","",IF(N(H33)+N(I33)=0,"",N(H33)/(N(H33)+N(I33))))</f>
        <v/>
      </c>
      <c r="K33" s="31">
        <f>IF(OR(D33="",G33=""),"",G33+INDEX(Panel!$C$11:$C$15,Q33))</f>
        <v/>
      </c>
      <c r="L33" s="21">
        <f>IF(D33="","",IF(G33="","Nueva",IF(K33&lt;$C$5,"Atrasada",IF(K33=$C$5,"Hoy","Al día"))))</f>
        <v/>
      </c>
      <c r="M33" s="22">
        <f>IF(K33="","",$C$5-K33)</f>
        <v/>
      </c>
      <c r="N33" s="11">
        <f>IF(D33="","",MIN(5,Q33+1))</f>
        <v/>
      </c>
      <c r="O33" s="32">
        <f>IF(L33="","",IF(L33="Al día",0,1))</f>
        <v/>
      </c>
      <c r="P33" s="32">
        <f>IF(O33=1,COUNTIF($O$8:O33,1),"")</f>
        <v/>
      </c>
      <c r="Q33" s="32">
        <f>IF(D33="","",IF(OR(F33="",F33&lt;1,F33&gt;5),1,INT(F33)))</f>
        <v/>
      </c>
    </row>
    <row r="34" ht="28" customHeight="1">
      <c r="B34" s="11">
        <f>IF(D34="","",ROW()-7)</f>
        <v/>
      </c>
      <c r="C34" s="28" t="n"/>
      <c r="D34" s="29" t="n"/>
      <c r="E34" s="29" t="n"/>
      <c r="F34" s="10" t="n"/>
      <c r="G34" s="30" t="n"/>
      <c r="H34" s="10" t="n"/>
      <c r="I34" s="10" t="n"/>
      <c r="J34" s="12">
        <f>IF(D34="","",IF(N(H34)+N(I34)=0,"",N(H34)/(N(H34)+N(I34))))</f>
        <v/>
      </c>
      <c r="K34" s="31">
        <f>IF(OR(D34="",G34=""),"",G34+INDEX(Panel!$C$11:$C$15,Q34))</f>
        <v/>
      </c>
      <c r="L34" s="21">
        <f>IF(D34="","",IF(G34="","Nueva",IF(K34&lt;$C$5,"Atrasada",IF(K34=$C$5,"Hoy","Al día"))))</f>
        <v/>
      </c>
      <c r="M34" s="22">
        <f>IF(K34="","",$C$5-K34)</f>
        <v/>
      </c>
      <c r="N34" s="11">
        <f>IF(D34="","",MIN(5,Q34+1))</f>
        <v/>
      </c>
      <c r="O34" s="32">
        <f>IF(L34="","",IF(L34="Al día",0,1))</f>
        <v/>
      </c>
      <c r="P34" s="32">
        <f>IF(O34=1,COUNTIF($O$8:O34,1),"")</f>
        <v/>
      </c>
      <c r="Q34" s="32">
        <f>IF(D34="","",IF(OR(F34="",F34&lt;1,F34&gt;5),1,INT(F34)))</f>
        <v/>
      </c>
    </row>
    <row r="35" ht="28" customHeight="1">
      <c r="B35" s="11">
        <f>IF(D35="","",ROW()-7)</f>
        <v/>
      </c>
      <c r="C35" s="28" t="n"/>
      <c r="D35" s="29" t="n"/>
      <c r="E35" s="29" t="n"/>
      <c r="F35" s="10" t="n"/>
      <c r="G35" s="30" t="n"/>
      <c r="H35" s="10" t="n"/>
      <c r="I35" s="10" t="n"/>
      <c r="J35" s="12">
        <f>IF(D35="","",IF(N(H35)+N(I35)=0,"",N(H35)/(N(H35)+N(I35))))</f>
        <v/>
      </c>
      <c r="K35" s="31">
        <f>IF(OR(D35="",G35=""),"",G35+INDEX(Panel!$C$11:$C$15,Q35))</f>
        <v/>
      </c>
      <c r="L35" s="21">
        <f>IF(D35="","",IF(G35="","Nueva",IF(K35&lt;$C$5,"Atrasada",IF(K35=$C$5,"Hoy","Al día"))))</f>
        <v/>
      </c>
      <c r="M35" s="22">
        <f>IF(K35="","",$C$5-K35)</f>
        <v/>
      </c>
      <c r="N35" s="11">
        <f>IF(D35="","",MIN(5,Q35+1))</f>
        <v/>
      </c>
      <c r="O35" s="32">
        <f>IF(L35="","",IF(L35="Al día",0,1))</f>
        <v/>
      </c>
      <c r="P35" s="32">
        <f>IF(O35=1,COUNTIF($O$8:O35,1),"")</f>
        <v/>
      </c>
      <c r="Q35" s="32">
        <f>IF(D35="","",IF(OR(F35="",F35&lt;1,F35&gt;5),1,INT(F35)))</f>
        <v/>
      </c>
    </row>
    <row r="36" ht="28" customHeight="1">
      <c r="B36" s="11">
        <f>IF(D36="","",ROW()-7)</f>
        <v/>
      </c>
      <c r="C36" s="28" t="n"/>
      <c r="D36" s="29" t="n"/>
      <c r="E36" s="29" t="n"/>
      <c r="F36" s="10" t="n"/>
      <c r="G36" s="30" t="n"/>
      <c r="H36" s="10" t="n"/>
      <c r="I36" s="10" t="n"/>
      <c r="J36" s="12">
        <f>IF(D36="","",IF(N(H36)+N(I36)=0,"",N(H36)/(N(H36)+N(I36))))</f>
        <v/>
      </c>
      <c r="K36" s="31">
        <f>IF(OR(D36="",G36=""),"",G36+INDEX(Panel!$C$11:$C$15,Q36))</f>
        <v/>
      </c>
      <c r="L36" s="21">
        <f>IF(D36="","",IF(G36="","Nueva",IF(K36&lt;$C$5,"Atrasada",IF(K36=$C$5,"Hoy","Al día"))))</f>
        <v/>
      </c>
      <c r="M36" s="22">
        <f>IF(K36="","",$C$5-K36)</f>
        <v/>
      </c>
      <c r="N36" s="11">
        <f>IF(D36="","",MIN(5,Q36+1))</f>
        <v/>
      </c>
      <c r="O36" s="32">
        <f>IF(L36="","",IF(L36="Al día",0,1))</f>
        <v/>
      </c>
      <c r="P36" s="32">
        <f>IF(O36=1,COUNTIF($O$8:O36,1),"")</f>
        <v/>
      </c>
      <c r="Q36" s="32">
        <f>IF(D36="","",IF(OR(F36="",F36&lt;1,F36&gt;5),1,INT(F36)))</f>
        <v/>
      </c>
    </row>
    <row r="37" ht="28" customHeight="1">
      <c r="B37" s="11">
        <f>IF(D37="","",ROW()-7)</f>
        <v/>
      </c>
      <c r="C37" s="28" t="n"/>
      <c r="D37" s="29" t="n"/>
      <c r="E37" s="29" t="n"/>
      <c r="F37" s="10" t="n"/>
      <c r="G37" s="30" t="n"/>
      <c r="H37" s="10" t="n"/>
      <c r="I37" s="10" t="n"/>
      <c r="J37" s="12">
        <f>IF(D37="","",IF(N(H37)+N(I37)=0,"",N(H37)/(N(H37)+N(I37))))</f>
        <v/>
      </c>
      <c r="K37" s="31">
        <f>IF(OR(D37="",G37=""),"",G37+INDEX(Panel!$C$11:$C$15,Q37))</f>
        <v/>
      </c>
      <c r="L37" s="21">
        <f>IF(D37="","",IF(G37="","Nueva",IF(K37&lt;$C$5,"Atrasada",IF(K37=$C$5,"Hoy","Al día"))))</f>
        <v/>
      </c>
      <c r="M37" s="22">
        <f>IF(K37="","",$C$5-K37)</f>
        <v/>
      </c>
      <c r="N37" s="11">
        <f>IF(D37="","",MIN(5,Q37+1))</f>
        <v/>
      </c>
      <c r="O37" s="32">
        <f>IF(L37="","",IF(L37="Al día",0,1))</f>
        <v/>
      </c>
      <c r="P37" s="32">
        <f>IF(O37=1,COUNTIF($O$8:O37,1),"")</f>
        <v/>
      </c>
      <c r="Q37" s="32">
        <f>IF(D37="","",IF(OR(F37="",F37&lt;1,F37&gt;5),1,INT(F37)))</f>
        <v/>
      </c>
    </row>
    <row r="38" ht="28" customHeight="1">
      <c r="B38" s="11">
        <f>IF(D38="","",ROW()-7)</f>
        <v/>
      </c>
      <c r="C38" s="28" t="n"/>
      <c r="D38" s="29" t="n"/>
      <c r="E38" s="29" t="n"/>
      <c r="F38" s="10" t="n"/>
      <c r="G38" s="30" t="n"/>
      <c r="H38" s="10" t="n"/>
      <c r="I38" s="10" t="n"/>
      <c r="J38" s="12">
        <f>IF(D38="","",IF(N(H38)+N(I38)=0,"",N(H38)/(N(H38)+N(I38))))</f>
        <v/>
      </c>
      <c r="K38" s="31">
        <f>IF(OR(D38="",G38=""),"",G38+INDEX(Panel!$C$11:$C$15,Q38))</f>
        <v/>
      </c>
      <c r="L38" s="21">
        <f>IF(D38="","",IF(G38="","Nueva",IF(K38&lt;$C$5,"Atrasada",IF(K38=$C$5,"Hoy","Al día"))))</f>
        <v/>
      </c>
      <c r="M38" s="22">
        <f>IF(K38="","",$C$5-K38)</f>
        <v/>
      </c>
      <c r="N38" s="11">
        <f>IF(D38="","",MIN(5,Q38+1))</f>
        <v/>
      </c>
      <c r="O38" s="32">
        <f>IF(L38="","",IF(L38="Al día",0,1))</f>
        <v/>
      </c>
      <c r="P38" s="32">
        <f>IF(O38=1,COUNTIF($O$8:O38,1),"")</f>
        <v/>
      </c>
      <c r="Q38" s="32">
        <f>IF(D38="","",IF(OR(F38="",F38&lt;1,F38&gt;5),1,INT(F38)))</f>
        <v/>
      </c>
    </row>
    <row r="39" ht="28" customHeight="1">
      <c r="B39" s="11">
        <f>IF(D39="","",ROW()-7)</f>
        <v/>
      </c>
      <c r="C39" s="28" t="n"/>
      <c r="D39" s="29" t="n"/>
      <c r="E39" s="29" t="n"/>
      <c r="F39" s="10" t="n"/>
      <c r="G39" s="30" t="n"/>
      <c r="H39" s="10" t="n"/>
      <c r="I39" s="10" t="n"/>
      <c r="J39" s="12">
        <f>IF(D39="","",IF(N(H39)+N(I39)=0,"",N(H39)/(N(H39)+N(I39))))</f>
        <v/>
      </c>
      <c r="K39" s="31">
        <f>IF(OR(D39="",G39=""),"",G39+INDEX(Panel!$C$11:$C$15,Q39))</f>
        <v/>
      </c>
      <c r="L39" s="21">
        <f>IF(D39="","",IF(G39="","Nueva",IF(K39&lt;$C$5,"Atrasada",IF(K39=$C$5,"Hoy","Al día"))))</f>
        <v/>
      </c>
      <c r="M39" s="22">
        <f>IF(K39="","",$C$5-K39)</f>
        <v/>
      </c>
      <c r="N39" s="11">
        <f>IF(D39="","",MIN(5,Q39+1))</f>
        <v/>
      </c>
      <c r="O39" s="32">
        <f>IF(L39="","",IF(L39="Al día",0,1))</f>
        <v/>
      </c>
      <c r="P39" s="32">
        <f>IF(O39=1,COUNTIF($O$8:O39,1),"")</f>
        <v/>
      </c>
      <c r="Q39" s="32">
        <f>IF(D39="","",IF(OR(F39="",F39&lt;1,F39&gt;5),1,INT(F39)))</f>
        <v/>
      </c>
    </row>
    <row r="40" ht="28" customHeight="1">
      <c r="B40" s="11">
        <f>IF(D40="","",ROW()-7)</f>
        <v/>
      </c>
      <c r="C40" s="28" t="n"/>
      <c r="D40" s="29" t="n"/>
      <c r="E40" s="29" t="n"/>
      <c r="F40" s="10" t="n"/>
      <c r="G40" s="30" t="n"/>
      <c r="H40" s="10" t="n"/>
      <c r="I40" s="10" t="n"/>
      <c r="J40" s="12">
        <f>IF(D40="","",IF(N(H40)+N(I40)=0,"",N(H40)/(N(H40)+N(I40))))</f>
        <v/>
      </c>
      <c r="K40" s="31">
        <f>IF(OR(D40="",G40=""),"",G40+INDEX(Panel!$C$11:$C$15,Q40))</f>
        <v/>
      </c>
      <c r="L40" s="21">
        <f>IF(D40="","",IF(G40="","Nueva",IF(K40&lt;$C$5,"Atrasada",IF(K40=$C$5,"Hoy","Al día"))))</f>
        <v/>
      </c>
      <c r="M40" s="22">
        <f>IF(K40="","",$C$5-K40)</f>
        <v/>
      </c>
      <c r="N40" s="11">
        <f>IF(D40="","",MIN(5,Q40+1))</f>
        <v/>
      </c>
      <c r="O40" s="32">
        <f>IF(L40="","",IF(L40="Al día",0,1))</f>
        <v/>
      </c>
      <c r="P40" s="32">
        <f>IF(O40=1,COUNTIF($O$8:O40,1),"")</f>
        <v/>
      </c>
      <c r="Q40" s="32">
        <f>IF(D40="","",IF(OR(F40="",F40&lt;1,F40&gt;5),1,INT(F40)))</f>
        <v/>
      </c>
    </row>
    <row r="41" ht="28" customHeight="1">
      <c r="B41" s="11">
        <f>IF(D41="","",ROW()-7)</f>
        <v/>
      </c>
      <c r="C41" s="28" t="n"/>
      <c r="D41" s="29" t="n"/>
      <c r="E41" s="29" t="n"/>
      <c r="F41" s="10" t="n"/>
      <c r="G41" s="30" t="n"/>
      <c r="H41" s="10" t="n"/>
      <c r="I41" s="10" t="n"/>
      <c r="J41" s="12">
        <f>IF(D41="","",IF(N(H41)+N(I41)=0,"",N(H41)/(N(H41)+N(I41))))</f>
        <v/>
      </c>
      <c r="K41" s="31">
        <f>IF(OR(D41="",G41=""),"",G41+INDEX(Panel!$C$11:$C$15,Q41))</f>
        <v/>
      </c>
      <c r="L41" s="21">
        <f>IF(D41="","",IF(G41="","Nueva",IF(K41&lt;$C$5,"Atrasada",IF(K41=$C$5,"Hoy","Al día"))))</f>
        <v/>
      </c>
      <c r="M41" s="22">
        <f>IF(K41="","",$C$5-K41)</f>
        <v/>
      </c>
      <c r="N41" s="11">
        <f>IF(D41="","",MIN(5,Q41+1))</f>
        <v/>
      </c>
      <c r="O41" s="32">
        <f>IF(L41="","",IF(L41="Al día",0,1))</f>
        <v/>
      </c>
      <c r="P41" s="32">
        <f>IF(O41=1,COUNTIF($O$8:O41,1),"")</f>
        <v/>
      </c>
      <c r="Q41" s="32">
        <f>IF(D41="","",IF(OR(F41="",F41&lt;1,F41&gt;5),1,INT(F41)))</f>
        <v/>
      </c>
    </row>
    <row r="42" ht="28" customHeight="1">
      <c r="B42" s="11">
        <f>IF(D42="","",ROW()-7)</f>
        <v/>
      </c>
      <c r="C42" s="28" t="n"/>
      <c r="D42" s="29" t="n"/>
      <c r="E42" s="29" t="n"/>
      <c r="F42" s="10" t="n"/>
      <c r="G42" s="30" t="n"/>
      <c r="H42" s="10" t="n"/>
      <c r="I42" s="10" t="n"/>
      <c r="J42" s="12">
        <f>IF(D42="","",IF(N(H42)+N(I42)=0,"",N(H42)/(N(H42)+N(I42))))</f>
        <v/>
      </c>
      <c r="K42" s="31">
        <f>IF(OR(D42="",G42=""),"",G42+INDEX(Panel!$C$11:$C$15,Q42))</f>
        <v/>
      </c>
      <c r="L42" s="21">
        <f>IF(D42="","",IF(G42="","Nueva",IF(K42&lt;$C$5,"Atrasada",IF(K42=$C$5,"Hoy","Al día"))))</f>
        <v/>
      </c>
      <c r="M42" s="22">
        <f>IF(K42="","",$C$5-K42)</f>
        <v/>
      </c>
      <c r="N42" s="11">
        <f>IF(D42="","",MIN(5,Q42+1))</f>
        <v/>
      </c>
      <c r="O42" s="32">
        <f>IF(L42="","",IF(L42="Al día",0,1))</f>
        <v/>
      </c>
      <c r="P42" s="32">
        <f>IF(O42=1,COUNTIF($O$8:O42,1),"")</f>
        <v/>
      </c>
      <c r="Q42" s="32">
        <f>IF(D42="","",IF(OR(F42="",F42&lt;1,F42&gt;5),1,INT(F42)))</f>
        <v/>
      </c>
    </row>
    <row r="43" ht="28" customHeight="1">
      <c r="B43" s="11">
        <f>IF(D43="","",ROW()-7)</f>
        <v/>
      </c>
      <c r="C43" s="28" t="n"/>
      <c r="D43" s="29" t="n"/>
      <c r="E43" s="29" t="n"/>
      <c r="F43" s="10" t="n"/>
      <c r="G43" s="30" t="n"/>
      <c r="H43" s="10" t="n"/>
      <c r="I43" s="10" t="n"/>
      <c r="J43" s="12">
        <f>IF(D43="","",IF(N(H43)+N(I43)=0,"",N(H43)/(N(H43)+N(I43))))</f>
        <v/>
      </c>
      <c r="K43" s="31">
        <f>IF(OR(D43="",G43=""),"",G43+INDEX(Panel!$C$11:$C$15,Q43))</f>
        <v/>
      </c>
      <c r="L43" s="21">
        <f>IF(D43="","",IF(G43="","Nueva",IF(K43&lt;$C$5,"Atrasada",IF(K43=$C$5,"Hoy","Al día"))))</f>
        <v/>
      </c>
      <c r="M43" s="22">
        <f>IF(K43="","",$C$5-K43)</f>
        <v/>
      </c>
      <c r="N43" s="11">
        <f>IF(D43="","",MIN(5,Q43+1))</f>
        <v/>
      </c>
      <c r="O43" s="32">
        <f>IF(L43="","",IF(L43="Al día",0,1))</f>
        <v/>
      </c>
      <c r="P43" s="32">
        <f>IF(O43=1,COUNTIF($O$8:O43,1),"")</f>
        <v/>
      </c>
      <c r="Q43" s="32">
        <f>IF(D43="","",IF(OR(F43="",F43&lt;1,F43&gt;5),1,INT(F43)))</f>
        <v/>
      </c>
    </row>
    <row r="44" ht="28" customHeight="1">
      <c r="B44" s="11">
        <f>IF(D44="","",ROW()-7)</f>
        <v/>
      </c>
      <c r="C44" s="28" t="n"/>
      <c r="D44" s="29" t="n"/>
      <c r="E44" s="29" t="n"/>
      <c r="F44" s="10" t="n"/>
      <c r="G44" s="30" t="n"/>
      <c r="H44" s="10" t="n"/>
      <c r="I44" s="10" t="n"/>
      <c r="J44" s="12">
        <f>IF(D44="","",IF(N(H44)+N(I44)=0,"",N(H44)/(N(H44)+N(I44))))</f>
        <v/>
      </c>
      <c r="K44" s="31">
        <f>IF(OR(D44="",G44=""),"",G44+INDEX(Panel!$C$11:$C$15,Q44))</f>
        <v/>
      </c>
      <c r="L44" s="21">
        <f>IF(D44="","",IF(G44="","Nueva",IF(K44&lt;$C$5,"Atrasada",IF(K44=$C$5,"Hoy","Al día"))))</f>
        <v/>
      </c>
      <c r="M44" s="22">
        <f>IF(K44="","",$C$5-K44)</f>
        <v/>
      </c>
      <c r="N44" s="11">
        <f>IF(D44="","",MIN(5,Q44+1))</f>
        <v/>
      </c>
      <c r="O44" s="32">
        <f>IF(L44="","",IF(L44="Al día",0,1))</f>
        <v/>
      </c>
      <c r="P44" s="32">
        <f>IF(O44=1,COUNTIF($O$8:O44,1),"")</f>
        <v/>
      </c>
      <c r="Q44" s="32">
        <f>IF(D44="","",IF(OR(F44="",F44&lt;1,F44&gt;5),1,INT(F44)))</f>
        <v/>
      </c>
    </row>
    <row r="45" ht="28" customHeight="1">
      <c r="B45" s="11">
        <f>IF(D45="","",ROW()-7)</f>
        <v/>
      </c>
      <c r="C45" s="28" t="n"/>
      <c r="D45" s="29" t="n"/>
      <c r="E45" s="29" t="n"/>
      <c r="F45" s="10" t="n"/>
      <c r="G45" s="30" t="n"/>
      <c r="H45" s="10" t="n"/>
      <c r="I45" s="10" t="n"/>
      <c r="J45" s="12">
        <f>IF(D45="","",IF(N(H45)+N(I45)=0,"",N(H45)/(N(H45)+N(I45))))</f>
        <v/>
      </c>
      <c r="K45" s="31">
        <f>IF(OR(D45="",G45=""),"",G45+INDEX(Panel!$C$11:$C$15,Q45))</f>
        <v/>
      </c>
      <c r="L45" s="21">
        <f>IF(D45="","",IF(G45="","Nueva",IF(K45&lt;$C$5,"Atrasada",IF(K45=$C$5,"Hoy","Al día"))))</f>
        <v/>
      </c>
      <c r="M45" s="22">
        <f>IF(K45="","",$C$5-K45)</f>
        <v/>
      </c>
      <c r="N45" s="11">
        <f>IF(D45="","",MIN(5,Q45+1))</f>
        <v/>
      </c>
      <c r="O45" s="32">
        <f>IF(L45="","",IF(L45="Al día",0,1))</f>
        <v/>
      </c>
      <c r="P45" s="32">
        <f>IF(O45=1,COUNTIF($O$8:O45,1),"")</f>
        <v/>
      </c>
      <c r="Q45" s="32">
        <f>IF(D45="","",IF(OR(F45="",F45&lt;1,F45&gt;5),1,INT(F45)))</f>
        <v/>
      </c>
    </row>
    <row r="46" ht="28" customHeight="1">
      <c r="B46" s="11">
        <f>IF(D46="","",ROW()-7)</f>
        <v/>
      </c>
      <c r="C46" s="28" t="n"/>
      <c r="D46" s="29" t="n"/>
      <c r="E46" s="29" t="n"/>
      <c r="F46" s="10" t="n"/>
      <c r="G46" s="30" t="n"/>
      <c r="H46" s="10" t="n"/>
      <c r="I46" s="10" t="n"/>
      <c r="J46" s="12">
        <f>IF(D46="","",IF(N(H46)+N(I46)=0,"",N(H46)/(N(H46)+N(I46))))</f>
        <v/>
      </c>
      <c r="K46" s="31">
        <f>IF(OR(D46="",G46=""),"",G46+INDEX(Panel!$C$11:$C$15,Q46))</f>
        <v/>
      </c>
      <c r="L46" s="21">
        <f>IF(D46="","",IF(G46="","Nueva",IF(K46&lt;$C$5,"Atrasada",IF(K46=$C$5,"Hoy","Al día"))))</f>
        <v/>
      </c>
      <c r="M46" s="22">
        <f>IF(K46="","",$C$5-K46)</f>
        <v/>
      </c>
      <c r="N46" s="11">
        <f>IF(D46="","",MIN(5,Q46+1))</f>
        <v/>
      </c>
      <c r="O46" s="32">
        <f>IF(L46="","",IF(L46="Al día",0,1))</f>
        <v/>
      </c>
      <c r="P46" s="32">
        <f>IF(O46=1,COUNTIF($O$8:O46,1),"")</f>
        <v/>
      </c>
      <c r="Q46" s="32">
        <f>IF(D46="","",IF(OR(F46="",F46&lt;1,F46&gt;5),1,INT(F46)))</f>
        <v/>
      </c>
    </row>
    <row r="47" ht="28" customHeight="1">
      <c r="B47" s="11">
        <f>IF(D47="","",ROW()-7)</f>
        <v/>
      </c>
      <c r="C47" s="28" t="n"/>
      <c r="D47" s="29" t="n"/>
      <c r="E47" s="29" t="n"/>
      <c r="F47" s="10" t="n"/>
      <c r="G47" s="30" t="n"/>
      <c r="H47" s="10" t="n"/>
      <c r="I47" s="10" t="n"/>
      <c r="J47" s="12">
        <f>IF(D47="","",IF(N(H47)+N(I47)=0,"",N(H47)/(N(H47)+N(I47))))</f>
        <v/>
      </c>
      <c r="K47" s="31">
        <f>IF(OR(D47="",G47=""),"",G47+INDEX(Panel!$C$11:$C$15,Q47))</f>
        <v/>
      </c>
      <c r="L47" s="21">
        <f>IF(D47="","",IF(G47="","Nueva",IF(K47&lt;$C$5,"Atrasada",IF(K47=$C$5,"Hoy","Al día"))))</f>
        <v/>
      </c>
      <c r="M47" s="22">
        <f>IF(K47="","",$C$5-K47)</f>
        <v/>
      </c>
      <c r="N47" s="11">
        <f>IF(D47="","",MIN(5,Q47+1))</f>
        <v/>
      </c>
      <c r="O47" s="32">
        <f>IF(L47="","",IF(L47="Al día",0,1))</f>
        <v/>
      </c>
      <c r="P47" s="32">
        <f>IF(O47=1,COUNTIF($O$8:O47,1),"")</f>
        <v/>
      </c>
      <c r="Q47" s="32">
        <f>IF(D47="","",IF(OR(F47="",F47&lt;1,F47&gt;5),1,INT(F47)))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B8:N47">
    <cfRule type="expression" priority="1" dxfId="1">
      <formula>$L8="Atrasada"</formula>
    </cfRule>
    <cfRule type="expression" priority="2" dxfId="0">
      <formula>$L8="Hoy"</formula>
    </cfRule>
    <cfRule type="expression" priority="3" dxfId="2">
      <formula>$L8="Nueva"</formula>
    </cfRule>
  </conditionalFormatting>
  <conditionalFormatting sqref="F8:F47">
    <cfRule type="expression" priority="4" dxfId="3">
      <formula>$F8=5</formula>
    </cfRule>
  </conditionalFormatting>
  <conditionalFormatting sqref="J8:J47">
    <cfRule type="dataBar" priority="5">
      <dataBar>
        <cfvo type="num" val="0"/>
        <cfvo type="max"/>
        <color rgb="0010B981"/>
      </dataBar>
    </cfRule>
  </conditionalFormatting>
  <dataValidations count="3">
    <dataValidation sqref="C8:C47" showDropDown="0" showInputMessage="0" showErrorMessage="0" allowBlank="1" type="list">
      <formula1>=Mazos!$B$8:$B$15</formula1>
    </dataValidation>
    <dataValidation sqref="F8:F47" showDropDown="0" showInputMessage="0" showErrorMessage="1" allowBlank="1" errorTitle="Caja" error="La caja debe ser un número entero entre 1 y 5." type="whole" operator="between">
      <formula1>1</formula1>
      <formula2>5</formula2>
    </dataValidation>
    <dataValidation sqref="H8:I47" showDropDown="0" showInputMessage="0" showErrorMessage="1" allowBlank="1" errorTitle="Número" error="Escribe un número entero (0 o más)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1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1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1" customWidth="1" min="9" max="9"/>
    <col width="11" customWidth="1" min="10" max="10"/>
  </cols>
  <sheetData>
    <row r="2" ht="34" customHeight="1">
      <c r="B2" s="1" t="inlineStr">
        <is>
          <t>Mazos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Resumen por mazo: cuántas tarjetas tiene, cuántas toca repasar hoy, cuántas dominas y tu porcentaje de acierto.</t>
        </is>
      </c>
    </row>
    <row r="7" ht="32" customHeight="1">
      <c r="B7" s="8" t="inlineStr">
        <is>
          <t>Mazo</t>
        </is>
      </c>
      <c r="C7" s="8" t="inlineStr">
        <is>
          <t>Tarjetas</t>
        </is>
      </c>
      <c r="D7" s="8" t="inlineStr">
        <is>
          <t>Para repasar hoy</t>
        </is>
      </c>
      <c r="E7" s="8" t="inlineStr">
        <is>
          <t>Dominadas (caja 5)</t>
        </is>
      </c>
      <c r="F7" s="8" t="inlineStr">
        <is>
          <t>% dominadas</t>
        </is>
      </c>
      <c r="G7" s="8" t="inlineStr">
        <is>
          <t>Aciertos</t>
        </is>
      </c>
      <c r="H7" s="8" t="inlineStr">
        <is>
          <t>Fallos</t>
        </is>
      </c>
      <c r="I7" s="8" t="inlineStr">
        <is>
          <t>% acierto</t>
        </is>
      </c>
      <c r="J7" s="8" t="inlineStr">
        <is>
          <t>Sesiones</t>
        </is>
      </c>
    </row>
    <row r="8">
      <c r="B8" s="28" t="inlineStr">
        <is>
          <t>Inglés: phrasal verbs</t>
        </is>
      </c>
      <c r="C8" s="11">
        <f>IF(B8="","",COUNTIF(Tarjetas!$C$8:$C$47,B8))</f>
        <v/>
      </c>
      <c r="D8" s="11">
        <f>IF(B8="","",COUNTIFS(Tarjetas!$C$8:$C$47,B8,Tarjetas!$O$8:$O$47,1))</f>
        <v/>
      </c>
      <c r="E8" s="11">
        <f>IF(B8="","",COUNTIFS(Tarjetas!$C$8:$C$47,B8,Tarjetas!$Q$8:$Q$47,5))</f>
        <v/>
      </c>
      <c r="F8" s="12">
        <f>IF(B8="","",IF(C8=0,0,E8/C8))</f>
        <v/>
      </c>
      <c r="G8" s="11">
        <f>IF(B8="","",SUMIF(Tarjetas!$C$8:$C$47,B8,Tarjetas!$H$8:$H$47))</f>
        <v/>
      </c>
      <c r="H8" s="11">
        <f>IF(B8="","",SUMIF(Tarjetas!$C$8:$C$47,B8,Tarjetas!$I$8:$I$47))</f>
        <v/>
      </c>
      <c r="I8" s="33">
        <f>IF(B8="","",IF(G8+H8=0,0,G8/(G8+H8)))</f>
        <v/>
      </c>
      <c r="J8" s="11">
        <f>IF(B8="","",COUNTIF(Repasos!$C$8:$C$47,B8))</f>
        <v/>
      </c>
    </row>
    <row r="9">
      <c r="B9" s="28" t="inlineStr">
        <is>
          <t>Capitales de Europa</t>
        </is>
      </c>
      <c r="C9" s="11">
        <f>IF(B9="","",COUNTIF(Tarjetas!$C$8:$C$47,B9))</f>
        <v/>
      </c>
      <c r="D9" s="11">
        <f>IF(B9="","",COUNTIFS(Tarjetas!$C$8:$C$47,B9,Tarjetas!$O$8:$O$47,1))</f>
        <v/>
      </c>
      <c r="E9" s="11">
        <f>IF(B9="","",COUNTIFS(Tarjetas!$C$8:$C$47,B9,Tarjetas!$Q$8:$Q$47,5))</f>
        <v/>
      </c>
      <c r="F9" s="12">
        <f>IF(B9="","",IF(C9=0,0,E9/C9))</f>
        <v/>
      </c>
      <c r="G9" s="11">
        <f>IF(B9="","",SUMIF(Tarjetas!$C$8:$C$47,B9,Tarjetas!$H$8:$H$47))</f>
        <v/>
      </c>
      <c r="H9" s="11">
        <f>IF(B9="","",SUMIF(Tarjetas!$C$8:$C$47,B9,Tarjetas!$I$8:$I$47))</f>
        <v/>
      </c>
      <c r="I9" s="33">
        <f>IF(B9="","",IF(G9+H9=0,0,G9/(G9+H9)))</f>
        <v/>
      </c>
      <c r="J9" s="11">
        <f>IF(B9="","",COUNTIF(Repasos!$C$8:$C$47,B9))</f>
        <v/>
      </c>
    </row>
    <row r="10">
      <c r="B10" s="28" t="inlineStr">
        <is>
          <t>Derecho Constitucional</t>
        </is>
      </c>
      <c r="C10" s="11">
        <f>IF(B10="","",COUNTIF(Tarjetas!$C$8:$C$47,B10))</f>
        <v/>
      </c>
      <c r="D10" s="11">
        <f>IF(B10="","",COUNTIFS(Tarjetas!$C$8:$C$47,B10,Tarjetas!$O$8:$O$47,1))</f>
        <v/>
      </c>
      <c r="E10" s="11">
        <f>IF(B10="","",COUNTIFS(Tarjetas!$C$8:$C$47,B10,Tarjetas!$Q$8:$Q$47,5))</f>
        <v/>
      </c>
      <c r="F10" s="12">
        <f>IF(B10="","",IF(C10=0,0,E10/C10))</f>
        <v/>
      </c>
      <c r="G10" s="11">
        <f>IF(B10="","",SUMIF(Tarjetas!$C$8:$C$47,B10,Tarjetas!$H$8:$H$47))</f>
        <v/>
      </c>
      <c r="H10" s="11">
        <f>IF(B10="","",SUMIF(Tarjetas!$C$8:$C$47,B10,Tarjetas!$I$8:$I$47))</f>
        <v/>
      </c>
      <c r="I10" s="33">
        <f>IF(B10="","",IF(G10+H10=0,0,G10/(G10+H10)))</f>
        <v/>
      </c>
      <c r="J10" s="11">
        <f>IF(B10="","",COUNTIF(Repasos!$C$8:$C$47,B10))</f>
        <v/>
      </c>
    </row>
    <row r="11">
      <c r="B11" s="28" t="inlineStr">
        <is>
          <t>Fórmulas de Excel</t>
        </is>
      </c>
      <c r="C11" s="11">
        <f>IF(B11="","",COUNTIF(Tarjetas!$C$8:$C$47,B11))</f>
        <v/>
      </c>
      <c r="D11" s="11">
        <f>IF(B11="","",COUNTIFS(Tarjetas!$C$8:$C$47,B11,Tarjetas!$O$8:$O$47,1))</f>
        <v/>
      </c>
      <c r="E11" s="11">
        <f>IF(B11="","",COUNTIFS(Tarjetas!$C$8:$C$47,B11,Tarjetas!$Q$8:$Q$47,5))</f>
        <v/>
      </c>
      <c r="F11" s="12">
        <f>IF(B11="","",IF(C11=0,0,E11/C11))</f>
        <v/>
      </c>
      <c r="G11" s="11">
        <f>IF(B11="","",SUMIF(Tarjetas!$C$8:$C$47,B11,Tarjetas!$H$8:$H$47))</f>
        <v/>
      </c>
      <c r="H11" s="11">
        <f>IF(B11="","",SUMIF(Tarjetas!$C$8:$C$47,B11,Tarjetas!$I$8:$I$47))</f>
        <v/>
      </c>
      <c r="I11" s="33">
        <f>IF(B11="","",IF(G11+H11=0,0,G11/(G11+H11)))</f>
        <v/>
      </c>
      <c r="J11" s="11">
        <f>IF(B11="","",COUNTIF(Repasos!$C$8:$C$47,B11))</f>
        <v/>
      </c>
    </row>
    <row r="12">
      <c r="B12" s="28" t="inlineStr">
        <is>
          <t>Anatomía básica</t>
        </is>
      </c>
      <c r="C12" s="11">
        <f>IF(B12="","",COUNTIF(Tarjetas!$C$8:$C$47,B12))</f>
        <v/>
      </c>
      <c r="D12" s="11">
        <f>IF(B12="","",COUNTIFS(Tarjetas!$C$8:$C$47,B12,Tarjetas!$O$8:$O$47,1))</f>
        <v/>
      </c>
      <c r="E12" s="11">
        <f>IF(B12="","",COUNTIFS(Tarjetas!$C$8:$C$47,B12,Tarjetas!$Q$8:$Q$47,5))</f>
        <v/>
      </c>
      <c r="F12" s="12">
        <f>IF(B12="","",IF(C12=0,0,E12/C12))</f>
        <v/>
      </c>
      <c r="G12" s="11">
        <f>IF(B12="","",SUMIF(Tarjetas!$C$8:$C$47,B12,Tarjetas!$H$8:$H$47))</f>
        <v/>
      </c>
      <c r="H12" s="11">
        <f>IF(B12="","",SUMIF(Tarjetas!$C$8:$C$47,B12,Tarjetas!$I$8:$I$47))</f>
        <v/>
      </c>
      <c r="I12" s="33">
        <f>IF(B12="","",IF(G12+H12=0,0,G12/(G12+H12)))</f>
        <v/>
      </c>
      <c r="J12" s="11">
        <f>IF(B12="","",COUNTIF(Repasos!$C$8:$C$47,B12))</f>
        <v/>
      </c>
    </row>
    <row r="13">
      <c r="B13" s="28" t="n"/>
      <c r="C13" s="11">
        <f>IF(B13="","",COUNTIF(Tarjetas!$C$8:$C$47,B13))</f>
        <v/>
      </c>
      <c r="D13" s="11">
        <f>IF(B13="","",COUNTIFS(Tarjetas!$C$8:$C$47,B13,Tarjetas!$O$8:$O$47,1))</f>
        <v/>
      </c>
      <c r="E13" s="11">
        <f>IF(B13="","",COUNTIFS(Tarjetas!$C$8:$C$47,B13,Tarjetas!$Q$8:$Q$47,5))</f>
        <v/>
      </c>
      <c r="F13" s="12">
        <f>IF(B13="","",IF(C13=0,0,E13/C13))</f>
        <v/>
      </c>
      <c r="G13" s="11">
        <f>IF(B13="","",SUMIF(Tarjetas!$C$8:$C$47,B13,Tarjetas!$H$8:$H$47))</f>
        <v/>
      </c>
      <c r="H13" s="11">
        <f>IF(B13="","",SUMIF(Tarjetas!$C$8:$C$47,B13,Tarjetas!$I$8:$I$47))</f>
        <v/>
      </c>
      <c r="I13" s="33">
        <f>IF(B13="","",IF(G13+H13=0,0,G13/(G13+H13)))</f>
        <v/>
      </c>
      <c r="J13" s="11">
        <f>IF(B13="","",COUNTIF(Repasos!$C$8:$C$47,B13))</f>
        <v/>
      </c>
    </row>
    <row r="14">
      <c r="B14" s="28" t="n"/>
      <c r="C14" s="11">
        <f>IF(B14="","",COUNTIF(Tarjetas!$C$8:$C$47,B14))</f>
        <v/>
      </c>
      <c r="D14" s="11">
        <f>IF(B14="","",COUNTIFS(Tarjetas!$C$8:$C$47,B14,Tarjetas!$O$8:$O$47,1))</f>
        <v/>
      </c>
      <c r="E14" s="11">
        <f>IF(B14="","",COUNTIFS(Tarjetas!$C$8:$C$47,B14,Tarjetas!$Q$8:$Q$47,5))</f>
        <v/>
      </c>
      <c r="F14" s="12">
        <f>IF(B14="","",IF(C14=0,0,E14/C14))</f>
        <v/>
      </c>
      <c r="G14" s="11">
        <f>IF(B14="","",SUMIF(Tarjetas!$C$8:$C$47,B14,Tarjetas!$H$8:$H$47))</f>
        <v/>
      </c>
      <c r="H14" s="11">
        <f>IF(B14="","",SUMIF(Tarjetas!$C$8:$C$47,B14,Tarjetas!$I$8:$I$47))</f>
        <v/>
      </c>
      <c r="I14" s="33">
        <f>IF(B14="","",IF(G14+H14=0,0,G14/(G14+H14)))</f>
        <v/>
      </c>
      <c r="J14" s="11">
        <f>IF(B14="","",COUNTIF(Repasos!$C$8:$C$47,B14))</f>
        <v/>
      </c>
    </row>
    <row r="15">
      <c r="B15" s="28" t="n"/>
      <c r="C15" s="11">
        <f>IF(B15="","",COUNTIF(Tarjetas!$C$8:$C$47,B15))</f>
        <v/>
      </c>
      <c r="D15" s="11">
        <f>IF(B15="","",COUNTIFS(Tarjetas!$C$8:$C$47,B15,Tarjetas!$O$8:$O$47,1))</f>
        <v/>
      </c>
      <c r="E15" s="11">
        <f>IF(B15="","",COUNTIFS(Tarjetas!$C$8:$C$47,B15,Tarjetas!$Q$8:$Q$47,5))</f>
        <v/>
      </c>
      <c r="F15" s="12">
        <f>IF(B15="","",IF(C15=0,0,E15/C15))</f>
        <v/>
      </c>
      <c r="G15" s="11">
        <f>IF(B15="","",SUMIF(Tarjetas!$C$8:$C$47,B15,Tarjetas!$H$8:$H$47))</f>
        <v/>
      </c>
      <c r="H15" s="11">
        <f>IF(B15="","",SUMIF(Tarjetas!$C$8:$C$47,B15,Tarjetas!$I$8:$I$47))</f>
        <v/>
      </c>
      <c r="I15" s="33">
        <f>IF(B15="","",IF(G15+H15=0,0,G15/(G15+H15)))</f>
        <v/>
      </c>
      <c r="J15" s="11">
        <f>IF(B15="","",COUNTIF(Repasos!$C$8:$C$47,B15))</f>
        <v/>
      </c>
    </row>
    <row r="16">
      <c r="B16" s="13" t="inlineStr">
        <is>
          <t>Total</t>
        </is>
      </c>
      <c r="C16" s="14">
        <f>SUM(C8:C15)</f>
        <v/>
      </c>
      <c r="D16" s="14">
        <f>SUM(D8:D15)</f>
        <v/>
      </c>
      <c r="E16" s="14">
        <f>SUM(E8:E15)</f>
        <v/>
      </c>
      <c r="F16" s="34">
        <f>IF(C16=0,0,E16/C16)</f>
        <v/>
      </c>
      <c r="G16" s="14">
        <f>SUM(G8:G15)</f>
        <v/>
      </c>
      <c r="H16" s="14">
        <f>SUM(H8:H15)</f>
        <v/>
      </c>
      <c r="I16" s="34">
        <f>IF(G16+H16=0,0,G16/(G16+H16))</f>
        <v/>
      </c>
      <c r="J16" s="14">
        <f>SUM(J8:J15)</f>
        <v/>
      </c>
    </row>
    <row r="18">
      <c r="B18" s="24" t="inlineStr">
        <is>
          <t>En ámbar: mazos con tarjetas por repasar hoy. En rojo: acierto por debajo del 60 %. Estos nombres alimentan el desplegable de «Tarjetas» y «Repasos».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F8:F15">
    <cfRule type="dataBar" priority="1">
      <dataBar>
        <cfvo type="num" val="0"/>
        <cfvo type="max"/>
        <color rgb="0010B981"/>
      </dataBar>
    </cfRule>
  </conditionalFormatting>
  <conditionalFormatting sqref="D8:D15">
    <cfRule type="expression" priority="2" dxfId="0">
      <formula>AND(ISNUMBER($D8),$D8&gt;0)</formula>
    </cfRule>
  </conditionalFormatting>
  <conditionalFormatting sqref="I8:I15">
    <cfRule type="expression" priority="3" dxfId="1">
      <formula>AND(ISNUMBER($I8),$I8&lt;0.6,$G8+$H8&gt;0)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26" customWidth="1" min="3" max="3"/>
    <col width="12" customWidth="1" min="4" max="4"/>
    <col width="11" customWidth="1" min="5" max="5"/>
    <col width="10" customWidth="1" min="6" max="6"/>
    <col width="11" customWidth="1" min="7" max="7"/>
    <col width="11" customWidth="1" min="8" max="8"/>
    <col width="13" customWidth="1" min="9" max="9"/>
  </cols>
  <sheetData>
    <row r="2" ht="34" customHeight="1">
      <c r="B2" s="1" t="inlineStr">
        <is>
          <t>Registro de sesiones de repaso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Anota cada sesión: cuántas tarjetas repasaste, cuántas acertaste y cuánto tardaste.</t>
        </is>
      </c>
    </row>
    <row r="5">
      <c r="B5" s="25" t="inlineStr">
        <is>
          <t>Sesiones:</t>
        </is>
      </c>
      <c r="C5" s="16">
        <f>COUNT(B8:B47)</f>
        <v/>
      </c>
      <c r="D5" s="35" t="inlineStr">
        <is>
          <t>Tarjetas:</t>
        </is>
      </c>
      <c r="E5" s="16">
        <f>SUM(D8:D47)</f>
        <v/>
      </c>
      <c r="F5" s="35" t="inlineStr">
        <is>
          <t>% acierto:</t>
        </is>
      </c>
      <c r="G5" s="33">
        <f>IF(E5=0,0,SUM(E8:E47)/E5)</f>
        <v/>
      </c>
      <c r="H5" s="35" t="inlineStr">
        <is>
          <t>Minutos:</t>
        </is>
      </c>
      <c r="I5" s="16">
        <f>SUM(H8:H47)</f>
        <v/>
      </c>
    </row>
    <row r="7" ht="32" customHeight="1">
      <c r="B7" s="8" t="inlineStr">
        <is>
          <t>Fecha</t>
        </is>
      </c>
      <c r="C7" s="8" t="inlineStr">
        <is>
          <t>Mazo</t>
        </is>
      </c>
      <c r="D7" s="8" t="inlineStr">
        <is>
          <t>Tarjetas repasadas</t>
        </is>
      </c>
      <c r="E7" s="8" t="inlineStr">
        <is>
          <t>Aciertos</t>
        </is>
      </c>
      <c r="F7" s="8" t="inlineStr">
        <is>
          <t>Fallos</t>
        </is>
      </c>
      <c r="G7" s="8" t="inlineStr">
        <is>
          <t>% acierto</t>
        </is>
      </c>
      <c r="H7" s="8" t="inlineStr">
        <is>
          <t>Minutos</t>
        </is>
      </c>
      <c r="I7" s="8" t="inlineStr">
        <is>
          <t>Tarjetas por minuto</t>
        </is>
      </c>
    </row>
    <row r="8">
      <c r="B8" s="30" t="n">
        <v>46275</v>
      </c>
      <c r="C8" s="28" t="inlineStr">
        <is>
          <t>Capitales de Europa</t>
        </is>
      </c>
      <c r="D8" s="10" t="n">
        <v>4</v>
      </c>
      <c r="E8" s="10" t="n">
        <v>4</v>
      </c>
      <c r="F8" s="11">
        <f>IF(D8="","",MAX(0,D8-N(E8)))</f>
        <v/>
      </c>
      <c r="G8" s="33">
        <f>IF(D8="","",IF(D8=0,0,N(E8)/D8))</f>
        <v/>
      </c>
      <c r="H8" s="10" t="n">
        <v>6</v>
      </c>
      <c r="I8" s="36">
        <f>IF(OR(D8="",N(H8)=0),"",ROUND(D8/H8,2))</f>
        <v/>
      </c>
    </row>
    <row r="9">
      <c r="B9" s="30" t="n">
        <v>46279</v>
      </c>
      <c r="C9" s="28" t="inlineStr">
        <is>
          <t>Inglés: phrasal verbs</t>
        </is>
      </c>
      <c r="D9" s="10" t="n">
        <v>5</v>
      </c>
      <c r="E9" s="10" t="n">
        <v>3</v>
      </c>
      <c r="F9" s="11">
        <f>IF(D9="","",MAX(0,D9-N(E9)))</f>
        <v/>
      </c>
      <c r="G9" s="33">
        <f>IF(D9="","",IF(D9=0,0,N(E9)/D9))</f>
        <v/>
      </c>
      <c r="H9" s="10" t="n">
        <v>9</v>
      </c>
      <c r="I9" s="36">
        <f>IF(OR(D9="",N(H9)=0),"",ROUND(D9/H9,2))</f>
        <v/>
      </c>
    </row>
    <row r="10">
      <c r="B10" s="30" t="n">
        <v>46283</v>
      </c>
      <c r="C10" s="28" t="inlineStr">
        <is>
          <t>Fórmulas de Excel</t>
        </is>
      </c>
      <c r="D10" s="10" t="n">
        <v>3</v>
      </c>
      <c r="E10" s="10" t="n">
        <v>3</v>
      </c>
      <c r="F10" s="11">
        <f>IF(D10="","",MAX(0,D10-N(E10)))</f>
        <v/>
      </c>
      <c r="G10" s="33">
        <f>IF(D10="","",IF(D10=0,0,N(E10)/D10))</f>
        <v/>
      </c>
      <c r="H10" s="10" t="n">
        <v>5</v>
      </c>
      <c r="I10" s="36">
        <f>IF(OR(D10="",N(H10)=0),"",ROUND(D10/H10,2))</f>
        <v/>
      </c>
    </row>
    <row r="11">
      <c r="B11" s="30" t="n">
        <v>46285</v>
      </c>
      <c r="C11" s="28" t="inlineStr">
        <is>
          <t>Derecho Constitucional</t>
        </is>
      </c>
      <c r="D11" s="10" t="n">
        <v>3</v>
      </c>
      <c r="E11" s="10" t="n">
        <v>2</v>
      </c>
      <c r="F11" s="11">
        <f>IF(D11="","",MAX(0,D11-N(E11)))</f>
        <v/>
      </c>
      <c r="G11" s="33">
        <f>IF(D11="","",IF(D11=0,0,N(E11)/D11))</f>
        <v/>
      </c>
      <c r="H11" s="10" t="n">
        <v>8</v>
      </c>
      <c r="I11" s="36">
        <f>IF(OR(D11="",N(H11)=0),"",ROUND(D11/H11,2))</f>
        <v/>
      </c>
    </row>
    <row r="12">
      <c r="B12" s="30" t="n">
        <v>46287</v>
      </c>
      <c r="C12" s="28" t="inlineStr">
        <is>
          <t>Inglés: phrasal verbs</t>
        </is>
      </c>
      <c r="D12" s="10" t="n">
        <v>5</v>
      </c>
      <c r="E12" s="10" t="n">
        <v>4</v>
      </c>
      <c r="F12" s="11">
        <f>IF(D12="","",MAX(0,D12-N(E12)))</f>
        <v/>
      </c>
      <c r="G12" s="33">
        <f>IF(D12="","",IF(D12=0,0,N(E12)/D12))</f>
        <v/>
      </c>
      <c r="H12" s="10" t="n">
        <v>8</v>
      </c>
      <c r="I12" s="36">
        <f>IF(OR(D12="",N(H12)=0),"",ROUND(D12/H12,2))</f>
        <v/>
      </c>
    </row>
    <row r="13">
      <c r="B13" s="30" t="n">
        <v>46290</v>
      </c>
      <c r="C13" s="28" t="inlineStr">
        <is>
          <t>Inglés: phrasal verbs</t>
        </is>
      </c>
      <c r="D13" s="10" t="n">
        <v>4</v>
      </c>
      <c r="E13" s="10" t="n">
        <v>4</v>
      </c>
      <c r="F13" s="11">
        <f>IF(D13="","",MAX(0,D13-N(E13)))</f>
        <v/>
      </c>
      <c r="G13" s="33">
        <f>IF(D13="","",IF(D13=0,0,N(E13)/D13))</f>
        <v/>
      </c>
      <c r="H13" s="10" t="n">
        <v>6</v>
      </c>
      <c r="I13" s="36">
        <f>IF(OR(D13="",N(H13)=0),"",ROUND(D13/H13,2))</f>
        <v/>
      </c>
    </row>
    <row r="14">
      <c r="B14" s="30" t="n">
        <v>46293</v>
      </c>
      <c r="C14" s="28" t="inlineStr">
        <is>
          <t>Inglés: phrasal verbs</t>
        </is>
      </c>
      <c r="D14" s="10" t="n">
        <v>5</v>
      </c>
      <c r="E14" s="10" t="n">
        <v>3</v>
      </c>
      <c r="F14" s="11">
        <f>IF(D14="","",MAX(0,D14-N(E14)))</f>
        <v/>
      </c>
      <c r="G14" s="33">
        <f>IF(D14="","",IF(D14=0,0,N(E14)/D14))</f>
        <v/>
      </c>
      <c r="H14" s="10" t="n">
        <v>9</v>
      </c>
      <c r="I14" s="36">
        <f>IF(OR(D14="",N(H14)=0),"",ROUND(D14/H14,2))</f>
        <v/>
      </c>
    </row>
    <row r="15">
      <c r="B15" s="30" t="n">
        <v>46294</v>
      </c>
      <c r="C15" s="28" t="inlineStr">
        <is>
          <t>Capitales de Europa</t>
        </is>
      </c>
      <c r="D15" s="10" t="n">
        <v>4</v>
      </c>
      <c r="E15" s="10" t="n">
        <v>3</v>
      </c>
      <c r="F15" s="11">
        <f>IF(D15="","",MAX(0,D15-N(E15)))</f>
        <v/>
      </c>
      <c r="G15" s="33">
        <f>IF(D15="","",IF(D15=0,0,N(E15)/D15))</f>
        <v/>
      </c>
      <c r="H15" s="10" t="n">
        <v>5</v>
      </c>
      <c r="I15" s="36">
        <f>IF(OR(D15="",N(H15)=0),"",ROUND(D15/H15,2))</f>
        <v/>
      </c>
    </row>
    <row r="16">
      <c r="B16" s="30" t="n">
        <v>46295</v>
      </c>
      <c r="C16" s="28" t="inlineStr">
        <is>
          <t>Fórmulas de Excel</t>
        </is>
      </c>
      <c r="D16" s="10" t="n">
        <v>4</v>
      </c>
      <c r="E16" s="10" t="n">
        <v>3</v>
      </c>
      <c r="F16" s="11">
        <f>IF(D16="","",MAX(0,D16-N(E16)))</f>
        <v/>
      </c>
      <c r="G16" s="33">
        <f>IF(D16="","",IF(D16=0,0,N(E16)/D16))</f>
        <v/>
      </c>
      <c r="H16" s="10" t="n">
        <v>7</v>
      </c>
      <c r="I16" s="36">
        <f>IF(OR(D16="",N(H16)=0),"",ROUND(D16/H16,2))</f>
        <v/>
      </c>
    </row>
    <row r="17">
      <c r="B17" s="30" t="n">
        <v>46296</v>
      </c>
      <c r="C17" s="28" t="inlineStr">
        <is>
          <t>Derecho Constitucional</t>
        </is>
      </c>
      <c r="D17" s="10" t="n">
        <v>6</v>
      </c>
      <c r="E17" s="10" t="n">
        <v>4</v>
      </c>
      <c r="F17" s="11">
        <f>IF(D17="","",MAX(0,D17-N(E17)))</f>
        <v/>
      </c>
      <c r="G17" s="33">
        <f>IF(D17="","",IF(D17=0,0,N(E17)/D17))</f>
        <v/>
      </c>
      <c r="H17" s="10" t="n">
        <v>10</v>
      </c>
      <c r="I17" s="36">
        <f>IF(OR(D17="",N(H17)=0),"",ROUND(D17/H17,2))</f>
        <v/>
      </c>
    </row>
    <row r="18">
      <c r="B18" s="30" t="n"/>
      <c r="C18" s="28" t="n"/>
      <c r="D18" s="10" t="n"/>
      <c r="E18" s="10" t="n"/>
      <c r="F18" s="11">
        <f>IF(D18="","",MAX(0,D18-N(E18)))</f>
        <v/>
      </c>
      <c r="G18" s="33">
        <f>IF(D18="","",IF(D18=0,0,N(E18)/D18))</f>
        <v/>
      </c>
      <c r="H18" s="10" t="n"/>
      <c r="I18" s="36">
        <f>IF(OR(D18="",N(H18)=0),"",ROUND(D18/H18,2))</f>
        <v/>
      </c>
    </row>
    <row r="19">
      <c r="B19" s="30" t="n"/>
      <c r="C19" s="28" t="n"/>
      <c r="D19" s="10" t="n"/>
      <c r="E19" s="10" t="n"/>
      <c r="F19" s="11">
        <f>IF(D19="","",MAX(0,D19-N(E19)))</f>
        <v/>
      </c>
      <c r="G19" s="33">
        <f>IF(D19="","",IF(D19=0,0,N(E19)/D19))</f>
        <v/>
      </c>
      <c r="H19" s="10" t="n"/>
      <c r="I19" s="36">
        <f>IF(OR(D19="",N(H19)=0),"",ROUND(D19/H19,2))</f>
        <v/>
      </c>
    </row>
    <row r="20">
      <c r="B20" s="30" t="n"/>
      <c r="C20" s="28" t="n"/>
      <c r="D20" s="10" t="n"/>
      <c r="E20" s="10" t="n"/>
      <c r="F20" s="11">
        <f>IF(D20="","",MAX(0,D20-N(E20)))</f>
        <v/>
      </c>
      <c r="G20" s="33">
        <f>IF(D20="","",IF(D20=0,0,N(E20)/D20))</f>
        <v/>
      </c>
      <c r="H20" s="10" t="n"/>
      <c r="I20" s="36">
        <f>IF(OR(D20="",N(H20)=0),"",ROUND(D20/H20,2))</f>
        <v/>
      </c>
    </row>
    <row r="21">
      <c r="B21" s="30" t="n"/>
      <c r="C21" s="28" t="n"/>
      <c r="D21" s="10" t="n"/>
      <c r="E21" s="10" t="n"/>
      <c r="F21" s="11">
        <f>IF(D21="","",MAX(0,D21-N(E21)))</f>
        <v/>
      </c>
      <c r="G21" s="33">
        <f>IF(D21="","",IF(D21=0,0,N(E21)/D21))</f>
        <v/>
      </c>
      <c r="H21" s="10" t="n"/>
      <c r="I21" s="36">
        <f>IF(OR(D21="",N(H21)=0),"",ROUND(D21/H21,2))</f>
        <v/>
      </c>
    </row>
    <row r="22">
      <c r="B22" s="30" t="n"/>
      <c r="C22" s="28" t="n"/>
      <c r="D22" s="10" t="n"/>
      <c r="E22" s="10" t="n"/>
      <c r="F22" s="11">
        <f>IF(D22="","",MAX(0,D22-N(E22)))</f>
        <v/>
      </c>
      <c r="G22" s="33">
        <f>IF(D22="","",IF(D22=0,0,N(E22)/D22))</f>
        <v/>
      </c>
      <c r="H22" s="10" t="n"/>
      <c r="I22" s="36">
        <f>IF(OR(D22="",N(H22)=0),"",ROUND(D22/H22,2))</f>
        <v/>
      </c>
    </row>
    <row r="23">
      <c r="B23" s="30" t="n"/>
      <c r="C23" s="28" t="n"/>
      <c r="D23" s="10" t="n"/>
      <c r="E23" s="10" t="n"/>
      <c r="F23" s="11">
        <f>IF(D23="","",MAX(0,D23-N(E23)))</f>
        <v/>
      </c>
      <c r="G23" s="33">
        <f>IF(D23="","",IF(D23=0,0,N(E23)/D23))</f>
        <v/>
      </c>
      <c r="H23" s="10" t="n"/>
      <c r="I23" s="36">
        <f>IF(OR(D23="",N(H23)=0),"",ROUND(D23/H23,2))</f>
        <v/>
      </c>
    </row>
    <row r="24">
      <c r="B24" s="30" t="n"/>
      <c r="C24" s="28" t="n"/>
      <c r="D24" s="10" t="n"/>
      <c r="E24" s="10" t="n"/>
      <c r="F24" s="11">
        <f>IF(D24="","",MAX(0,D24-N(E24)))</f>
        <v/>
      </c>
      <c r="G24" s="33">
        <f>IF(D24="","",IF(D24=0,0,N(E24)/D24))</f>
        <v/>
      </c>
      <c r="H24" s="10" t="n"/>
      <c r="I24" s="36">
        <f>IF(OR(D24="",N(H24)=0),"",ROUND(D24/H24,2))</f>
        <v/>
      </c>
    </row>
    <row r="25">
      <c r="B25" s="30" t="n"/>
      <c r="C25" s="28" t="n"/>
      <c r="D25" s="10" t="n"/>
      <c r="E25" s="10" t="n"/>
      <c r="F25" s="11">
        <f>IF(D25="","",MAX(0,D25-N(E25)))</f>
        <v/>
      </c>
      <c r="G25" s="33">
        <f>IF(D25="","",IF(D25=0,0,N(E25)/D25))</f>
        <v/>
      </c>
      <c r="H25" s="10" t="n"/>
      <c r="I25" s="36">
        <f>IF(OR(D25="",N(H25)=0),"",ROUND(D25/H25,2))</f>
        <v/>
      </c>
    </row>
    <row r="26">
      <c r="B26" s="30" t="n"/>
      <c r="C26" s="28" t="n"/>
      <c r="D26" s="10" t="n"/>
      <c r="E26" s="10" t="n"/>
      <c r="F26" s="11">
        <f>IF(D26="","",MAX(0,D26-N(E26)))</f>
        <v/>
      </c>
      <c r="G26" s="33">
        <f>IF(D26="","",IF(D26=0,0,N(E26)/D26))</f>
        <v/>
      </c>
      <c r="H26" s="10" t="n"/>
      <c r="I26" s="36">
        <f>IF(OR(D26="",N(H26)=0),"",ROUND(D26/H26,2))</f>
        <v/>
      </c>
    </row>
    <row r="27">
      <c r="B27" s="30" t="n"/>
      <c r="C27" s="28" t="n"/>
      <c r="D27" s="10" t="n"/>
      <c r="E27" s="10" t="n"/>
      <c r="F27" s="11">
        <f>IF(D27="","",MAX(0,D27-N(E27)))</f>
        <v/>
      </c>
      <c r="G27" s="33">
        <f>IF(D27="","",IF(D27=0,0,N(E27)/D27))</f>
        <v/>
      </c>
      <c r="H27" s="10" t="n"/>
      <c r="I27" s="36">
        <f>IF(OR(D27="",N(H27)=0),"",ROUND(D27/H27,2))</f>
        <v/>
      </c>
    </row>
    <row r="28">
      <c r="B28" s="30" t="n"/>
      <c r="C28" s="28" t="n"/>
      <c r="D28" s="10" t="n"/>
      <c r="E28" s="10" t="n"/>
      <c r="F28" s="11">
        <f>IF(D28="","",MAX(0,D28-N(E28)))</f>
        <v/>
      </c>
      <c r="G28" s="33">
        <f>IF(D28="","",IF(D28=0,0,N(E28)/D28))</f>
        <v/>
      </c>
      <c r="H28" s="10" t="n"/>
      <c r="I28" s="36">
        <f>IF(OR(D28="",N(H28)=0),"",ROUND(D28/H28,2))</f>
        <v/>
      </c>
    </row>
    <row r="29">
      <c r="B29" s="30" t="n"/>
      <c r="C29" s="28" t="n"/>
      <c r="D29" s="10" t="n"/>
      <c r="E29" s="10" t="n"/>
      <c r="F29" s="11">
        <f>IF(D29="","",MAX(0,D29-N(E29)))</f>
        <v/>
      </c>
      <c r="G29" s="33">
        <f>IF(D29="","",IF(D29=0,0,N(E29)/D29))</f>
        <v/>
      </c>
      <c r="H29" s="10" t="n"/>
      <c r="I29" s="36">
        <f>IF(OR(D29="",N(H29)=0),"",ROUND(D29/H29,2))</f>
        <v/>
      </c>
    </row>
    <row r="30">
      <c r="B30" s="30" t="n"/>
      <c r="C30" s="28" t="n"/>
      <c r="D30" s="10" t="n"/>
      <c r="E30" s="10" t="n"/>
      <c r="F30" s="11">
        <f>IF(D30="","",MAX(0,D30-N(E30)))</f>
        <v/>
      </c>
      <c r="G30" s="33">
        <f>IF(D30="","",IF(D30=0,0,N(E30)/D30))</f>
        <v/>
      </c>
      <c r="H30" s="10" t="n"/>
      <c r="I30" s="36">
        <f>IF(OR(D30="",N(H30)=0),"",ROUND(D30/H30,2))</f>
        <v/>
      </c>
    </row>
    <row r="31">
      <c r="B31" s="30" t="n"/>
      <c r="C31" s="28" t="n"/>
      <c r="D31" s="10" t="n"/>
      <c r="E31" s="10" t="n"/>
      <c r="F31" s="11">
        <f>IF(D31="","",MAX(0,D31-N(E31)))</f>
        <v/>
      </c>
      <c r="G31" s="33">
        <f>IF(D31="","",IF(D31=0,0,N(E31)/D31))</f>
        <v/>
      </c>
      <c r="H31" s="10" t="n"/>
      <c r="I31" s="36">
        <f>IF(OR(D31="",N(H31)=0),"",ROUND(D31/H31,2))</f>
        <v/>
      </c>
    </row>
    <row r="32">
      <c r="B32" s="30" t="n"/>
      <c r="C32" s="28" t="n"/>
      <c r="D32" s="10" t="n"/>
      <c r="E32" s="10" t="n"/>
      <c r="F32" s="11">
        <f>IF(D32="","",MAX(0,D32-N(E32)))</f>
        <v/>
      </c>
      <c r="G32" s="33">
        <f>IF(D32="","",IF(D32=0,0,N(E32)/D32))</f>
        <v/>
      </c>
      <c r="H32" s="10" t="n"/>
      <c r="I32" s="36">
        <f>IF(OR(D32="",N(H32)=0),"",ROUND(D32/H32,2))</f>
        <v/>
      </c>
    </row>
    <row r="33">
      <c r="B33" s="30" t="n"/>
      <c r="C33" s="28" t="n"/>
      <c r="D33" s="10" t="n"/>
      <c r="E33" s="10" t="n"/>
      <c r="F33" s="11">
        <f>IF(D33="","",MAX(0,D33-N(E33)))</f>
        <v/>
      </c>
      <c r="G33" s="33">
        <f>IF(D33="","",IF(D33=0,0,N(E33)/D33))</f>
        <v/>
      </c>
      <c r="H33" s="10" t="n"/>
      <c r="I33" s="36">
        <f>IF(OR(D33="",N(H33)=0),"",ROUND(D33/H33,2))</f>
        <v/>
      </c>
    </row>
    <row r="34">
      <c r="B34" s="30" t="n"/>
      <c r="C34" s="28" t="n"/>
      <c r="D34" s="10" t="n"/>
      <c r="E34" s="10" t="n"/>
      <c r="F34" s="11">
        <f>IF(D34="","",MAX(0,D34-N(E34)))</f>
        <v/>
      </c>
      <c r="G34" s="33">
        <f>IF(D34="","",IF(D34=0,0,N(E34)/D34))</f>
        <v/>
      </c>
      <c r="H34" s="10" t="n"/>
      <c r="I34" s="36">
        <f>IF(OR(D34="",N(H34)=0),"",ROUND(D34/H34,2))</f>
        <v/>
      </c>
    </row>
    <row r="35">
      <c r="B35" s="30" t="n"/>
      <c r="C35" s="28" t="n"/>
      <c r="D35" s="10" t="n"/>
      <c r="E35" s="10" t="n"/>
      <c r="F35" s="11">
        <f>IF(D35="","",MAX(0,D35-N(E35)))</f>
        <v/>
      </c>
      <c r="G35" s="33">
        <f>IF(D35="","",IF(D35=0,0,N(E35)/D35))</f>
        <v/>
      </c>
      <c r="H35" s="10" t="n"/>
      <c r="I35" s="36">
        <f>IF(OR(D35="",N(H35)=0),"",ROUND(D35/H35,2))</f>
        <v/>
      </c>
    </row>
    <row r="36">
      <c r="B36" s="30" t="n"/>
      <c r="C36" s="28" t="n"/>
      <c r="D36" s="10" t="n"/>
      <c r="E36" s="10" t="n"/>
      <c r="F36" s="11">
        <f>IF(D36="","",MAX(0,D36-N(E36)))</f>
        <v/>
      </c>
      <c r="G36" s="33">
        <f>IF(D36="","",IF(D36=0,0,N(E36)/D36))</f>
        <v/>
      </c>
      <c r="H36" s="10" t="n"/>
      <c r="I36" s="36">
        <f>IF(OR(D36="",N(H36)=0),"",ROUND(D36/H36,2))</f>
        <v/>
      </c>
    </row>
    <row r="37">
      <c r="B37" s="30" t="n"/>
      <c r="C37" s="28" t="n"/>
      <c r="D37" s="10" t="n"/>
      <c r="E37" s="10" t="n"/>
      <c r="F37" s="11">
        <f>IF(D37="","",MAX(0,D37-N(E37)))</f>
        <v/>
      </c>
      <c r="G37" s="33">
        <f>IF(D37="","",IF(D37=0,0,N(E37)/D37))</f>
        <v/>
      </c>
      <c r="H37" s="10" t="n"/>
      <c r="I37" s="36">
        <f>IF(OR(D37="",N(H37)=0),"",ROUND(D37/H37,2))</f>
        <v/>
      </c>
    </row>
    <row r="38">
      <c r="B38" s="30" t="n"/>
      <c r="C38" s="28" t="n"/>
      <c r="D38" s="10" t="n"/>
      <c r="E38" s="10" t="n"/>
      <c r="F38" s="11">
        <f>IF(D38="","",MAX(0,D38-N(E38)))</f>
        <v/>
      </c>
      <c r="G38" s="33">
        <f>IF(D38="","",IF(D38=0,0,N(E38)/D38))</f>
        <v/>
      </c>
      <c r="H38" s="10" t="n"/>
      <c r="I38" s="36">
        <f>IF(OR(D38="",N(H38)=0),"",ROUND(D38/H38,2))</f>
        <v/>
      </c>
    </row>
    <row r="39">
      <c r="B39" s="30" t="n"/>
      <c r="C39" s="28" t="n"/>
      <c r="D39" s="10" t="n"/>
      <c r="E39" s="10" t="n"/>
      <c r="F39" s="11">
        <f>IF(D39="","",MAX(0,D39-N(E39)))</f>
        <v/>
      </c>
      <c r="G39" s="33">
        <f>IF(D39="","",IF(D39=0,0,N(E39)/D39))</f>
        <v/>
      </c>
      <c r="H39" s="10" t="n"/>
      <c r="I39" s="36">
        <f>IF(OR(D39="",N(H39)=0),"",ROUND(D39/H39,2))</f>
        <v/>
      </c>
    </row>
    <row r="40">
      <c r="B40" s="30" t="n"/>
      <c r="C40" s="28" t="n"/>
      <c r="D40" s="10" t="n"/>
      <c r="E40" s="10" t="n"/>
      <c r="F40" s="11">
        <f>IF(D40="","",MAX(0,D40-N(E40)))</f>
        <v/>
      </c>
      <c r="G40" s="33">
        <f>IF(D40="","",IF(D40=0,0,N(E40)/D40))</f>
        <v/>
      </c>
      <c r="H40" s="10" t="n"/>
      <c r="I40" s="36">
        <f>IF(OR(D40="",N(H40)=0),"",ROUND(D40/H40,2))</f>
        <v/>
      </c>
    </row>
    <row r="41">
      <c r="B41" s="30" t="n"/>
      <c r="C41" s="28" t="n"/>
      <c r="D41" s="10" t="n"/>
      <c r="E41" s="10" t="n"/>
      <c r="F41" s="11">
        <f>IF(D41="","",MAX(0,D41-N(E41)))</f>
        <v/>
      </c>
      <c r="G41" s="33">
        <f>IF(D41="","",IF(D41=0,0,N(E41)/D41))</f>
        <v/>
      </c>
      <c r="H41" s="10" t="n"/>
      <c r="I41" s="36">
        <f>IF(OR(D41="",N(H41)=0),"",ROUND(D41/H41,2))</f>
        <v/>
      </c>
    </row>
    <row r="42">
      <c r="B42" s="30" t="n"/>
      <c r="C42" s="28" t="n"/>
      <c r="D42" s="10" t="n"/>
      <c r="E42" s="10" t="n"/>
      <c r="F42" s="11">
        <f>IF(D42="","",MAX(0,D42-N(E42)))</f>
        <v/>
      </c>
      <c r="G42" s="33">
        <f>IF(D42="","",IF(D42=0,0,N(E42)/D42))</f>
        <v/>
      </c>
      <c r="H42" s="10" t="n"/>
      <c r="I42" s="36">
        <f>IF(OR(D42="",N(H42)=0),"",ROUND(D42/H42,2))</f>
        <v/>
      </c>
    </row>
    <row r="43">
      <c r="B43" s="30" t="n"/>
      <c r="C43" s="28" t="n"/>
      <c r="D43" s="10" t="n"/>
      <c r="E43" s="10" t="n"/>
      <c r="F43" s="11">
        <f>IF(D43="","",MAX(0,D43-N(E43)))</f>
        <v/>
      </c>
      <c r="G43" s="33">
        <f>IF(D43="","",IF(D43=0,0,N(E43)/D43))</f>
        <v/>
      </c>
      <c r="H43" s="10" t="n"/>
      <c r="I43" s="36">
        <f>IF(OR(D43="",N(H43)=0),"",ROUND(D43/H43,2))</f>
        <v/>
      </c>
    </row>
    <row r="44">
      <c r="B44" s="30" t="n"/>
      <c r="C44" s="28" t="n"/>
      <c r="D44" s="10" t="n"/>
      <c r="E44" s="10" t="n"/>
      <c r="F44" s="11">
        <f>IF(D44="","",MAX(0,D44-N(E44)))</f>
        <v/>
      </c>
      <c r="G44" s="33">
        <f>IF(D44="","",IF(D44=0,0,N(E44)/D44))</f>
        <v/>
      </c>
      <c r="H44" s="10" t="n"/>
      <c r="I44" s="36">
        <f>IF(OR(D44="",N(H44)=0),"",ROUND(D44/H44,2))</f>
        <v/>
      </c>
    </row>
    <row r="45">
      <c r="B45" s="30" t="n"/>
      <c r="C45" s="28" t="n"/>
      <c r="D45" s="10" t="n"/>
      <c r="E45" s="10" t="n"/>
      <c r="F45" s="11">
        <f>IF(D45="","",MAX(0,D45-N(E45)))</f>
        <v/>
      </c>
      <c r="G45" s="33">
        <f>IF(D45="","",IF(D45=0,0,N(E45)/D45))</f>
        <v/>
      </c>
      <c r="H45" s="10" t="n"/>
      <c r="I45" s="36">
        <f>IF(OR(D45="",N(H45)=0),"",ROUND(D45/H45,2))</f>
        <v/>
      </c>
    </row>
    <row r="46">
      <c r="B46" s="30" t="n"/>
      <c r="C46" s="28" t="n"/>
      <c r="D46" s="10" t="n"/>
      <c r="E46" s="10" t="n"/>
      <c r="F46" s="11">
        <f>IF(D46="","",MAX(0,D46-N(E46)))</f>
        <v/>
      </c>
      <c r="G46" s="33">
        <f>IF(D46="","",IF(D46=0,0,N(E46)/D46))</f>
        <v/>
      </c>
      <c r="H46" s="10" t="n"/>
      <c r="I46" s="36">
        <f>IF(OR(D46="",N(H46)=0),"",ROUND(D46/H46,2))</f>
        <v/>
      </c>
    </row>
    <row r="47">
      <c r="B47" s="30" t="n"/>
      <c r="C47" s="28" t="n"/>
      <c r="D47" s="10" t="n"/>
      <c r="E47" s="10" t="n"/>
      <c r="F47" s="11">
        <f>IF(D47="","",MAX(0,D47-N(E47)))</f>
        <v/>
      </c>
      <c r="G47" s="33">
        <f>IF(D47="","",IF(D47=0,0,N(E47)/D47))</f>
        <v/>
      </c>
      <c r="H47" s="10" t="n"/>
      <c r="I47" s="36">
        <f>IF(OR(D47="",N(H47)=0),"",ROUND(D47/H47,2))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G8:G47">
    <cfRule type="dataBar" priority="1">
      <dataBar>
        <cfvo type="num" val="0"/>
        <cfvo type="max"/>
        <color rgb="0010B981"/>
      </dataBar>
    </cfRule>
    <cfRule type="expression" priority="2" dxfId="1">
      <formula>AND(ISNUMBER($G8),$G8&lt;0.6)</formula>
    </cfRule>
  </conditionalFormatting>
  <dataValidations count="2">
    <dataValidation sqref="C8:C47" showDropDown="0" showInputMessage="0" showErrorMessage="0" allowBlank="1" type="list">
      <formula1>=Mazos!$B$8:$B$15</formula1>
    </dataValidation>
    <dataValidation sqref="B8:B47" showDropDown="0" showInputMessage="0" showErrorMessage="1" allowBlank="1" errorTitle="Fecha" error="Escribe una fecha válida, por ejemplo 15/10/2026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Flashcards Leitner · Cómo usarlas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37" t="inlineStr">
        <is>
          <t>1.  En la hoja «Mazos» escribe los nombres de tus mazos (hasta 8): son las asignaturas o temas que quieres memorizar.</t>
        </is>
      </c>
    </row>
    <row r="7" ht="30" customHeight="1">
      <c r="B7" s="37" t="inlineStr">
        <is>
          <t>2.  En «Tarjetas» añade una fila por tarjeta: elige el mazo en el desplegable y escribe la pregunta y la respuesta. Las tarjetas nuevas quedan sin fecha de repaso y salen como «Nueva».</t>
        </is>
      </c>
    </row>
    <row r="8" ht="30" customHeight="1">
      <c r="B8" s="37" t="inlineStr">
        <is>
          <t>3.  En el «Panel» (celdas C11:C15) ajusta cada cuántos días se revisa cada caja. Por defecto: 1, 3, 7, 14 y 30 días. Son parámetros tuyos, no una norma.</t>
        </is>
      </c>
    </row>
    <row r="9" ht="30" customHeight="1">
      <c r="B9" s="37" t="inlineStr">
        <is>
          <t>4.  Abre el Panel cada día: «Para repasar hoy» cuenta las tarjetas Nuevas, Atrasadas y de Hoy, y la lista de abajo te muestra las 10 primeras.</t>
        </is>
      </c>
    </row>
    <row r="10" ht="30" customHeight="1">
      <c r="B10" s="37" t="inlineStr">
        <is>
          <t>5.  Repasa cada tarjeta tapando la respuesta. Si aciertas, sube una caja (la columna «Caja si aciertas» te lo recuerda); si fallas, vuelve a la caja 1.</t>
        </is>
      </c>
    </row>
    <row r="11" ht="30" customHeight="1">
      <c r="B11" s="37" t="inlineStr">
        <is>
          <t>6.  Después de repasar, actualiza en «Tarjetas» la caja (F), la fecha del último repaso (G) y suma un acierto o un fallo en H o I. La próxima revisión y el estado se recalculan solos.</t>
        </is>
      </c>
    </row>
    <row r="12" ht="30" customHeight="1">
      <c r="B12" s="37" t="inlineStr">
        <is>
          <t>7.  Anota la sesión en «Repasos»: fecha, mazo, tarjetas repasadas, aciertos y minutos. Alimenta los KPI de sesiones y de días sin repasar del Panel.</t>
        </is>
      </c>
    </row>
    <row r="13" ht="30" customHeight="1">
      <c r="B13" s="37" t="inlineStr">
        <is>
          <t>8.  Mira «Mazos» para ver qué mazo tiene más pendientes y cuál tiene peor porcentaje de acierto (en rojo por debajo del 60 %).</t>
        </is>
      </c>
    </row>
    <row r="15">
      <c r="B15" s="7" t="inlineStr">
        <is>
          <t>CONSEJOS</t>
        </is>
      </c>
    </row>
    <row r="16" ht="30" customHeight="1">
      <c r="B16" s="37" t="inlineStr">
        <is>
          <t>•  Los datos de ejemplo (mazos, preguntas, fechas) son ficticios; bórralos y escribe los tuyos. Las filas hasta la 47 de Tarjetas y Repasos ya tienen fórmulas.</t>
        </is>
      </c>
    </row>
    <row r="17" ht="30" customHeight="1">
      <c r="B17" s="37" t="inlineStr">
        <is>
          <t>•  Los cálculos usan la fecha de hoy (función TODAY): al abrir el archivo otro día, los estados se actualizan solos.</t>
        </is>
      </c>
    </row>
    <row r="18" ht="30" customHeight="1">
      <c r="B18" s="37" t="inlineStr">
        <is>
          <t>•  Las hojas están protegidas sin contraseña: Revisar &gt; Desproteger hoja si quieres ampliar filas o cambiar fórmulas.</t>
        </is>
      </c>
    </row>
    <row r="19" ht="18" customHeight="1">
      <c r="B19" s="37" t="inlineStr">
        <is>
          <t>•  Las columnas ocultas O, P y Q de «Tarjetas» y K del Panel son auxiliares: no las borres.</t>
        </is>
      </c>
    </row>
    <row r="21">
      <c r="B21" s="24" t="inlineStr">
        <is>
          <t>Las celdas con fondo crema y texto azul son para rellenar; las verdes se calculan solas.</t>
        </is>
      </c>
    </row>
    <row r="23" ht="44" customHeight="1">
      <c r="B23" s="38" t="inlineStr">
        <is>
          <t>Aviso: esta plantilla solo organiza tus repasos; los intervalos de cada caja son orientativos y editables, y no garantizan resultados de aprendizaje ni de examen.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2026-10-02T13:03:25Z</dcterms:created>
  <dcterms:modified xmlns:dcterms="http://purl.org/dc/terms/" xmlns:xsi="http://www.w3.org/2001/XMLSchema-instance" xsi:type="dcterms:W3CDTF">2026-10-02T13:03:26Z</dcterms:modified>
</cp:coreProperties>
</file>