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Objetivo" sheetId="2" state="visible" r:id="rId2"/>
    <sheet xmlns:r="http://schemas.openxmlformats.org/officeDocument/2006/relationships" name="Aportacion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0.0%"/>
    <numFmt numFmtId="166" formatCode="yyyy-mm-dd"/>
    <numFmt numFmtId="167" formatCode="dd/mm/yyyy"/>
    <numFmt numFmtId="168" formatCode="0.0"/>
    <numFmt numFmtId="169" formatCode="mmm 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047857"/>
      <sz val="10"/>
    </font>
    <font>
      <name val="Arial"/>
      <i val="1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047857"/>
      <sz val="12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65" fontId="12" fillId="6" borderId="0" applyAlignment="1" pivotButton="0" quotePrefix="0" xfId="0">
      <alignment horizontal="center" vertical="center"/>
    </xf>
    <xf numFmtId="168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169" fontId="12" fillId="6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13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 wrapText="1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4" fontId="9" fillId="0" borderId="1" applyAlignment="1" pivotButton="0" quotePrefix="0" xfId="0">
      <alignment vertical="center"/>
    </xf>
    <xf numFmtId="165" fontId="9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169" fontId="9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4" fontId="6" fillId="4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164" fontId="4" fillId="3" borderId="1" applyAlignment="1" applyProtection="1" pivotButton="0" quotePrefix="0" xfId="0">
      <alignment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pivotButton="0" quotePrefix="0" xfId="0">
      <alignment vertical="center"/>
    </xf>
    <xf numFmtId="168" fontId="5" fillId="0" borderId="1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0" fontId="9" fillId="0" borderId="1" applyAlignment="1" pivotButton="0" quotePrefix="0" xfId="0">
      <alignment vertical="center"/>
    </xf>
    <xf numFmtId="165" fontId="6" fillId="4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4" fontId="5" fillId="0" borderId="1" applyAlignment="1" pivotButton="0" quotePrefix="0" xfId="0">
      <alignment horizontal="left"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del fondo frente al objetivo</a:t>
            </a:r>
          </a:p>
        </rich>
      </tx>
    </title>
    <plotArea>
      <lineChart>
        <grouping val="standard"/>
        <ser>
          <idx val="0"/>
          <order val="0"/>
          <tx>
            <strRef>
              <f>'Panel'!D21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'Panel'!$B$22:$B$33</f>
            </numRef>
          </cat>
          <val>
            <numRef>
              <f>'Panel'!$D$22:$D$33</f>
            </numRef>
          </val>
        </ser>
        <ser>
          <idx val="1"/>
          <order val="1"/>
          <tx>
            <strRef>
              <f>'Panel'!E21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'Panel'!$B$22:$B$33</f>
            </numRef>
          </cat>
          <val>
            <numRef>
              <f>'Panel'!$E$22:$E$33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I3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5" customWidth="1" min="3" max="3"/>
    <col width="15" customWidth="1" min="4" max="4"/>
    <col width="14" customWidth="1" min="5" max="5"/>
    <col width="14" customWidth="1" min="6" max="6"/>
    <col width="15" customWidth="1" min="7" max="7"/>
    <col width="17" customWidth="1" min="8" max="8"/>
    <col width="14" customWidth="1" min="9" max="9"/>
  </cols>
  <sheetData>
    <row r="2" ht="34" customHeight="1">
      <c r="B2" s="1" t="inlineStr">
        <is>
          <t>Panel de tu fondo de emergencia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a partir de las hojas Objetivo y Aportaciones.</t>
        </is>
      </c>
    </row>
    <row r="5" ht="28" customHeight="1">
      <c r="B5" s="4" t="inlineStr">
        <is>
          <t>OBJETIVO DEL FONDO</t>
        </is>
      </c>
      <c r="D5" s="4" t="inlineStr">
        <is>
          <t>AHORRADO HASTA HOY</t>
        </is>
      </c>
      <c r="F5" s="4" t="inlineStr">
        <is>
          <t>PROGRESO</t>
        </is>
      </c>
      <c r="H5" s="4" t="inlineStr">
        <is>
          <t>FALTA POR AHORRAR</t>
        </is>
      </c>
    </row>
    <row r="6" ht="38" customHeight="1">
      <c r="B6" s="5">
        <f>Objetivo!G6</f>
        <v/>
      </c>
      <c r="D6" s="5">
        <f>Objetivo!G7</f>
        <v/>
      </c>
      <c r="F6" s="6">
        <f>Objetivo!G9</f>
        <v/>
      </c>
      <c r="H6" s="5">
        <f>Objetivo!G8</f>
        <v/>
      </c>
    </row>
    <row r="8" ht="28" customHeight="1">
      <c r="B8" s="4" t="inlineStr">
        <is>
          <t>GASTO MENSUAL FIJO</t>
        </is>
      </c>
      <c r="D8" s="4" t="inlineStr">
        <is>
          <t>MESES YA CUBIERTOS</t>
        </is>
      </c>
      <c r="F8" s="4" t="inlineStr">
        <is>
          <t>MESES PARA LOGRARLO</t>
        </is>
      </c>
      <c r="H8" s="4" t="inlineStr">
        <is>
          <t>FECHA ESTIMADA</t>
        </is>
      </c>
    </row>
    <row r="9" ht="38" customHeight="1">
      <c r="B9" s="5">
        <f>Objetivo!G5</f>
        <v/>
      </c>
      <c r="D9" s="7">
        <f>Objetivo!G10</f>
        <v/>
      </c>
      <c r="F9" s="8">
        <f>IF(Objetivo!$G$7&gt;=Objetivo!$G$6,0,IF(Objetivo!$D$7&lt;=0,"—",IFERROR(ROUNDUP(IF(Objetivo!$D$8=0,(Objetivo!$G$6-Objetivo!$G$7)/Objetivo!$D$7,NPER(Objetivo!$D$8/12,-Objetivo!$D$7,-Objetivo!$G$7,Objetivo!$G$6)),0),"—")))</f>
        <v/>
      </c>
      <c r="H9" s="9">
        <f>IF(ISNUMBER(F9),EDATE(Objetivo!$D$9,F9),"—")</f>
        <v/>
      </c>
    </row>
    <row r="11">
      <c r="B11" s="10" t="inlineStr">
        <is>
          <t>Barra de progreso</t>
        </is>
      </c>
      <c r="C11" s="11">
        <f>REPT("█",MIN(30,ROUND(F6*30,0)))&amp;REPT("░",30-MIN(30,ROUND(F6*30,0)))</f>
        <v/>
      </c>
      <c r="H11" s="12">
        <f>IF(F6&gt;=1,"Objetivo cumplido",IF(F6&gt;=0.5,"Más de la mitad","En construcción"))</f>
        <v/>
      </c>
    </row>
    <row r="13">
      <c r="B13" s="10" t="inlineStr">
        <is>
          <t>COMPARADOR DE COLCHONES (cambia los meses en las celdas crema)</t>
        </is>
      </c>
    </row>
    <row r="14" ht="44" customHeight="1">
      <c r="B14" s="13" t="inlineStr">
        <is>
          <t>Colchón (meses)</t>
        </is>
      </c>
      <c r="C14" s="13" t="inlineStr">
        <is>
          <t>Objetivo</t>
        </is>
      </c>
      <c r="D14" s="13" t="inlineStr">
        <is>
          <t>Falta</t>
        </is>
      </c>
      <c r="E14" s="13" t="inlineStr">
        <is>
          <t>Progreso</t>
        </is>
      </c>
      <c r="F14" s="13" t="inlineStr">
        <is>
          <t>Meses para lograrlo</t>
        </is>
      </c>
      <c r="G14" s="13" t="inlineStr">
        <is>
          <t>Fecha estimada</t>
        </is>
      </c>
      <c r="H14" s="13" t="inlineStr">
        <is>
          <t>Aportación mensual para el plazo deseado</t>
        </is>
      </c>
      <c r="I14" s="13" t="inlineStr">
        <is>
          <t>Estado</t>
        </is>
      </c>
    </row>
    <row r="15">
      <c r="B15" s="14" t="n">
        <v>3</v>
      </c>
      <c r="C15" s="15">
        <f>IF(B15="","",B15*Objetivo!$G$5)</f>
        <v/>
      </c>
      <c r="D15" s="15">
        <f>IF(B15="","",MAX(0,C15-Objetivo!$G$7))</f>
        <v/>
      </c>
      <c r="E15" s="16">
        <f>IF(OR(B15="",C15=0),"",Objetivo!$G$7/C15)</f>
        <v/>
      </c>
      <c r="F15" s="17">
        <f>IF(B15="","",IF(Objetivo!$G$7&gt;=C15,0,IF(Objetivo!$D$7&lt;=0,"—",IFERROR(ROUNDUP(IF(Objetivo!$D$8=0,(C15-Objetivo!$G$7)/Objetivo!$D$7,NPER(Objetivo!$D$8/12,-Objetivo!$D$7,-Objetivo!$G$7,C15)),0),"—"))))</f>
        <v/>
      </c>
      <c r="G15" s="18">
        <f>IF(ISNUMBER(F15),EDATE(Objetivo!$D$9,F15),"")</f>
        <v/>
      </c>
      <c r="H15" s="15">
        <f>IF(B15="","",IF(Objetivo!$G$7&gt;=C15,0,IF(Objetivo!$D$10&lt;=0,"—",IF(Objetivo!$D$8=0,(C15-Objetivo!$G$7)/Objetivo!$D$10,-PMT(Objetivo!$D$8/12,Objetivo!$D$10,-Objetivo!$G$7,C15)))))</f>
        <v/>
      </c>
      <c r="I15" s="19">
        <f>IF(B15="","",IF(D15&lt;=0,"Cumplido",IF(E15&gt;=0.5,"A mitad","En marcha")))</f>
        <v/>
      </c>
    </row>
    <row r="16">
      <c r="B16" s="14" t="n">
        <v>6</v>
      </c>
      <c r="C16" s="15">
        <f>IF(B16="","",B16*Objetivo!$G$5)</f>
        <v/>
      </c>
      <c r="D16" s="15">
        <f>IF(B16="","",MAX(0,C16-Objetivo!$G$7))</f>
        <v/>
      </c>
      <c r="E16" s="16">
        <f>IF(OR(B16="",C16=0),"",Objetivo!$G$7/C16)</f>
        <v/>
      </c>
      <c r="F16" s="17">
        <f>IF(B16="","",IF(Objetivo!$G$7&gt;=C16,0,IF(Objetivo!$D$7&lt;=0,"—",IFERROR(ROUNDUP(IF(Objetivo!$D$8=0,(C16-Objetivo!$G$7)/Objetivo!$D$7,NPER(Objetivo!$D$8/12,-Objetivo!$D$7,-Objetivo!$G$7,C16)),0),"—"))))</f>
        <v/>
      </c>
      <c r="G16" s="18">
        <f>IF(ISNUMBER(F16),EDATE(Objetivo!$D$9,F16),"")</f>
        <v/>
      </c>
      <c r="H16" s="15">
        <f>IF(B16="","",IF(Objetivo!$G$7&gt;=C16,0,IF(Objetivo!$D$10&lt;=0,"—",IF(Objetivo!$D$8=0,(C16-Objetivo!$G$7)/Objetivo!$D$10,-PMT(Objetivo!$D$8/12,Objetivo!$D$10,-Objetivo!$G$7,C16)))))</f>
        <v/>
      </c>
      <c r="I16" s="19">
        <f>IF(B16="","",IF(D16&lt;=0,"Cumplido",IF(E16&gt;=0.5,"A mitad","En marcha")))</f>
        <v/>
      </c>
    </row>
    <row r="17">
      <c r="B17" s="14" t="n">
        <v>9</v>
      </c>
      <c r="C17" s="15">
        <f>IF(B17="","",B17*Objetivo!$G$5)</f>
        <v/>
      </c>
      <c r="D17" s="15">
        <f>IF(B17="","",MAX(0,C17-Objetivo!$G$7))</f>
        <v/>
      </c>
      <c r="E17" s="16">
        <f>IF(OR(B17="",C17=0),"",Objetivo!$G$7/C17)</f>
        <v/>
      </c>
      <c r="F17" s="17">
        <f>IF(B17="","",IF(Objetivo!$G$7&gt;=C17,0,IF(Objetivo!$D$7&lt;=0,"—",IFERROR(ROUNDUP(IF(Objetivo!$D$8=0,(C17-Objetivo!$G$7)/Objetivo!$D$7,NPER(Objetivo!$D$8/12,-Objetivo!$D$7,-Objetivo!$G$7,C17)),0),"—"))))</f>
        <v/>
      </c>
      <c r="G17" s="18">
        <f>IF(ISNUMBER(F17),EDATE(Objetivo!$D$9,F17),"")</f>
        <v/>
      </c>
      <c r="H17" s="15">
        <f>IF(B17="","",IF(Objetivo!$G$7&gt;=C17,0,IF(Objetivo!$D$10&lt;=0,"—",IF(Objetivo!$D$8=0,(C17-Objetivo!$G$7)/Objetivo!$D$10,-PMT(Objetivo!$D$8/12,Objetivo!$D$10,-Objetivo!$G$7,C17)))))</f>
        <v/>
      </c>
      <c r="I17" s="19">
        <f>IF(B17="","",IF(D17&lt;=0,"Cumplido",IF(E17&gt;=0.5,"A mitad","En marcha")))</f>
        <v/>
      </c>
    </row>
    <row r="18">
      <c r="B18" s="14" t="n">
        <v>12</v>
      </c>
      <c r="C18" s="15">
        <f>IF(B18="","",B18*Objetivo!$G$5)</f>
        <v/>
      </c>
      <c r="D18" s="15">
        <f>IF(B18="","",MAX(0,C18-Objetivo!$G$7))</f>
        <v/>
      </c>
      <c r="E18" s="16">
        <f>IF(OR(B18="",C18=0),"",Objetivo!$G$7/C18)</f>
        <v/>
      </c>
      <c r="F18" s="17">
        <f>IF(B18="","",IF(Objetivo!$G$7&gt;=C18,0,IF(Objetivo!$D$7&lt;=0,"—",IFERROR(ROUNDUP(IF(Objetivo!$D$8=0,(C18-Objetivo!$G$7)/Objetivo!$D$7,NPER(Objetivo!$D$8/12,-Objetivo!$D$7,-Objetivo!$G$7,C18)),0),"—"))))</f>
        <v/>
      </c>
      <c r="G18" s="18">
        <f>IF(ISNUMBER(F18),EDATE(Objetivo!$D$9,F18),"")</f>
        <v/>
      </c>
      <c r="H18" s="15">
        <f>IF(B18="","",IF(Objetivo!$G$7&gt;=C18,0,IF(Objetivo!$D$10&lt;=0,"—",IF(Objetivo!$D$8=0,(C18-Objetivo!$G$7)/Objetivo!$D$10,-PMT(Objetivo!$D$8/12,Objetivo!$D$10,-Objetivo!$G$7,C18)))))</f>
        <v/>
      </c>
      <c r="I18" s="19">
        <f>IF(B18="","",IF(D18&lt;=0,"Cumplido",IF(E18&gt;=0.5,"A mitad","En marcha")))</f>
        <v/>
      </c>
    </row>
    <row r="20">
      <c r="B20" s="10" t="inlineStr">
        <is>
          <t>EVOLUCIÓN DE LOS ÚLTIMOS 12 MESES</t>
        </is>
      </c>
    </row>
    <row r="21" ht="32" customHeight="1">
      <c r="B21" s="13" t="inlineStr">
        <is>
          <t>Mes</t>
        </is>
      </c>
      <c r="C21" s="13" t="inlineStr">
        <is>
          <t>Aportado en el mes</t>
        </is>
      </c>
      <c r="D21" s="13" t="inlineStr">
        <is>
          <t>Saldo a fin de mes</t>
        </is>
      </c>
      <c r="E21" s="13" t="inlineStr">
        <is>
          <t>Objetivo</t>
        </is>
      </c>
    </row>
    <row r="22">
      <c r="B22" s="20">
        <f>EDATE(DATE(YEAR(Objetivo!$D$9),MONTH(Objetivo!$D$9),1),-11)</f>
        <v/>
      </c>
      <c r="C22" s="15">
        <f>SUMIFS(Aportaciones!$F$7:$F$46,Aportaciones!$B$7:$B$46,"&gt;="&amp;B22,Aportaciones!$B$7:$B$46,"&lt;"&amp;EDATE(B22,1))</f>
        <v/>
      </c>
      <c r="D22" s="15">
        <f>Objetivo!$D$6+SUMIF(Aportaciones!$B$7:$B$46,"&lt;"&amp;EDATE(B22,1),Aportaciones!$F$7:$F$46)</f>
        <v/>
      </c>
      <c r="E22" s="15">
        <f>Objetivo!$G$6</f>
        <v/>
      </c>
    </row>
    <row r="23">
      <c r="B23" s="20">
        <f>EDATE(DATE(YEAR(Objetivo!$D$9),MONTH(Objetivo!$D$9),1),-10)</f>
        <v/>
      </c>
      <c r="C23" s="15">
        <f>SUMIFS(Aportaciones!$F$7:$F$46,Aportaciones!$B$7:$B$46,"&gt;="&amp;B23,Aportaciones!$B$7:$B$46,"&lt;"&amp;EDATE(B23,1))</f>
        <v/>
      </c>
      <c r="D23" s="15">
        <f>Objetivo!$D$6+SUMIF(Aportaciones!$B$7:$B$46,"&lt;"&amp;EDATE(B23,1),Aportaciones!$F$7:$F$46)</f>
        <v/>
      </c>
      <c r="E23" s="15">
        <f>Objetivo!$G$6</f>
        <v/>
      </c>
    </row>
    <row r="24">
      <c r="B24" s="20">
        <f>EDATE(DATE(YEAR(Objetivo!$D$9),MONTH(Objetivo!$D$9),1),-9)</f>
        <v/>
      </c>
      <c r="C24" s="15">
        <f>SUMIFS(Aportaciones!$F$7:$F$46,Aportaciones!$B$7:$B$46,"&gt;="&amp;B24,Aportaciones!$B$7:$B$46,"&lt;"&amp;EDATE(B24,1))</f>
        <v/>
      </c>
      <c r="D24" s="15">
        <f>Objetivo!$D$6+SUMIF(Aportaciones!$B$7:$B$46,"&lt;"&amp;EDATE(B24,1),Aportaciones!$F$7:$F$46)</f>
        <v/>
      </c>
      <c r="E24" s="15">
        <f>Objetivo!$G$6</f>
        <v/>
      </c>
    </row>
    <row r="25">
      <c r="B25" s="20">
        <f>EDATE(DATE(YEAR(Objetivo!$D$9),MONTH(Objetivo!$D$9),1),-8)</f>
        <v/>
      </c>
      <c r="C25" s="15">
        <f>SUMIFS(Aportaciones!$F$7:$F$46,Aportaciones!$B$7:$B$46,"&gt;="&amp;B25,Aportaciones!$B$7:$B$46,"&lt;"&amp;EDATE(B25,1))</f>
        <v/>
      </c>
      <c r="D25" s="15">
        <f>Objetivo!$D$6+SUMIF(Aportaciones!$B$7:$B$46,"&lt;"&amp;EDATE(B25,1),Aportaciones!$F$7:$F$46)</f>
        <v/>
      </c>
      <c r="E25" s="15">
        <f>Objetivo!$G$6</f>
        <v/>
      </c>
    </row>
    <row r="26">
      <c r="B26" s="20">
        <f>EDATE(DATE(YEAR(Objetivo!$D$9),MONTH(Objetivo!$D$9),1),-7)</f>
        <v/>
      </c>
      <c r="C26" s="15">
        <f>SUMIFS(Aportaciones!$F$7:$F$46,Aportaciones!$B$7:$B$46,"&gt;="&amp;B26,Aportaciones!$B$7:$B$46,"&lt;"&amp;EDATE(B26,1))</f>
        <v/>
      </c>
      <c r="D26" s="15">
        <f>Objetivo!$D$6+SUMIF(Aportaciones!$B$7:$B$46,"&lt;"&amp;EDATE(B26,1),Aportaciones!$F$7:$F$46)</f>
        <v/>
      </c>
      <c r="E26" s="15">
        <f>Objetivo!$G$6</f>
        <v/>
      </c>
    </row>
    <row r="27">
      <c r="B27" s="20">
        <f>EDATE(DATE(YEAR(Objetivo!$D$9),MONTH(Objetivo!$D$9),1),-6)</f>
        <v/>
      </c>
      <c r="C27" s="15">
        <f>SUMIFS(Aportaciones!$F$7:$F$46,Aportaciones!$B$7:$B$46,"&gt;="&amp;B27,Aportaciones!$B$7:$B$46,"&lt;"&amp;EDATE(B27,1))</f>
        <v/>
      </c>
      <c r="D27" s="15">
        <f>Objetivo!$D$6+SUMIF(Aportaciones!$B$7:$B$46,"&lt;"&amp;EDATE(B27,1),Aportaciones!$F$7:$F$46)</f>
        <v/>
      </c>
      <c r="E27" s="15">
        <f>Objetivo!$G$6</f>
        <v/>
      </c>
    </row>
    <row r="28">
      <c r="B28" s="20">
        <f>EDATE(DATE(YEAR(Objetivo!$D$9),MONTH(Objetivo!$D$9),1),-5)</f>
        <v/>
      </c>
      <c r="C28" s="15">
        <f>SUMIFS(Aportaciones!$F$7:$F$46,Aportaciones!$B$7:$B$46,"&gt;="&amp;B28,Aportaciones!$B$7:$B$46,"&lt;"&amp;EDATE(B28,1))</f>
        <v/>
      </c>
      <c r="D28" s="15">
        <f>Objetivo!$D$6+SUMIF(Aportaciones!$B$7:$B$46,"&lt;"&amp;EDATE(B28,1),Aportaciones!$F$7:$F$46)</f>
        <v/>
      </c>
      <c r="E28" s="15">
        <f>Objetivo!$G$6</f>
        <v/>
      </c>
    </row>
    <row r="29">
      <c r="B29" s="20">
        <f>EDATE(DATE(YEAR(Objetivo!$D$9),MONTH(Objetivo!$D$9),1),-4)</f>
        <v/>
      </c>
      <c r="C29" s="15">
        <f>SUMIFS(Aportaciones!$F$7:$F$46,Aportaciones!$B$7:$B$46,"&gt;="&amp;B29,Aportaciones!$B$7:$B$46,"&lt;"&amp;EDATE(B29,1))</f>
        <v/>
      </c>
      <c r="D29" s="15">
        <f>Objetivo!$D$6+SUMIF(Aportaciones!$B$7:$B$46,"&lt;"&amp;EDATE(B29,1),Aportaciones!$F$7:$F$46)</f>
        <v/>
      </c>
      <c r="E29" s="15">
        <f>Objetivo!$G$6</f>
        <v/>
      </c>
    </row>
    <row r="30">
      <c r="B30" s="20">
        <f>EDATE(DATE(YEAR(Objetivo!$D$9),MONTH(Objetivo!$D$9),1),-3)</f>
        <v/>
      </c>
      <c r="C30" s="15">
        <f>SUMIFS(Aportaciones!$F$7:$F$46,Aportaciones!$B$7:$B$46,"&gt;="&amp;B30,Aportaciones!$B$7:$B$46,"&lt;"&amp;EDATE(B30,1))</f>
        <v/>
      </c>
      <c r="D30" s="15">
        <f>Objetivo!$D$6+SUMIF(Aportaciones!$B$7:$B$46,"&lt;"&amp;EDATE(B30,1),Aportaciones!$F$7:$F$46)</f>
        <v/>
      </c>
      <c r="E30" s="15">
        <f>Objetivo!$G$6</f>
        <v/>
      </c>
    </row>
    <row r="31">
      <c r="B31" s="20">
        <f>EDATE(DATE(YEAR(Objetivo!$D$9),MONTH(Objetivo!$D$9),1),-2)</f>
        <v/>
      </c>
      <c r="C31" s="15">
        <f>SUMIFS(Aportaciones!$F$7:$F$46,Aportaciones!$B$7:$B$46,"&gt;="&amp;B31,Aportaciones!$B$7:$B$46,"&lt;"&amp;EDATE(B31,1))</f>
        <v/>
      </c>
      <c r="D31" s="15">
        <f>Objetivo!$D$6+SUMIF(Aportaciones!$B$7:$B$46,"&lt;"&amp;EDATE(B31,1),Aportaciones!$F$7:$F$46)</f>
        <v/>
      </c>
      <c r="E31" s="15">
        <f>Objetivo!$G$6</f>
        <v/>
      </c>
    </row>
    <row r="32">
      <c r="B32" s="20">
        <f>EDATE(DATE(YEAR(Objetivo!$D$9),MONTH(Objetivo!$D$9),1),-1)</f>
        <v/>
      </c>
      <c r="C32" s="15">
        <f>SUMIFS(Aportaciones!$F$7:$F$46,Aportaciones!$B$7:$B$46,"&gt;="&amp;B32,Aportaciones!$B$7:$B$46,"&lt;"&amp;EDATE(B32,1))</f>
        <v/>
      </c>
      <c r="D32" s="15">
        <f>Objetivo!$D$6+SUMIF(Aportaciones!$B$7:$B$46,"&lt;"&amp;EDATE(B32,1),Aportaciones!$F$7:$F$46)</f>
        <v/>
      </c>
      <c r="E32" s="15">
        <f>Objetivo!$G$6</f>
        <v/>
      </c>
    </row>
    <row r="33">
      <c r="B33" s="20">
        <f>EDATE(DATE(YEAR(Objetivo!$D$9),MONTH(Objetivo!$D$9),1),0)</f>
        <v/>
      </c>
      <c r="C33" s="15">
        <f>SUMIFS(Aportaciones!$F$7:$F$46,Aportaciones!$B$7:$B$46,"&gt;="&amp;B33,Aportaciones!$B$7:$B$46,"&lt;"&amp;EDATE(B33,1))</f>
        <v/>
      </c>
      <c r="D33" s="15">
        <f>Objetivo!$D$6+SUMIF(Aportaciones!$B$7:$B$46,"&lt;"&amp;EDATE(B33,1),Aportaciones!$F$7:$F$46)</f>
        <v/>
      </c>
      <c r="E33" s="15">
        <f>Objetivo!$G$6</f>
        <v/>
      </c>
    </row>
    <row r="34">
      <c r="B34" s="21" t="inlineStr">
        <is>
          <t>TOTAL 12 MESES</t>
        </is>
      </c>
      <c r="C34" s="22">
        <f>SUM(C22:C33)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B3:I3"/>
    <mergeCell ref="F6:G6"/>
    <mergeCell ref="H9:I9"/>
    <mergeCell ref="D6:E6"/>
    <mergeCell ref="H6:I6"/>
    <mergeCell ref="B2:I2"/>
    <mergeCell ref="F5:G5"/>
    <mergeCell ref="B8:C8"/>
    <mergeCell ref="F8:G8"/>
    <mergeCell ref="H11:I11"/>
    <mergeCell ref="C11:G11"/>
    <mergeCell ref="B9:C9"/>
    <mergeCell ref="D9:E9"/>
    <mergeCell ref="F9:G9"/>
    <mergeCell ref="D8:E8"/>
    <mergeCell ref="B6:C6"/>
    <mergeCell ref="B5:C5"/>
    <mergeCell ref="D5:E5"/>
    <mergeCell ref="H5:I5"/>
    <mergeCell ref="H8:I8"/>
  </mergeCells>
  <conditionalFormatting sqref="H11:I11">
    <cfRule type="cellIs" priority="1" operator="equal" dxfId="0">
      <formula>"Objetivo cumplido"</formula>
    </cfRule>
    <cfRule type="cellIs" priority="2" operator="equal" dxfId="1">
      <formula>"En construcción"</formula>
    </cfRule>
  </conditionalFormatting>
  <conditionalFormatting sqref="I15:I18">
    <cfRule type="cellIs" priority="3" operator="equal" dxfId="0">
      <formula>"Cumplido"</formula>
    </cfRule>
    <cfRule type="cellIs" priority="4" operator="equal" dxfId="1">
      <formula>"En marcha"</formula>
    </cfRule>
  </conditionalFormatting>
  <conditionalFormatting sqref="E15:E18">
    <cfRule type="dataBar" priority="5">
      <dataBar>
        <cfvo type="num" val="0"/>
        <cfvo type="max"/>
        <color rgb="0034D399"/>
      </dataBar>
    </cfRule>
  </conditionalFormatting>
  <conditionalFormatting sqref="B22:E33">
    <cfRule type="expression" priority="6" dxfId="2">
      <formula>MOD(ROW(),2)=0</formula>
    </cfRule>
  </conditionalFormatting>
  <conditionalFormatting sqref="C22:C33">
    <cfRule type="dataBar" priority="7">
      <dataBar>
        <cfvo type="num" val="0"/>
        <cfvo type="max"/>
        <color rgb="0034D399"/>
      </dataBar>
    </cfRule>
  </conditionalFormatting>
  <dataValidations count="1">
    <dataValidation sqref="B15:B18" showDropDown="0" showInputMessage="0" showErrorMessage="0" allowBlank="1" type="list">
      <formula1>"3,4,5,6,9,12,18,24"</formula1>
    </dataValidation>
  </dataValidation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40"/>
  <sheetViews>
    <sheetView showGridLines="0"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2" customWidth="1" min="2" max="2"/>
    <col width="22" customWidth="1" min="3" max="3"/>
    <col width="16" customWidth="1" min="4" max="4"/>
    <col width="12" customWidth="1" min="5" max="5"/>
    <col width="28" customWidth="1" min="6" max="6"/>
    <col width="16" customWidth="1" min="7" max="7"/>
    <col width="12" customWidth="1" min="8" max="8"/>
  </cols>
  <sheetData>
    <row r="2" ht="34" customHeight="1">
      <c r="B2" s="1" t="inlineStr">
        <is>
          <t>Objetivo del fondo de emergencia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Rellena tus gastos mensuales fijos y los parámetros (celdas crema). El objetivo se calcula solo.</t>
        </is>
      </c>
    </row>
    <row r="5">
      <c r="B5" s="21" t="inlineStr">
        <is>
          <t>Meses de colchón objetivo</t>
        </is>
      </c>
      <c r="D5" s="14" t="n">
        <v>6</v>
      </c>
      <c r="F5" s="21" t="inlineStr">
        <is>
          <t>Gasto mensual fijo total</t>
        </is>
      </c>
      <c r="G5" s="23">
        <f>SUM(D14:D38)</f>
        <v/>
      </c>
    </row>
    <row r="6">
      <c r="B6" s="21" t="inlineStr">
        <is>
          <t>Ahorro de partida (saldo inicial)</t>
        </is>
      </c>
      <c r="D6" s="24" t="n">
        <v>1200</v>
      </c>
      <c r="F6" s="21" t="inlineStr">
        <is>
          <t>Objetivo del fondo</t>
        </is>
      </c>
      <c r="G6" s="22">
        <f>D5*G5</f>
        <v/>
      </c>
    </row>
    <row r="7">
      <c r="B7" s="21" t="inlineStr">
        <is>
          <t>Aportación mensual prevista</t>
        </is>
      </c>
      <c r="D7" s="24" t="n">
        <v>300</v>
      </c>
      <c r="F7" s="21" t="inlineStr">
        <is>
          <t>Ahorrado hasta hoy</t>
        </is>
      </c>
      <c r="G7" s="23">
        <f>D6+SUM(Aportaciones!$F$7:$F$46)</f>
        <v/>
      </c>
    </row>
    <row r="8">
      <c r="B8" s="21" t="inlineStr">
        <is>
          <t>Rentabilidad anual de la cuenta</t>
        </is>
      </c>
      <c r="D8" s="25" t="n">
        <v>0.015</v>
      </c>
      <c r="F8" s="21" t="inlineStr">
        <is>
          <t>Falta por ahorrar</t>
        </is>
      </c>
      <c r="G8" s="22">
        <f>MAX(0,G6-G7)</f>
        <v/>
      </c>
    </row>
    <row r="9">
      <c r="B9" s="21" t="inlineStr">
        <is>
          <t>Fecha de referencia (hoy)</t>
        </is>
      </c>
      <c r="D9" s="26" t="n">
        <v>46296</v>
      </c>
      <c r="F9" s="21" t="inlineStr">
        <is>
          <t>Progreso sobre el objetivo</t>
        </is>
      </c>
      <c r="G9" s="27">
        <f>IF(G6&gt;0,G7/G6,0)</f>
        <v/>
      </c>
    </row>
    <row r="10">
      <c r="B10" s="21" t="inlineStr">
        <is>
          <t>Plazo deseado (meses)</t>
        </is>
      </c>
      <c r="D10" s="14" t="n">
        <v>18</v>
      </c>
      <c r="F10" s="21" t="inlineStr">
        <is>
          <t>Meses de gastos ya cubiertos</t>
        </is>
      </c>
      <c r="G10" s="28">
        <f>IF(G5&gt;0,G7/G5,0)</f>
        <v/>
      </c>
    </row>
    <row r="12">
      <c r="B12" s="10" t="inlineStr">
        <is>
          <t>GASTOS MENSUALES FIJOS (lo que necesitas cada mes para vivir)</t>
        </is>
      </c>
      <c r="F12" s="10" t="inlineStr">
        <is>
          <t>GASTO FIJO POR CATEGORÍA</t>
        </is>
      </c>
    </row>
    <row r="13" ht="28" customHeight="1">
      <c r="B13" s="13" t="inlineStr">
        <is>
          <t>Concepto</t>
        </is>
      </c>
      <c r="C13" s="13" t="inlineStr">
        <is>
          <t>Categoría</t>
        </is>
      </c>
      <c r="D13" s="13" t="inlineStr">
        <is>
          <t>Importe mensual</t>
        </is>
      </c>
      <c r="E13" s="13" t="inlineStr">
        <is>
          <t>% del total</t>
        </is>
      </c>
      <c r="F13" s="13" t="inlineStr">
        <is>
          <t>Categoría</t>
        </is>
      </c>
      <c r="G13" s="13" t="inlineStr">
        <is>
          <t>Importe</t>
        </is>
      </c>
      <c r="H13" s="13" t="inlineStr">
        <is>
          <t>%</t>
        </is>
      </c>
    </row>
    <row r="14">
      <c r="B14" s="29" t="inlineStr">
        <is>
          <t>Alquiler o hipoteca</t>
        </is>
      </c>
      <c r="C14" s="30" t="inlineStr">
        <is>
          <t>Vivienda</t>
        </is>
      </c>
      <c r="D14" s="24" t="n">
        <v>720</v>
      </c>
      <c r="E14" s="16">
        <f>IF(OR(D14="",$G$5=0),"",D14/$G$5)</f>
        <v/>
      </c>
      <c r="F14" s="31">
        <f>Listas!A2</f>
        <v/>
      </c>
      <c r="G14" s="15">
        <f>SUMIF($C$14:$C$38,F14,$D$14:$D$38)</f>
        <v/>
      </c>
      <c r="H14" s="16">
        <f>IF($G$5&gt;0,G14/$G$5,0)</f>
        <v/>
      </c>
    </row>
    <row r="15">
      <c r="B15" s="29" t="inlineStr">
        <is>
          <t>Comunidad de vecinos</t>
        </is>
      </c>
      <c r="C15" s="30" t="inlineStr">
        <is>
          <t>Vivienda</t>
        </is>
      </c>
      <c r="D15" s="24" t="n">
        <v>35</v>
      </c>
      <c r="E15" s="16">
        <f>IF(OR(D15="",$G$5=0),"",D15/$G$5)</f>
        <v/>
      </c>
      <c r="F15" s="31">
        <f>Listas!A3</f>
        <v/>
      </c>
      <c r="G15" s="15">
        <f>SUMIF($C$14:$C$38,F15,$D$14:$D$38)</f>
        <v/>
      </c>
      <c r="H15" s="16">
        <f>IF($G$5&gt;0,G15/$G$5,0)</f>
        <v/>
      </c>
    </row>
    <row r="16">
      <c r="B16" s="29" t="inlineStr">
        <is>
          <t>Electricidad</t>
        </is>
      </c>
      <c r="C16" s="30" t="inlineStr">
        <is>
          <t>Suministros</t>
        </is>
      </c>
      <c r="D16" s="24" t="n">
        <v>62</v>
      </c>
      <c r="E16" s="16">
        <f>IF(OR(D16="",$G$5=0),"",D16/$G$5)</f>
        <v/>
      </c>
      <c r="F16" s="31">
        <f>Listas!A4</f>
        <v/>
      </c>
      <c r="G16" s="15">
        <f>SUMIF($C$14:$C$38,F16,$D$14:$D$38)</f>
        <v/>
      </c>
      <c r="H16" s="16">
        <f>IF($G$5&gt;0,G16/$G$5,0)</f>
        <v/>
      </c>
    </row>
    <row r="17">
      <c r="B17" s="29" t="inlineStr">
        <is>
          <t>Agua</t>
        </is>
      </c>
      <c r="C17" s="30" t="inlineStr">
        <is>
          <t>Suministros</t>
        </is>
      </c>
      <c r="D17" s="24" t="n">
        <v>24</v>
      </c>
      <c r="E17" s="16">
        <f>IF(OR(D17="",$G$5=0),"",D17/$G$5)</f>
        <v/>
      </c>
      <c r="F17" s="31">
        <f>Listas!A5</f>
        <v/>
      </c>
      <c r="G17" s="15">
        <f>SUMIF($C$14:$C$38,F17,$D$14:$D$38)</f>
        <v/>
      </c>
      <c r="H17" s="16">
        <f>IF($G$5&gt;0,G17/$G$5,0)</f>
        <v/>
      </c>
    </row>
    <row r="18">
      <c r="B18" s="29" t="inlineStr">
        <is>
          <t>Gas</t>
        </is>
      </c>
      <c r="C18" s="30" t="inlineStr">
        <is>
          <t>Suministros</t>
        </is>
      </c>
      <c r="D18" s="24" t="n">
        <v>28</v>
      </c>
      <c r="E18" s="16">
        <f>IF(OR(D18="",$G$5=0),"",D18/$G$5)</f>
        <v/>
      </c>
      <c r="F18" s="31">
        <f>Listas!A6</f>
        <v/>
      </c>
      <c r="G18" s="15">
        <f>SUMIF($C$14:$C$38,F18,$D$14:$D$38)</f>
        <v/>
      </c>
      <c r="H18" s="16">
        <f>IF($G$5&gt;0,G18/$G$5,0)</f>
        <v/>
      </c>
    </row>
    <row r="19">
      <c r="B19" s="29" t="inlineStr">
        <is>
          <t>Internet y móvil</t>
        </is>
      </c>
      <c r="C19" s="30" t="inlineStr">
        <is>
          <t>Comunicaciones</t>
        </is>
      </c>
      <c r="D19" s="24" t="n">
        <v>49</v>
      </c>
      <c r="E19" s="16">
        <f>IF(OR(D19="",$G$5=0),"",D19/$G$5)</f>
        <v/>
      </c>
      <c r="F19" s="31">
        <f>Listas!A7</f>
        <v/>
      </c>
      <c r="G19" s="15">
        <f>SUMIF($C$14:$C$38,F19,$D$14:$D$38)</f>
        <v/>
      </c>
      <c r="H19" s="16">
        <f>IF($G$5&gt;0,G19/$G$5,0)</f>
        <v/>
      </c>
    </row>
    <row r="20">
      <c r="B20" s="29" t="inlineStr">
        <is>
          <t>Supermercado</t>
        </is>
      </c>
      <c r="C20" s="30" t="inlineStr">
        <is>
          <t>Alimentación</t>
        </is>
      </c>
      <c r="D20" s="24" t="n">
        <v>280</v>
      </c>
      <c r="E20" s="16">
        <f>IF(OR(D20="",$G$5=0),"",D20/$G$5)</f>
        <v/>
      </c>
      <c r="F20" s="31">
        <f>Listas!A8</f>
        <v/>
      </c>
      <c r="G20" s="15">
        <f>SUMIF($C$14:$C$38,F20,$D$14:$D$38)</f>
        <v/>
      </c>
      <c r="H20" s="16">
        <f>IF($G$5&gt;0,G20/$G$5,0)</f>
        <v/>
      </c>
    </row>
    <row r="21">
      <c r="B21" s="29" t="inlineStr">
        <is>
          <t>Gasolina o transporte público</t>
        </is>
      </c>
      <c r="C21" s="30" t="inlineStr">
        <is>
          <t>Transporte</t>
        </is>
      </c>
      <c r="D21" s="24" t="n">
        <v>85</v>
      </c>
      <c r="E21" s="16">
        <f>IF(OR(D21="",$G$5=0),"",D21/$G$5)</f>
        <v/>
      </c>
      <c r="F21" s="31">
        <f>Listas!A9</f>
        <v/>
      </c>
      <c r="G21" s="15">
        <f>SUMIF($C$14:$C$38,F21,$D$14:$D$38)</f>
        <v/>
      </c>
      <c r="H21" s="16">
        <f>IF($G$5&gt;0,G21/$G$5,0)</f>
        <v/>
      </c>
    </row>
    <row r="22">
      <c r="B22" s="29" t="inlineStr">
        <is>
          <t>Seguro del coche</t>
        </is>
      </c>
      <c r="C22" s="30" t="inlineStr">
        <is>
          <t>Seguros</t>
        </is>
      </c>
      <c r="D22" s="24" t="n">
        <v>48</v>
      </c>
      <c r="E22" s="16">
        <f>IF(OR(D22="",$G$5=0),"",D22/$G$5)</f>
        <v/>
      </c>
      <c r="F22" s="31">
        <f>Listas!A10</f>
        <v/>
      </c>
      <c r="G22" s="15">
        <f>SUMIF($C$14:$C$38,F22,$D$14:$D$38)</f>
        <v/>
      </c>
      <c r="H22" s="16">
        <f>IF($G$5&gt;0,G22/$G$5,0)</f>
        <v/>
      </c>
    </row>
    <row r="23">
      <c r="B23" s="29" t="inlineStr">
        <is>
          <t>Seguro del hogar</t>
        </is>
      </c>
      <c r="C23" s="30" t="inlineStr">
        <is>
          <t>Seguros</t>
        </is>
      </c>
      <c r="D23" s="24" t="n">
        <v>16</v>
      </c>
      <c r="E23" s="16">
        <f>IF(OR(D23="",$G$5=0),"",D23/$G$5)</f>
        <v/>
      </c>
      <c r="F23" s="31">
        <f>Listas!A11</f>
        <v/>
      </c>
      <c r="G23" s="15">
        <f>SUMIF($C$14:$C$38,F23,$D$14:$D$38)</f>
        <v/>
      </c>
      <c r="H23" s="16">
        <f>IF($G$5&gt;0,G23/$G$5,0)</f>
        <v/>
      </c>
    </row>
    <row r="24">
      <c r="B24" s="29" t="inlineStr">
        <is>
          <t>Farmacia y salud</t>
        </is>
      </c>
      <c r="C24" s="30" t="inlineStr">
        <is>
          <t>Salud</t>
        </is>
      </c>
      <c r="D24" s="24" t="n">
        <v>30</v>
      </c>
      <c r="E24" s="16">
        <f>IF(OR(D24="",$G$5=0),"",D24/$G$5)</f>
        <v/>
      </c>
      <c r="F24" s="21" t="inlineStr">
        <is>
          <t>TOTAL</t>
        </is>
      </c>
      <c r="G24" s="22">
        <f>SUM(G14:G23)</f>
        <v/>
      </c>
      <c r="H24" s="32">
        <f>SUM(H14:H23)</f>
        <v/>
      </c>
    </row>
    <row r="25">
      <c r="B25" s="29" t="inlineStr">
        <is>
          <t>Cuota préstamo del coche</t>
        </is>
      </c>
      <c r="C25" s="30" t="inlineStr">
        <is>
          <t>Deudas y préstamos</t>
        </is>
      </c>
      <c r="D25" s="24" t="n">
        <v>150</v>
      </c>
      <c r="E25" s="16">
        <f>IF(OR(D25="",$G$5=0),"",D25/$G$5)</f>
        <v/>
      </c>
    </row>
    <row r="26">
      <c r="B26" s="29" t="inlineStr">
        <is>
          <t>Material escolar y educación</t>
        </is>
      </c>
      <c r="C26" s="30" t="inlineStr">
        <is>
          <t>Educación</t>
        </is>
      </c>
      <c r="D26" s="24" t="n">
        <v>40</v>
      </c>
      <c r="E26" s="16">
        <f>IF(OR(D26="",$G$5=0),"",D26/$G$5)</f>
        <v/>
      </c>
    </row>
    <row r="27">
      <c r="B27" s="29" t="inlineStr">
        <is>
          <t>Suscripciones básicas</t>
        </is>
      </c>
      <c r="C27" s="30" t="inlineStr">
        <is>
          <t>Otros</t>
        </is>
      </c>
      <c r="D27" s="24" t="n">
        <v>15</v>
      </c>
      <c r="E27" s="16">
        <f>IF(OR(D27="",$G$5=0),"",D27/$G$5)</f>
        <v/>
      </c>
    </row>
    <row r="28">
      <c r="B28" s="29" t="n"/>
      <c r="C28" s="30" t="n"/>
      <c r="D28" s="24" t="n"/>
      <c r="E28" s="16">
        <f>IF(OR(D28="",$G$5=0),"",D28/$G$5)</f>
        <v/>
      </c>
    </row>
    <row r="29">
      <c r="B29" s="29" t="n"/>
      <c r="C29" s="30" t="n"/>
      <c r="D29" s="24" t="n"/>
      <c r="E29" s="16">
        <f>IF(OR(D29="",$G$5=0),"",D29/$G$5)</f>
        <v/>
      </c>
    </row>
    <row r="30">
      <c r="B30" s="29" t="n"/>
      <c r="C30" s="30" t="n"/>
      <c r="D30" s="24" t="n"/>
      <c r="E30" s="16">
        <f>IF(OR(D30="",$G$5=0),"",D30/$G$5)</f>
        <v/>
      </c>
    </row>
    <row r="31">
      <c r="B31" s="29" t="n"/>
      <c r="C31" s="30" t="n"/>
      <c r="D31" s="24" t="n"/>
      <c r="E31" s="16">
        <f>IF(OR(D31="",$G$5=0),"",D31/$G$5)</f>
        <v/>
      </c>
    </row>
    <row r="32">
      <c r="B32" s="29" t="n"/>
      <c r="C32" s="30" t="n"/>
      <c r="D32" s="24" t="n"/>
      <c r="E32" s="16">
        <f>IF(OR(D32="",$G$5=0),"",D32/$G$5)</f>
        <v/>
      </c>
    </row>
    <row r="33">
      <c r="B33" s="29" t="n"/>
      <c r="C33" s="30" t="n"/>
      <c r="D33" s="24" t="n"/>
      <c r="E33" s="16">
        <f>IF(OR(D33="",$G$5=0),"",D33/$G$5)</f>
        <v/>
      </c>
    </row>
    <row r="34">
      <c r="B34" s="29" t="n"/>
      <c r="C34" s="30" t="n"/>
      <c r="D34" s="24" t="n"/>
      <c r="E34" s="16">
        <f>IF(OR(D34="",$G$5=0),"",D34/$G$5)</f>
        <v/>
      </c>
    </row>
    <row r="35">
      <c r="B35" s="29" t="n"/>
      <c r="C35" s="30" t="n"/>
      <c r="D35" s="24" t="n"/>
      <c r="E35" s="16">
        <f>IF(OR(D35="",$G$5=0),"",D35/$G$5)</f>
        <v/>
      </c>
    </row>
    <row r="36">
      <c r="B36" s="29" t="n"/>
      <c r="C36" s="30" t="n"/>
      <c r="D36" s="24" t="n"/>
      <c r="E36" s="16">
        <f>IF(OR(D36="",$G$5=0),"",D36/$G$5)</f>
        <v/>
      </c>
    </row>
    <row r="37">
      <c r="B37" s="29" t="n"/>
      <c r="C37" s="30" t="n"/>
      <c r="D37" s="24" t="n"/>
      <c r="E37" s="16">
        <f>IF(OR(D37="",$G$5=0),"",D37/$G$5)</f>
        <v/>
      </c>
    </row>
    <row r="38">
      <c r="B38" s="29" t="n"/>
      <c r="C38" s="30" t="n"/>
      <c r="D38" s="24" t="n"/>
      <c r="E38" s="16">
        <f>IF(OR(D38="",$G$5=0),"",D38/$G$5)</f>
        <v/>
      </c>
    </row>
    <row r="39">
      <c r="B39" s="21" t="inlineStr">
        <is>
          <t>TOTAL GASTOS MENSUALES</t>
        </is>
      </c>
      <c r="D39" s="22">
        <f>SUM(D14:D38)</f>
        <v/>
      </c>
      <c r="E39" s="32">
        <f>IF(D39&gt;0,SUMIF(E14:E38,"&gt;0"),0)</f>
        <v/>
      </c>
    </row>
    <row r="40">
      <c r="B40" s="33" t="inlineStr">
        <is>
          <t>Incluye solo gastos que no puedes evitar si te quedas sin ingresos (vivienda, comida, suministros, seguros, deudas). Deja fuera ocio y caprichos.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8">
    <mergeCell ref="B6:C6"/>
    <mergeCell ref="B7:C7"/>
    <mergeCell ref="B5:C5"/>
    <mergeCell ref="B10:C10"/>
    <mergeCell ref="B2:H2"/>
    <mergeCell ref="B9:C9"/>
    <mergeCell ref="B3:H3"/>
    <mergeCell ref="B8:C8"/>
  </mergeCells>
  <conditionalFormatting sqref="B14:E38">
    <cfRule type="expression" priority="1" dxfId="2">
      <formula>MOD(ROW(),2)=0</formula>
    </cfRule>
  </conditionalFormatting>
  <conditionalFormatting sqref="D14:D38">
    <cfRule type="dataBar" priority="2">
      <dataBar>
        <cfvo type="num" val="0"/>
        <cfvo type="max"/>
        <color rgb="0034D399"/>
      </dataBar>
    </cfRule>
  </conditionalFormatting>
  <conditionalFormatting sqref="E14:E38">
    <cfRule type="expression" priority="3" dxfId="1">
      <formula>AND(ISNUMBER(E14),E14&gt;=0.25)</formula>
    </cfRule>
  </conditionalFormatting>
  <conditionalFormatting sqref="F14:H23">
    <cfRule type="expression" priority="4" dxfId="2">
      <formula>MOD(ROW(),2)=0</formula>
    </cfRule>
  </conditionalFormatting>
  <conditionalFormatting sqref="G14:G23">
    <cfRule type="dataBar" priority="5">
      <dataBar>
        <cfvo type="num" val="0"/>
        <cfvo type="max"/>
        <color rgb="0034D399"/>
      </dataBar>
    </cfRule>
  </conditionalFormatting>
  <dataValidations count="2">
    <dataValidation sqref="D5" showDropDown="0" showInputMessage="0" showErrorMessage="0" allowBlank="1" type="list">
      <formula1>"3,4,5,6,9,12,18,24"</formula1>
    </dataValidation>
    <dataValidation sqref="C14:C38" showDropDown="0" showInputMessage="0" showErrorMessage="0" allowBlank="1" type="list">
      <formula1>=Listas!$A$2:$A$11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47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min="2" max="2"/>
    <col width="15" customWidth="1" min="3" max="3"/>
    <col width="14" customWidth="1" min="4" max="4"/>
    <col width="30" customWidth="1" min="5" max="5"/>
    <col width="14" customWidth="1" min="6" max="6"/>
    <col width="16" customWidth="1" min="7" max="7"/>
    <col width="13" customWidth="1" min="8" max="8"/>
  </cols>
  <sheetData>
    <row r="2" ht="34" customHeight="1">
      <c r="B2" s="1" t="inlineStr">
        <is>
          <t>Registro de aportaciones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Anota cada ingreso o retirada del fondo. El saldo y el progreso se actualizan solos.</t>
        </is>
      </c>
    </row>
    <row r="5">
      <c r="B5" s="21" t="inlineStr">
        <is>
          <t>Entradas</t>
        </is>
      </c>
      <c r="C5" s="23">
        <f>SUMIF(C7:C46,"&lt;&gt;Retirada",D7:D46)</f>
        <v/>
      </c>
      <c r="D5" s="34" t="inlineStr">
        <is>
          <t>Retiradas</t>
        </is>
      </c>
      <c r="E5" s="35">
        <f>SUMIF(C7:C46,"Retirada",D7:D46)</f>
        <v/>
      </c>
      <c r="F5" s="34" t="inlineStr">
        <is>
          <t>Neto</t>
        </is>
      </c>
      <c r="G5" s="23">
        <f>C5-E5</f>
        <v/>
      </c>
    </row>
    <row r="6" ht="30" customHeight="1">
      <c r="B6" s="13" t="inlineStr">
        <is>
          <t>Fecha</t>
        </is>
      </c>
      <c r="C6" s="13" t="inlineStr">
        <is>
          <t>Tipo</t>
        </is>
      </c>
      <c r="D6" s="13" t="inlineStr">
        <is>
          <t>Importe</t>
        </is>
      </c>
      <c r="E6" s="13" t="inlineStr">
        <is>
          <t>Nota</t>
        </is>
      </c>
      <c r="F6" s="13" t="inlineStr">
        <is>
          <t>Movimiento neto</t>
        </is>
      </c>
      <c r="G6" s="13" t="inlineStr">
        <is>
          <t>Saldo del fondo</t>
        </is>
      </c>
      <c r="H6" s="13" t="inlineStr">
        <is>
          <t>% del objetivo</t>
        </is>
      </c>
    </row>
    <row r="7">
      <c r="B7" s="26" t="n">
        <v>46027</v>
      </c>
      <c r="C7" s="30" t="inlineStr">
        <is>
          <t>Aportación</t>
        </is>
      </c>
      <c r="D7" s="24" t="n">
        <v>250</v>
      </c>
      <c r="E7" s="29" t="inlineStr">
        <is>
          <t>Aportación de enero</t>
        </is>
      </c>
      <c r="F7" s="15">
        <f>IF(D7="","",IF(C7="Retirada",-D7,D7))</f>
        <v/>
      </c>
      <c r="G7" s="23">
        <f>IF(F7="","",Objetivo!$D$6+SUM($F$7:F7))</f>
        <v/>
      </c>
      <c r="H7" s="16">
        <f>IF(G7="","",IF(Objetivo!$G$6&gt;0,G7/Objetivo!$G$6,0))</f>
        <v/>
      </c>
    </row>
    <row r="8">
      <c r="B8" s="26" t="n">
        <v>46058</v>
      </c>
      <c r="C8" s="30" t="inlineStr">
        <is>
          <t>Aportación</t>
        </is>
      </c>
      <c r="D8" s="24" t="n">
        <v>250</v>
      </c>
      <c r="E8" s="29" t="inlineStr">
        <is>
          <t>Aportación de febrero</t>
        </is>
      </c>
      <c r="F8" s="15">
        <f>IF(D8="","",IF(C8="Retirada",-D8,D8))</f>
        <v/>
      </c>
      <c r="G8" s="23">
        <f>IF(F8="","",Objetivo!$D$6+SUM($F$7:F8))</f>
        <v/>
      </c>
      <c r="H8" s="16">
        <f>IF(G8="","",IF(Objetivo!$G$6&gt;0,G8/Objetivo!$G$6,0))</f>
        <v/>
      </c>
    </row>
    <row r="9">
      <c r="B9" s="26" t="n">
        <v>46086</v>
      </c>
      <c r="C9" s="30" t="inlineStr">
        <is>
          <t>Aportación</t>
        </is>
      </c>
      <c r="D9" s="24" t="n">
        <v>250</v>
      </c>
      <c r="E9" s="29" t="inlineStr">
        <is>
          <t>Aportación de marzo</t>
        </is>
      </c>
      <c r="F9" s="15">
        <f>IF(D9="","",IF(C9="Retirada",-D9,D9))</f>
        <v/>
      </c>
      <c r="G9" s="23">
        <f>IF(F9="","",Objetivo!$D$6+SUM($F$7:F9))</f>
        <v/>
      </c>
      <c r="H9" s="16">
        <f>IF(G9="","",IF(Objetivo!$G$6&gt;0,G9/Objetivo!$G$6,0))</f>
        <v/>
      </c>
    </row>
    <row r="10">
      <c r="B10" s="26" t="n">
        <v>46112</v>
      </c>
      <c r="C10" s="30" t="inlineStr">
        <is>
          <t>Intereses</t>
        </is>
      </c>
      <c r="D10" s="24" t="n">
        <v>4.8</v>
      </c>
      <c r="E10" s="29" t="inlineStr">
        <is>
          <t>Intereses del trimestre</t>
        </is>
      </c>
      <c r="F10" s="15">
        <f>IF(D10="","",IF(C10="Retirada",-D10,D10))</f>
        <v/>
      </c>
      <c r="G10" s="23">
        <f>IF(F10="","",Objetivo!$D$6+SUM($F$7:F10))</f>
        <v/>
      </c>
      <c r="H10" s="16">
        <f>IF(G10="","",IF(Objetivo!$G$6&gt;0,G10/Objetivo!$G$6,0))</f>
        <v/>
      </c>
    </row>
    <row r="11">
      <c r="B11" s="26" t="n">
        <v>46117</v>
      </c>
      <c r="C11" s="30" t="inlineStr">
        <is>
          <t>Aportación</t>
        </is>
      </c>
      <c r="D11" s="24" t="n">
        <v>250</v>
      </c>
      <c r="E11" s="29" t="inlineStr">
        <is>
          <t>Aportación de abril</t>
        </is>
      </c>
      <c r="F11" s="15">
        <f>IF(D11="","",IF(C11="Retirada",-D11,D11))</f>
        <v/>
      </c>
      <c r="G11" s="23">
        <f>IF(F11="","",Objetivo!$D$6+SUM($F$7:F11))</f>
        <v/>
      </c>
      <c r="H11" s="16">
        <f>IF(G11="","",IF(Objetivo!$G$6&gt;0,G11/Objetivo!$G$6,0))</f>
        <v/>
      </c>
    </row>
    <row r="12">
      <c r="B12" s="26" t="n">
        <v>46134</v>
      </c>
      <c r="C12" s="30" t="inlineStr">
        <is>
          <t>Retirada</t>
        </is>
      </c>
      <c r="D12" s="24" t="n">
        <v>380</v>
      </c>
      <c r="E12" s="29" t="inlineStr">
        <is>
          <t>Avería de la lavadora</t>
        </is>
      </c>
      <c r="F12" s="15">
        <f>IF(D12="","",IF(C12="Retirada",-D12,D12))</f>
        <v/>
      </c>
      <c r="G12" s="23">
        <f>IF(F12="","",Objetivo!$D$6+SUM($F$7:F12))</f>
        <v/>
      </c>
      <c r="H12" s="16">
        <f>IF(G12="","",IF(Objetivo!$G$6&gt;0,G12/Objetivo!$G$6,0))</f>
        <v/>
      </c>
    </row>
    <row r="13">
      <c r="B13" s="26" t="n">
        <v>46147</v>
      </c>
      <c r="C13" s="30" t="inlineStr">
        <is>
          <t>Aportación</t>
        </is>
      </c>
      <c r="D13" s="24" t="n">
        <v>250</v>
      </c>
      <c r="E13" s="29" t="inlineStr">
        <is>
          <t>Aportación de mayo</t>
        </is>
      </c>
      <c r="F13" s="15">
        <f>IF(D13="","",IF(C13="Retirada",-D13,D13))</f>
        <v/>
      </c>
      <c r="G13" s="23">
        <f>IF(F13="","",Objetivo!$D$6+SUM($F$7:F13))</f>
        <v/>
      </c>
      <c r="H13" s="16">
        <f>IF(G13="","",IF(Objetivo!$G$6&gt;0,G13/Objetivo!$G$6,0))</f>
        <v/>
      </c>
    </row>
    <row r="14">
      <c r="B14" s="26" t="n">
        <v>46178</v>
      </c>
      <c r="C14" s="30" t="inlineStr">
        <is>
          <t>Aportación</t>
        </is>
      </c>
      <c r="D14" s="24" t="n">
        <v>250</v>
      </c>
      <c r="E14" s="29" t="inlineStr">
        <is>
          <t>Aportación de junio</t>
        </is>
      </c>
      <c r="F14" s="15">
        <f>IF(D14="","",IF(C14="Retirada",-D14,D14))</f>
        <v/>
      </c>
      <c r="G14" s="23">
        <f>IF(F14="","",Objetivo!$D$6+SUM($F$7:F14))</f>
        <v/>
      </c>
      <c r="H14" s="16">
        <f>IF(G14="","",IF(Objetivo!$G$6&gt;0,G14/Objetivo!$G$6,0))</f>
        <v/>
      </c>
    </row>
    <row r="15">
      <c r="B15" s="26" t="n">
        <v>46201</v>
      </c>
      <c r="C15" s="30" t="inlineStr">
        <is>
          <t>Extra</t>
        </is>
      </c>
      <c r="D15" s="24" t="n">
        <v>450</v>
      </c>
      <c r="E15" s="29" t="inlineStr">
        <is>
          <t>Paga extra de verano</t>
        </is>
      </c>
      <c r="F15" s="15">
        <f>IF(D15="","",IF(C15="Retirada",-D15,D15))</f>
        <v/>
      </c>
      <c r="G15" s="23">
        <f>IF(F15="","",Objetivo!$D$6+SUM($F$7:F15))</f>
        <v/>
      </c>
      <c r="H15" s="16">
        <f>IF(G15="","",IF(Objetivo!$G$6&gt;0,G15/Objetivo!$G$6,0))</f>
        <v/>
      </c>
    </row>
    <row r="16">
      <c r="B16" s="26" t="n">
        <v>46203</v>
      </c>
      <c r="C16" s="30" t="inlineStr">
        <is>
          <t>Intereses</t>
        </is>
      </c>
      <c r="D16" s="24" t="n">
        <v>6.1</v>
      </c>
      <c r="E16" s="29" t="inlineStr">
        <is>
          <t>Intereses del trimestre</t>
        </is>
      </c>
      <c r="F16" s="15">
        <f>IF(D16="","",IF(C16="Retirada",-D16,D16))</f>
        <v/>
      </c>
      <c r="G16" s="23">
        <f>IF(F16="","",Objetivo!$D$6+SUM($F$7:F16))</f>
        <v/>
      </c>
      <c r="H16" s="16">
        <f>IF(G16="","",IF(Objetivo!$G$6&gt;0,G16/Objetivo!$G$6,0))</f>
        <v/>
      </c>
    </row>
    <row r="17">
      <c r="B17" s="26" t="n">
        <v>46208</v>
      </c>
      <c r="C17" s="30" t="inlineStr">
        <is>
          <t>Aportación</t>
        </is>
      </c>
      <c r="D17" s="24" t="n">
        <v>250</v>
      </c>
      <c r="E17" s="29" t="inlineStr">
        <is>
          <t>Aportación de julio</t>
        </is>
      </c>
      <c r="F17" s="15">
        <f>IF(D17="","",IF(C17="Retirada",-D17,D17))</f>
        <v/>
      </c>
      <c r="G17" s="23">
        <f>IF(F17="","",Objetivo!$D$6+SUM($F$7:F17))</f>
        <v/>
      </c>
      <c r="H17" s="16">
        <f>IF(G17="","",IF(Objetivo!$G$6&gt;0,G17/Objetivo!$G$6,0))</f>
        <v/>
      </c>
    </row>
    <row r="18">
      <c r="B18" s="26" t="n">
        <v>46239</v>
      </c>
      <c r="C18" s="30" t="inlineStr">
        <is>
          <t>Aportación</t>
        </is>
      </c>
      <c r="D18" s="24" t="n">
        <v>250</v>
      </c>
      <c r="E18" s="29" t="inlineStr">
        <is>
          <t>Aportación de agosto</t>
        </is>
      </c>
      <c r="F18" s="15">
        <f>IF(D18="","",IF(C18="Retirada",-D18,D18))</f>
        <v/>
      </c>
      <c r="G18" s="23">
        <f>IF(F18="","",Objetivo!$D$6+SUM($F$7:F18))</f>
        <v/>
      </c>
      <c r="H18" s="16">
        <f>IF(G18="","",IF(Objetivo!$G$6&gt;0,G18/Objetivo!$G$6,0))</f>
        <v/>
      </c>
    </row>
    <row r="19">
      <c r="B19" s="26" t="n">
        <v>46270</v>
      </c>
      <c r="C19" s="30" t="inlineStr">
        <is>
          <t>Aportación</t>
        </is>
      </c>
      <c r="D19" s="24" t="n">
        <v>250</v>
      </c>
      <c r="E19" s="29" t="inlineStr">
        <is>
          <t>Aportación de septiembre</t>
        </is>
      </c>
      <c r="F19" s="15">
        <f>IF(D19="","",IF(C19="Retirada",-D19,D19))</f>
        <v/>
      </c>
      <c r="G19" s="23">
        <f>IF(F19="","",Objetivo!$D$6+SUM($F$7:F19))</f>
        <v/>
      </c>
      <c r="H19" s="16">
        <f>IF(G19="","",IF(Objetivo!$G$6&gt;0,G19/Objetivo!$G$6,0))</f>
        <v/>
      </c>
    </row>
    <row r="20">
      <c r="B20" s="26" t="n">
        <v>46295</v>
      </c>
      <c r="C20" s="30" t="inlineStr">
        <is>
          <t>Intereses</t>
        </is>
      </c>
      <c r="D20" s="24" t="n">
        <v>7.3</v>
      </c>
      <c r="E20" s="29" t="inlineStr">
        <is>
          <t>Intereses del trimestre</t>
        </is>
      </c>
      <c r="F20" s="15">
        <f>IF(D20="","",IF(C20="Retirada",-D20,D20))</f>
        <v/>
      </c>
      <c r="G20" s="23">
        <f>IF(F20="","",Objetivo!$D$6+SUM($F$7:F20))</f>
        <v/>
      </c>
      <c r="H20" s="16">
        <f>IF(G20="","",IF(Objetivo!$G$6&gt;0,G20/Objetivo!$G$6,0))</f>
        <v/>
      </c>
    </row>
    <row r="21">
      <c r="B21" s="26" t="n"/>
      <c r="C21" s="30" t="n"/>
      <c r="D21" s="24" t="n"/>
      <c r="E21" s="29" t="n"/>
      <c r="F21" s="15">
        <f>IF(D21="","",IF(C21="Retirada",-D21,D21))</f>
        <v/>
      </c>
      <c r="G21" s="23">
        <f>IF(F21="","",Objetivo!$D$6+SUM($F$7:F21))</f>
        <v/>
      </c>
      <c r="H21" s="16">
        <f>IF(G21="","",IF(Objetivo!$G$6&gt;0,G21/Objetivo!$G$6,0))</f>
        <v/>
      </c>
    </row>
    <row r="22">
      <c r="B22" s="26" t="n"/>
      <c r="C22" s="30" t="n"/>
      <c r="D22" s="24" t="n"/>
      <c r="E22" s="29" t="n"/>
      <c r="F22" s="15">
        <f>IF(D22="","",IF(C22="Retirada",-D22,D22))</f>
        <v/>
      </c>
      <c r="G22" s="23">
        <f>IF(F22="","",Objetivo!$D$6+SUM($F$7:F22))</f>
        <v/>
      </c>
      <c r="H22" s="16">
        <f>IF(G22="","",IF(Objetivo!$G$6&gt;0,G22/Objetivo!$G$6,0))</f>
        <v/>
      </c>
    </row>
    <row r="23">
      <c r="B23" s="26" t="n"/>
      <c r="C23" s="30" t="n"/>
      <c r="D23" s="24" t="n"/>
      <c r="E23" s="29" t="n"/>
      <c r="F23" s="15">
        <f>IF(D23="","",IF(C23="Retirada",-D23,D23))</f>
        <v/>
      </c>
      <c r="G23" s="23">
        <f>IF(F23="","",Objetivo!$D$6+SUM($F$7:F23))</f>
        <v/>
      </c>
      <c r="H23" s="16">
        <f>IF(G23="","",IF(Objetivo!$G$6&gt;0,G23/Objetivo!$G$6,0))</f>
        <v/>
      </c>
    </row>
    <row r="24">
      <c r="B24" s="26" t="n"/>
      <c r="C24" s="30" t="n"/>
      <c r="D24" s="24" t="n"/>
      <c r="E24" s="29" t="n"/>
      <c r="F24" s="15">
        <f>IF(D24="","",IF(C24="Retirada",-D24,D24))</f>
        <v/>
      </c>
      <c r="G24" s="23">
        <f>IF(F24="","",Objetivo!$D$6+SUM($F$7:F24))</f>
        <v/>
      </c>
      <c r="H24" s="16">
        <f>IF(G24="","",IF(Objetivo!$G$6&gt;0,G24/Objetivo!$G$6,0))</f>
        <v/>
      </c>
    </row>
    <row r="25">
      <c r="B25" s="26" t="n"/>
      <c r="C25" s="30" t="n"/>
      <c r="D25" s="24" t="n"/>
      <c r="E25" s="29" t="n"/>
      <c r="F25" s="15">
        <f>IF(D25="","",IF(C25="Retirada",-D25,D25))</f>
        <v/>
      </c>
      <c r="G25" s="23">
        <f>IF(F25="","",Objetivo!$D$6+SUM($F$7:F25))</f>
        <v/>
      </c>
      <c r="H25" s="16">
        <f>IF(G25="","",IF(Objetivo!$G$6&gt;0,G25/Objetivo!$G$6,0))</f>
        <v/>
      </c>
    </row>
    <row r="26">
      <c r="B26" s="26" t="n"/>
      <c r="C26" s="30" t="n"/>
      <c r="D26" s="24" t="n"/>
      <c r="E26" s="29" t="n"/>
      <c r="F26" s="15">
        <f>IF(D26="","",IF(C26="Retirada",-D26,D26))</f>
        <v/>
      </c>
      <c r="G26" s="23">
        <f>IF(F26="","",Objetivo!$D$6+SUM($F$7:F26))</f>
        <v/>
      </c>
      <c r="H26" s="16">
        <f>IF(G26="","",IF(Objetivo!$G$6&gt;0,G26/Objetivo!$G$6,0))</f>
        <v/>
      </c>
    </row>
    <row r="27">
      <c r="B27" s="26" t="n"/>
      <c r="C27" s="30" t="n"/>
      <c r="D27" s="24" t="n"/>
      <c r="E27" s="29" t="n"/>
      <c r="F27" s="15">
        <f>IF(D27="","",IF(C27="Retirada",-D27,D27))</f>
        <v/>
      </c>
      <c r="G27" s="23">
        <f>IF(F27="","",Objetivo!$D$6+SUM($F$7:F27))</f>
        <v/>
      </c>
      <c r="H27" s="16">
        <f>IF(G27="","",IF(Objetivo!$G$6&gt;0,G27/Objetivo!$G$6,0))</f>
        <v/>
      </c>
    </row>
    <row r="28">
      <c r="B28" s="26" t="n"/>
      <c r="C28" s="30" t="n"/>
      <c r="D28" s="24" t="n"/>
      <c r="E28" s="29" t="n"/>
      <c r="F28" s="15">
        <f>IF(D28="","",IF(C28="Retirada",-D28,D28))</f>
        <v/>
      </c>
      <c r="G28" s="23">
        <f>IF(F28="","",Objetivo!$D$6+SUM($F$7:F28))</f>
        <v/>
      </c>
      <c r="H28" s="16">
        <f>IF(G28="","",IF(Objetivo!$G$6&gt;0,G28/Objetivo!$G$6,0))</f>
        <v/>
      </c>
    </row>
    <row r="29">
      <c r="B29" s="26" t="n"/>
      <c r="C29" s="30" t="n"/>
      <c r="D29" s="24" t="n"/>
      <c r="E29" s="29" t="n"/>
      <c r="F29" s="15">
        <f>IF(D29="","",IF(C29="Retirada",-D29,D29))</f>
        <v/>
      </c>
      <c r="G29" s="23">
        <f>IF(F29="","",Objetivo!$D$6+SUM($F$7:F29))</f>
        <v/>
      </c>
      <c r="H29" s="16">
        <f>IF(G29="","",IF(Objetivo!$G$6&gt;0,G29/Objetivo!$G$6,0))</f>
        <v/>
      </c>
    </row>
    <row r="30">
      <c r="B30" s="26" t="n"/>
      <c r="C30" s="30" t="n"/>
      <c r="D30" s="24" t="n"/>
      <c r="E30" s="29" t="n"/>
      <c r="F30" s="15">
        <f>IF(D30="","",IF(C30="Retirada",-D30,D30))</f>
        <v/>
      </c>
      <c r="G30" s="23">
        <f>IF(F30="","",Objetivo!$D$6+SUM($F$7:F30))</f>
        <v/>
      </c>
      <c r="H30" s="16">
        <f>IF(G30="","",IF(Objetivo!$G$6&gt;0,G30/Objetivo!$G$6,0))</f>
        <v/>
      </c>
    </row>
    <row r="31">
      <c r="B31" s="26" t="n"/>
      <c r="C31" s="30" t="n"/>
      <c r="D31" s="24" t="n"/>
      <c r="E31" s="29" t="n"/>
      <c r="F31" s="15">
        <f>IF(D31="","",IF(C31="Retirada",-D31,D31))</f>
        <v/>
      </c>
      <c r="G31" s="23">
        <f>IF(F31="","",Objetivo!$D$6+SUM($F$7:F31))</f>
        <v/>
      </c>
      <c r="H31" s="16">
        <f>IF(G31="","",IF(Objetivo!$G$6&gt;0,G31/Objetivo!$G$6,0))</f>
        <v/>
      </c>
    </row>
    <row r="32">
      <c r="B32" s="26" t="n"/>
      <c r="C32" s="30" t="n"/>
      <c r="D32" s="24" t="n"/>
      <c r="E32" s="29" t="n"/>
      <c r="F32" s="15">
        <f>IF(D32="","",IF(C32="Retirada",-D32,D32))</f>
        <v/>
      </c>
      <c r="G32" s="23">
        <f>IF(F32="","",Objetivo!$D$6+SUM($F$7:F32))</f>
        <v/>
      </c>
      <c r="H32" s="16">
        <f>IF(G32="","",IF(Objetivo!$G$6&gt;0,G32/Objetivo!$G$6,0))</f>
        <v/>
      </c>
    </row>
    <row r="33">
      <c r="B33" s="26" t="n"/>
      <c r="C33" s="30" t="n"/>
      <c r="D33" s="24" t="n"/>
      <c r="E33" s="29" t="n"/>
      <c r="F33" s="15">
        <f>IF(D33="","",IF(C33="Retirada",-D33,D33))</f>
        <v/>
      </c>
      <c r="G33" s="23">
        <f>IF(F33="","",Objetivo!$D$6+SUM($F$7:F33))</f>
        <v/>
      </c>
      <c r="H33" s="16">
        <f>IF(G33="","",IF(Objetivo!$G$6&gt;0,G33/Objetivo!$G$6,0))</f>
        <v/>
      </c>
    </row>
    <row r="34">
      <c r="B34" s="26" t="n"/>
      <c r="C34" s="30" t="n"/>
      <c r="D34" s="24" t="n"/>
      <c r="E34" s="29" t="n"/>
      <c r="F34" s="15">
        <f>IF(D34="","",IF(C34="Retirada",-D34,D34))</f>
        <v/>
      </c>
      <c r="G34" s="23">
        <f>IF(F34="","",Objetivo!$D$6+SUM($F$7:F34))</f>
        <v/>
      </c>
      <c r="H34" s="16">
        <f>IF(G34="","",IF(Objetivo!$G$6&gt;0,G34/Objetivo!$G$6,0))</f>
        <v/>
      </c>
    </row>
    <row r="35">
      <c r="B35" s="26" t="n"/>
      <c r="C35" s="30" t="n"/>
      <c r="D35" s="24" t="n"/>
      <c r="E35" s="29" t="n"/>
      <c r="F35" s="15">
        <f>IF(D35="","",IF(C35="Retirada",-D35,D35))</f>
        <v/>
      </c>
      <c r="G35" s="23">
        <f>IF(F35="","",Objetivo!$D$6+SUM($F$7:F35))</f>
        <v/>
      </c>
      <c r="H35" s="16">
        <f>IF(G35="","",IF(Objetivo!$G$6&gt;0,G35/Objetivo!$G$6,0))</f>
        <v/>
      </c>
    </row>
    <row r="36">
      <c r="B36" s="26" t="n"/>
      <c r="C36" s="30" t="n"/>
      <c r="D36" s="24" t="n"/>
      <c r="E36" s="29" t="n"/>
      <c r="F36" s="15">
        <f>IF(D36="","",IF(C36="Retirada",-D36,D36))</f>
        <v/>
      </c>
      <c r="G36" s="23">
        <f>IF(F36="","",Objetivo!$D$6+SUM($F$7:F36))</f>
        <v/>
      </c>
      <c r="H36" s="16">
        <f>IF(G36="","",IF(Objetivo!$G$6&gt;0,G36/Objetivo!$G$6,0))</f>
        <v/>
      </c>
    </row>
    <row r="37">
      <c r="B37" s="26" t="n"/>
      <c r="C37" s="30" t="n"/>
      <c r="D37" s="24" t="n"/>
      <c r="E37" s="29" t="n"/>
      <c r="F37" s="15">
        <f>IF(D37="","",IF(C37="Retirada",-D37,D37))</f>
        <v/>
      </c>
      <c r="G37" s="23">
        <f>IF(F37="","",Objetivo!$D$6+SUM($F$7:F37))</f>
        <v/>
      </c>
      <c r="H37" s="16">
        <f>IF(G37="","",IF(Objetivo!$G$6&gt;0,G37/Objetivo!$G$6,0))</f>
        <v/>
      </c>
    </row>
    <row r="38">
      <c r="B38" s="26" t="n"/>
      <c r="C38" s="30" t="n"/>
      <c r="D38" s="24" t="n"/>
      <c r="E38" s="29" t="n"/>
      <c r="F38" s="15">
        <f>IF(D38="","",IF(C38="Retirada",-D38,D38))</f>
        <v/>
      </c>
      <c r="G38" s="23">
        <f>IF(F38="","",Objetivo!$D$6+SUM($F$7:F38))</f>
        <v/>
      </c>
      <c r="H38" s="16">
        <f>IF(G38="","",IF(Objetivo!$G$6&gt;0,G38/Objetivo!$G$6,0))</f>
        <v/>
      </c>
    </row>
    <row r="39">
      <c r="B39" s="26" t="n"/>
      <c r="C39" s="30" t="n"/>
      <c r="D39" s="24" t="n"/>
      <c r="E39" s="29" t="n"/>
      <c r="F39" s="15">
        <f>IF(D39="","",IF(C39="Retirada",-D39,D39))</f>
        <v/>
      </c>
      <c r="G39" s="23">
        <f>IF(F39="","",Objetivo!$D$6+SUM($F$7:F39))</f>
        <v/>
      </c>
      <c r="H39" s="16">
        <f>IF(G39="","",IF(Objetivo!$G$6&gt;0,G39/Objetivo!$G$6,0))</f>
        <v/>
      </c>
    </row>
    <row r="40">
      <c r="B40" s="26" t="n"/>
      <c r="C40" s="30" t="n"/>
      <c r="D40" s="24" t="n"/>
      <c r="E40" s="29" t="n"/>
      <c r="F40" s="15">
        <f>IF(D40="","",IF(C40="Retirada",-D40,D40))</f>
        <v/>
      </c>
      <c r="G40" s="23">
        <f>IF(F40="","",Objetivo!$D$6+SUM($F$7:F40))</f>
        <v/>
      </c>
      <c r="H40" s="16">
        <f>IF(G40="","",IF(Objetivo!$G$6&gt;0,G40/Objetivo!$G$6,0))</f>
        <v/>
      </c>
    </row>
    <row r="41">
      <c r="B41" s="26" t="n"/>
      <c r="C41" s="30" t="n"/>
      <c r="D41" s="24" t="n"/>
      <c r="E41" s="29" t="n"/>
      <c r="F41" s="15">
        <f>IF(D41="","",IF(C41="Retirada",-D41,D41))</f>
        <v/>
      </c>
      <c r="G41" s="23">
        <f>IF(F41="","",Objetivo!$D$6+SUM($F$7:F41))</f>
        <v/>
      </c>
      <c r="H41" s="16">
        <f>IF(G41="","",IF(Objetivo!$G$6&gt;0,G41/Objetivo!$G$6,0))</f>
        <v/>
      </c>
    </row>
    <row r="42">
      <c r="B42" s="26" t="n"/>
      <c r="C42" s="30" t="n"/>
      <c r="D42" s="24" t="n"/>
      <c r="E42" s="29" t="n"/>
      <c r="F42" s="15">
        <f>IF(D42="","",IF(C42="Retirada",-D42,D42))</f>
        <v/>
      </c>
      <c r="G42" s="23">
        <f>IF(F42="","",Objetivo!$D$6+SUM($F$7:F42))</f>
        <v/>
      </c>
      <c r="H42" s="16">
        <f>IF(G42="","",IF(Objetivo!$G$6&gt;0,G42/Objetivo!$G$6,0))</f>
        <v/>
      </c>
    </row>
    <row r="43">
      <c r="B43" s="26" t="n"/>
      <c r="C43" s="30" t="n"/>
      <c r="D43" s="24" t="n"/>
      <c r="E43" s="29" t="n"/>
      <c r="F43" s="15">
        <f>IF(D43="","",IF(C43="Retirada",-D43,D43))</f>
        <v/>
      </c>
      <c r="G43" s="23">
        <f>IF(F43="","",Objetivo!$D$6+SUM($F$7:F43))</f>
        <v/>
      </c>
      <c r="H43" s="16">
        <f>IF(G43="","",IF(Objetivo!$G$6&gt;0,G43/Objetivo!$G$6,0))</f>
        <v/>
      </c>
    </row>
    <row r="44">
      <c r="B44" s="26" t="n"/>
      <c r="C44" s="30" t="n"/>
      <c r="D44" s="24" t="n"/>
      <c r="E44" s="29" t="n"/>
      <c r="F44" s="15">
        <f>IF(D44="","",IF(C44="Retirada",-D44,D44))</f>
        <v/>
      </c>
      <c r="G44" s="23">
        <f>IF(F44="","",Objetivo!$D$6+SUM($F$7:F44))</f>
        <v/>
      </c>
      <c r="H44" s="16">
        <f>IF(G44="","",IF(Objetivo!$G$6&gt;0,G44/Objetivo!$G$6,0))</f>
        <v/>
      </c>
    </row>
    <row r="45">
      <c r="B45" s="26" t="n"/>
      <c r="C45" s="30" t="n"/>
      <c r="D45" s="24" t="n"/>
      <c r="E45" s="29" t="n"/>
      <c r="F45" s="15">
        <f>IF(D45="","",IF(C45="Retirada",-D45,D45))</f>
        <v/>
      </c>
      <c r="G45" s="23">
        <f>IF(F45="","",Objetivo!$D$6+SUM($F$7:F45))</f>
        <v/>
      </c>
      <c r="H45" s="16">
        <f>IF(G45="","",IF(Objetivo!$G$6&gt;0,G45/Objetivo!$G$6,0))</f>
        <v/>
      </c>
    </row>
    <row r="46">
      <c r="B46" s="26" t="n"/>
      <c r="C46" s="30" t="n"/>
      <c r="D46" s="24" t="n"/>
      <c r="E46" s="29" t="n"/>
      <c r="F46" s="15">
        <f>IF(D46="","",IF(C46="Retirada",-D46,D46))</f>
        <v/>
      </c>
      <c r="G46" s="23">
        <f>IF(F46="","",Objetivo!$D$6+SUM($F$7:F46))</f>
        <v/>
      </c>
      <c r="H46" s="16">
        <f>IF(G46="","",IF(Objetivo!$G$6&gt;0,G46/Objetivo!$G$6,0))</f>
        <v/>
      </c>
    </row>
    <row r="47">
      <c r="B47" s="33" t="inlineStr">
        <is>
          <t>El importe se escribe siempre en positivo: si el tipo es «Retirada», la plantilla lo resta. El saldo parte del «Ahorro de partida» de la hoja Objetivo.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7:H46">
    <cfRule type="expression" priority="1" dxfId="2">
      <formula>MOD(ROW(),2)=0</formula>
    </cfRule>
  </conditionalFormatting>
  <conditionalFormatting sqref="C7:C46">
    <cfRule type="cellIs" priority="2" operator="equal" dxfId="3">
      <formula>"Retirada"</formula>
    </cfRule>
    <cfRule type="cellIs" priority="3" operator="equal" dxfId="0">
      <formula>"Extra"</formula>
    </cfRule>
  </conditionalFormatting>
  <conditionalFormatting sqref="H7:H46">
    <cfRule type="expression" priority="4" dxfId="0">
      <formula>AND(ISNUMBER(H7),H7&gt;=1)</formula>
    </cfRule>
    <cfRule type="dataBar" priority="5">
      <dataBar>
        <cfvo type="num" val="0"/>
        <cfvo type="max"/>
        <color rgb="0034D399"/>
      </dataBar>
    </cfRule>
  </conditionalFormatting>
  <dataValidations count="1">
    <dataValidation sqref="C7:C46" showDropDown="0" showInputMessage="0" showErrorMessage="0" allowBlank="1" type="list">
      <formula1>=Listas!$B$2:$B$5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fondo de emergencia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30" customHeight="1">
      <c r="B6" s="36" t="inlineStr">
        <is>
          <t>1.  Hoja «Objetivo», filas 14 a 38: escribe tus gastos mensuales fijos esenciales (alquiler, suministros, comida, seguros, cuotas). Borra los datos de ejemplo.</t>
        </is>
      </c>
    </row>
    <row r="7" ht="30" customHeight="1">
      <c r="B7" s="36" t="inlineStr">
        <is>
          <t>2.  Celda D5: elige cuántos meses de gastos quieres tener ahorrados (3, 6, 12…). El objetivo en euros aparece en G6.</t>
        </is>
      </c>
    </row>
    <row r="8" ht="30" customHeight="1">
      <c r="B8" s="36" t="inlineStr">
        <is>
          <t>3.  Celda D6: indica con cuánto dinero partes hoy en tu fondo. Celda D7: la aportación mensual que piensas hacer.</t>
        </is>
      </c>
    </row>
    <row r="9" ht="30" customHeight="1">
      <c r="B9" s="36" t="inlineStr">
        <is>
          <t>4.  Celda D8: rentabilidad anual aproximada de la cuenta donde guardas el fondo (0 % si no genera intereses). Es un dato tuyo, no una cifra oficial.</t>
        </is>
      </c>
    </row>
    <row r="10" ht="30" customHeight="1">
      <c r="B10" s="36" t="inlineStr">
        <is>
          <t>5.  Celda D9: fecha de referencia (puedes escribir =HOY() para que se actualice sola). Celda D10: plazo en meses en el que te gustaría completar el fondo.</t>
        </is>
      </c>
    </row>
    <row r="11" ht="30" customHeight="1">
      <c r="B11" s="36" t="inlineStr">
        <is>
          <t>6.  Hoja «Aportaciones»: apunta cada ingreso (Aportación, Extra, Intereses) o gasto del fondo (Retirada) con su fecha. El importe va siempre en positivo.</t>
        </is>
      </c>
    </row>
    <row r="12" ht="30" customHeight="1">
      <c r="B12" s="36" t="inlineStr">
        <is>
          <t>7.  Hoja «Panel»: consulta progreso, meses cubiertos, meses que faltan, fecha estimada y el gráfico de los últimos 12 meses.</t>
        </is>
      </c>
    </row>
    <row r="13" ht="30" customHeight="1">
      <c r="B13" s="36" t="inlineStr">
        <is>
          <t>8.  En el comparador del Panel (celdas crema B15:B18) prueba otros colchones y mira la aportación mensual necesaria para llegar en tu plazo deseado.</t>
        </is>
      </c>
    </row>
    <row r="15">
      <c r="B15" s="10" t="inlineStr">
        <is>
          <t>CONSEJOS</t>
        </is>
      </c>
    </row>
    <row r="16" ht="18" customHeight="1">
      <c r="B16" s="36" t="inlineStr">
        <is>
          <t>•  Todos los datos de la plantilla son un ejemplo ficticio: sustitúyelos por tus cifras reales.</t>
        </is>
      </c>
    </row>
    <row r="17" ht="30" customHeight="1">
      <c r="B17" s="36" t="inlineStr">
        <is>
          <t>•  Mete en los gastos solo lo imprescindible para vivir; un fondo calculado con gastos de ocio sale inflado y desmotiva.</t>
        </is>
      </c>
    </row>
    <row r="18" ht="30" customHeight="1">
      <c r="B18" s="36" t="inlineStr">
        <is>
          <t>•  Cuando uses el fondo, registra la retirada: el saldo, el progreso y la fecha estimada se recalculan solos.</t>
        </is>
      </c>
    </row>
    <row r="19" ht="30" customHeight="1">
      <c r="B19" s="36" t="inlineStr">
        <is>
          <t>•  La estimación de meses usa la función NPER con la rentabilidad indicada; si la rentabilidad es 0 %, es una simple división.</t>
        </is>
      </c>
    </row>
    <row r="20" ht="30" customHeight="1">
      <c r="B20" s="36" t="inlineStr">
        <is>
          <t>•  Las celdas con fondo crema y texto azul son editables; el resto está protegido sin contraseña (Revisar &gt; Desproteger hoja).</t>
        </is>
      </c>
    </row>
    <row r="22">
      <c r="B22" s="37" t="inlineStr">
        <is>
          <t>Las celdas con fondo crema y texto azul son para rellenar; las verdes se calculan solas.</t>
        </is>
      </c>
    </row>
    <row r="24" ht="44" customHeight="1">
      <c r="B24" s="38" t="inlineStr">
        <is>
          <t>Aviso: plantilla educativa de organización y simulación. No constituye asesoramiento financiero ni sustituye a un profesional. Los meses de colchón recomendables dependen de tu situación personal.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Tipo</t>
        </is>
      </c>
    </row>
    <row r="2">
      <c r="A2" t="inlineStr">
        <is>
          <t>Vivienda</t>
        </is>
      </c>
      <c r="B2" t="inlineStr">
        <is>
          <t>Aportación</t>
        </is>
      </c>
    </row>
    <row r="3">
      <c r="A3" t="inlineStr">
        <is>
          <t>Suministros</t>
        </is>
      </c>
      <c r="B3" t="inlineStr">
        <is>
          <t>Extra</t>
        </is>
      </c>
    </row>
    <row r="4">
      <c r="A4" t="inlineStr">
        <is>
          <t>Alimentación</t>
        </is>
      </c>
      <c r="B4" t="inlineStr">
        <is>
          <t>Intereses</t>
        </is>
      </c>
    </row>
    <row r="5">
      <c r="A5" t="inlineStr">
        <is>
          <t>Transporte</t>
        </is>
      </c>
      <c r="B5" t="inlineStr">
        <is>
          <t>Retirada</t>
        </is>
      </c>
    </row>
    <row r="6">
      <c r="A6" t="inlineStr">
        <is>
          <t>Seguros</t>
        </is>
      </c>
    </row>
    <row r="7">
      <c r="A7" t="inlineStr">
        <is>
          <t>Salud</t>
        </is>
      </c>
    </row>
    <row r="8">
      <c r="A8" t="inlineStr">
        <is>
          <t>Deudas y préstamos</t>
        </is>
      </c>
    </row>
    <row r="9">
      <c r="A9" t="inlineStr">
        <is>
          <t>Comunicaciones</t>
        </is>
      </c>
    </row>
    <row r="10">
      <c r="A10" t="inlineStr">
        <is>
          <t>Educación</t>
        </is>
      </c>
    </row>
    <row r="11">
      <c r="A11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2026-10-02T12:58:14Z</dcterms:created>
  <dcterms:modified xmlns:dcterms="http://purl.org/dc/terms/" xmlns:xsi="http://www.w3.org/2001/XMLSchema-instance" xsi:type="dcterms:W3CDTF">2026-10-02T12:58:14Z</dcterms:modified>
</cp:coreProperties>
</file>