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Gastos" sheetId="2" state="visible" r:id="rId2"/>
    <sheet xmlns:r="http://schemas.openxmlformats.org/officeDocument/2006/relationships" name="Viajes" sheetId="3" state="visible" r:id="rId3"/>
    <sheet xmlns:r="http://schemas.openxmlformats.org/officeDocument/2006/relationships" name="Por día" sheetId="4" state="visible" r:id="rId4"/>
    <sheet xmlns:r="http://schemas.openxmlformats.org/officeDocument/2006/relationships" name="Instruccion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yyyy-mm-dd"/>
    <numFmt numFmtId="166" formatCode="dd/mm/yyyy"/>
    <numFmt numFmtId="167" formatCode="0.0%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111827"/>
      <sz val="10"/>
    </font>
    <font>
      <name val="Arial"/>
      <b val="1"/>
      <color rgb="00047857"/>
      <sz val="10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9" fillId="6" borderId="0" applyAlignment="1" pivotButton="0" quotePrefix="0" xfId="0">
      <alignment horizontal="center" vertical="center" wrapText="1"/>
    </xf>
    <xf numFmtId="164" fontId="10" fillId="6" borderId="0" applyAlignment="1" pivotButton="0" quotePrefix="0" xfId="0">
      <alignment horizontal="center" vertical="center"/>
    </xf>
    <xf numFmtId="3" fontId="10" fillId="6" borderId="0" applyAlignment="1" pivotButton="0" quotePrefix="0" xfId="0">
      <alignment horizontal="center" vertical="center"/>
    </xf>
    <xf numFmtId="0" fontId="11" fillId="0" borderId="0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 wrapText="1"/>
    </xf>
    <xf numFmtId="0" fontId="12" fillId="0" borderId="0" applyAlignment="1" pivotButton="0" quotePrefix="0" xfId="0">
      <alignment vertical="center"/>
    </xf>
    <xf numFmtId="164" fontId="7" fillId="0" borderId="1" applyAlignment="1" pivotButton="0" quotePrefix="0" xfId="0">
      <alignment vertical="center"/>
    </xf>
    <xf numFmtId="164" fontId="5" fillId="0" borderId="1" applyAlignment="1" pivotButton="0" quotePrefix="0" xfId="0">
      <alignment vertical="center"/>
    </xf>
    <xf numFmtId="167" fontId="5" fillId="0" borderId="1" applyAlignment="1" pivotButton="0" quotePrefix="0" xfId="0">
      <alignment vertical="center"/>
    </xf>
    <xf numFmtId="3" fontId="5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/>
    </xf>
    <xf numFmtId="164" fontId="8" fillId="5" borderId="1" applyAlignment="1" pivotButton="0" quotePrefix="0" xfId="0">
      <alignment vertical="center"/>
    </xf>
    <xf numFmtId="167" fontId="8" fillId="5" borderId="1" applyAlignment="1" pivotButton="0" quotePrefix="0" xfId="0">
      <alignment vertical="center"/>
    </xf>
    <xf numFmtId="3" fontId="8" fillId="5" borderId="1" applyAlignment="1" pivotButton="0" quotePrefix="0" xfId="0">
      <alignment vertical="center"/>
    </xf>
    <xf numFmtId="0" fontId="5" fillId="0" borderId="1" applyAlignment="1" pivotButton="0" quotePrefix="0" xfId="0">
      <alignment vertical="center"/>
    </xf>
    <xf numFmtId="0" fontId="5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/>
    </xf>
    <xf numFmtId="0" fontId="4" fillId="4" borderId="1" applyAlignment="1" applyProtection="1" pivotButton="0" quotePrefix="0" xfId="0">
      <alignment vertical="center"/>
      <protection locked="0" hidden="0"/>
    </xf>
    <xf numFmtId="164" fontId="4" fillId="4" borderId="1" applyAlignment="1" applyProtection="1" pivotButton="0" quotePrefix="0" xfId="0">
      <alignment vertical="center"/>
      <protection locked="0" hidden="0"/>
    </xf>
    <xf numFmtId="166" fontId="4" fillId="4" borderId="1" applyAlignment="1" applyProtection="1" pivotButton="0" quotePrefix="0" xfId="0">
      <alignment horizontal="center" vertical="center"/>
      <protection locked="0" hidden="0"/>
    </xf>
    <xf numFmtId="0" fontId="4" fillId="4" borderId="1" applyAlignment="1" applyProtection="1" pivotButton="0" quotePrefix="0" xfId="0">
      <alignment horizontal="center" vertical="center"/>
      <protection locked="0" hidden="0"/>
    </xf>
    <xf numFmtId="0" fontId="0" fillId="0" borderId="4" applyProtection="1" pivotButton="0" quotePrefix="0" xfId="0">
      <protection locked="0" hidden="0"/>
    </xf>
    <xf numFmtId="0" fontId="6" fillId="0" borderId="0" applyAlignment="1" pivotButton="0" quotePrefix="0" xfId="0">
      <alignment horizontal="right" vertical="center"/>
    </xf>
    <xf numFmtId="3" fontId="7" fillId="0" borderId="1" applyAlignment="1" pivotButton="0" quotePrefix="0" xfId="0">
      <alignment horizontal="center" vertical="center"/>
    </xf>
    <xf numFmtId="166" fontId="5" fillId="0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ill>
        <patternFill patternType="solid">
          <fgColor rgb="00F4FAF6"/>
          <bgColor rgb="00F4FA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Gasto por categoría</a:t>
            </a:r>
          </a:p>
        </rich>
      </tx>
    </title>
    <plotArea>
      <pieChart>
        <varyColors val="1"/>
        <ser>
          <idx val="0"/>
          <order val="0"/>
          <tx>
            <strRef>
              <f>'Resumen'!C12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'Resumen'!$B$13:$B$17</f>
            </numRef>
          </cat>
          <val>
            <numRef>
              <f>'Resumen'!$C$13:$C$17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Gasto y reembolso por viaje (€)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'Resumen'!D21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'Resumen'!$B$22:$B$26</f>
            </numRef>
          </cat>
          <val>
            <numRef>
              <f>'Resumen'!$D$22:$D$26</f>
            </numRef>
          </val>
        </ser>
        <ser>
          <idx val="1"/>
          <order val="1"/>
          <tx>
            <strRef>
              <f>'Resumen'!E21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'Resumen'!$B$22:$B$26</f>
            </numRef>
          </cat>
          <val>
            <numRef>
              <f>'Resumen'!$E$22:$E$26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Gasto por día y categoría (€)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'Por día'!D7</f>
            </strRef>
          </tx>
          <spPr>
            <a:ln xmlns:a="http://schemas.openxmlformats.org/drawingml/2006/main">
              <a:prstDash val="solid"/>
            </a:ln>
          </spPr>
          <cat>
            <numRef>
              <f>'Por día'!$B$8:$B$21</f>
            </numRef>
          </cat>
          <val>
            <numRef>
              <f>'Por día'!$D$8:$D$21</f>
            </numRef>
          </val>
        </ser>
        <ser>
          <idx val="1"/>
          <order val="1"/>
          <tx>
            <strRef>
              <f>'Por día'!E7</f>
            </strRef>
          </tx>
          <spPr>
            <a:ln xmlns:a="http://schemas.openxmlformats.org/drawingml/2006/main">
              <a:prstDash val="solid"/>
            </a:ln>
          </spPr>
          <cat>
            <numRef>
              <f>'Por día'!$B$8:$B$21</f>
            </numRef>
          </cat>
          <val>
            <numRef>
              <f>'Por día'!$E$8:$E$21</f>
            </numRef>
          </val>
        </ser>
        <ser>
          <idx val="2"/>
          <order val="2"/>
          <tx>
            <strRef>
              <f>'Por día'!F7</f>
            </strRef>
          </tx>
          <spPr>
            <a:ln xmlns:a="http://schemas.openxmlformats.org/drawingml/2006/main">
              <a:prstDash val="solid"/>
            </a:ln>
          </spPr>
          <cat>
            <numRef>
              <f>'Por día'!$B$8:$B$21</f>
            </numRef>
          </cat>
          <val>
            <numRef>
              <f>'Por día'!$F$8:$F$21</f>
            </numRef>
          </val>
        </ser>
        <ser>
          <idx val="3"/>
          <order val="3"/>
          <tx>
            <strRef>
              <f>'Por día'!G7</f>
            </strRef>
          </tx>
          <spPr>
            <a:ln xmlns:a="http://schemas.openxmlformats.org/drawingml/2006/main">
              <a:prstDash val="solid"/>
            </a:ln>
          </spPr>
          <cat>
            <numRef>
              <f>'Por día'!$B$8:$B$21</f>
            </numRef>
          </cat>
          <val>
            <numRef>
              <f>'Por día'!$G$8:$G$21</f>
            </numRef>
          </val>
        </ser>
        <ser>
          <idx val="4"/>
          <order val="4"/>
          <tx>
            <strRef>
              <f>'Por día'!H7</f>
            </strRef>
          </tx>
          <spPr>
            <a:ln xmlns:a="http://schemas.openxmlformats.org/drawingml/2006/main">
              <a:prstDash val="solid"/>
            </a:ln>
          </spPr>
          <cat>
            <numRef>
              <f>'Por día'!$B$8:$B$21</f>
            </numRef>
          </cat>
          <val>
            <numRef>
              <f>'Por día'!$H$8:$H$21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43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24</row>
      <rowOff>0</rowOff>
    </from>
    <ext cx="79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H3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14" customWidth="1" min="3" max="3"/>
    <col width="15" customWidth="1" min="4" max="4"/>
    <col width="15" customWidth="1" min="5" max="5"/>
    <col width="15" customWidth="1" min="6" max="6"/>
    <col width="14" customWidth="1" min="7" max="7"/>
    <col width="14" customWidth="1" min="8" max="8"/>
  </cols>
  <sheetData>
    <row r="2" ht="34" customHeight="1">
      <c r="B2" s="1" t="inlineStr">
        <is>
          <t>Resumen de gastos de viaje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Cuánto se ha gastado, qué falta por justificar y cuánto hay que reembolsar</t>
        </is>
      </c>
    </row>
    <row r="5" ht="22" customHeight="1">
      <c r="B5" s="4" t="inlineStr">
        <is>
          <t>TOTAL GASTADO</t>
        </is>
      </c>
      <c r="D5" s="4" t="inlineStr">
        <is>
          <t>TOTAL A REEMBOLSAR</t>
        </is>
      </c>
      <c r="F5" s="4" t="inlineStr">
        <is>
          <t>SALDO TRAS ANTICIPOS</t>
        </is>
      </c>
    </row>
    <row r="6" ht="32" customHeight="1">
      <c r="B6" s="5">
        <f>SUM(Gastos!$D$7:$D$46)</f>
        <v/>
      </c>
      <c r="D6" s="5">
        <f>Viajes!O29</f>
        <v/>
      </c>
      <c r="F6" s="5">
        <f>Viajes!P29</f>
        <v/>
      </c>
    </row>
    <row r="8" ht="22" customHeight="1">
      <c r="B8" s="4" t="inlineStr">
        <is>
          <t>IMPORTE SIN JUSTIFICANTE</t>
        </is>
      </c>
      <c r="D8" s="4" t="inlineStr">
        <is>
          <t>GASTOS SIN JUSTIFICANTE</t>
        </is>
      </c>
      <c r="F8" s="4" t="inlineStr">
        <is>
          <t>GASTO MEDIO POR DÍA</t>
        </is>
      </c>
    </row>
    <row r="9" ht="32" customHeight="1">
      <c r="B9" s="5">
        <f>SUMIFS(Gastos!$D$7:$D$46,Gastos!$G$7:$G$46,"No")</f>
        <v/>
      </c>
      <c r="D9" s="6">
        <f>COUNTIFS(Gastos!$G$7:$G$46,"No")</f>
        <v/>
      </c>
      <c r="F9" s="5">
        <f>IF(Viajes!I29&gt;0,SUM(Gastos!$D$7:$D$46)/Viajes!I29,0)</f>
        <v/>
      </c>
    </row>
    <row r="11">
      <c r="B11" s="7" t="inlineStr">
        <is>
          <t>POR CATEGORÍA</t>
        </is>
      </c>
    </row>
    <row r="12" ht="32" customHeight="1">
      <c r="B12" s="8" t="inlineStr">
        <is>
          <t>Categoría</t>
        </is>
      </c>
      <c r="C12" s="8" t="inlineStr">
        <is>
          <t>Total gastado</t>
        </is>
      </c>
      <c r="D12" s="8" t="inlineStr">
        <is>
          <t>Justificado</t>
        </is>
      </c>
      <c r="E12" s="8" t="inlineStr">
        <is>
          <t>Sin justificar</t>
        </is>
      </c>
      <c r="F12" s="8" t="inlineStr">
        <is>
          <t>% del total</t>
        </is>
      </c>
      <c r="G12" s="8" t="inlineStr">
        <is>
          <t>Nº de gastos</t>
        </is>
      </c>
      <c r="H12" s="8" t="inlineStr">
        <is>
          <t>Media por gasto</t>
        </is>
      </c>
    </row>
    <row r="13">
      <c r="B13" s="9" t="inlineStr">
        <is>
          <t>Transporte</t>
        </is>
      </c>
      <c r="C13" s="10">
        <f>SUMIFS(Gastos!$D$7:$D$46,Gastos!$C$7:$C$46,B13)</f>
        <v/>
      </c>
      <c r="D13" s="11">
        <f>SUMIFS(Gastos!$I$7:$I$46,Gastos!$C$7:$C$46,B13)</f>
        <v/>
      </c>
      <c r="E13" s="11">
        <f>C13-D13</f>
        <v/>
      </c>
      <c r="F13" s="12">
        <f>IF($C$18&gt;0,C13/$C$18,0)</f>
        <v/>
      </c>
      <c r="G13" s="13">
        <f>COUNTIFS(Gastos!$C$7:$C$46,B13)</f>
        <v/>
      </c>
      <c r="H13" s="11">
        <f>IF(G13&gt;0,ROUND(C13/G13,2),0)</f>
        <v/>
      </c>
    </row>
    <row r="14">
      <c r="B14" s="9" t="inlineStr">
        <is>
          <t>Alojamiento</t>
        </is>
      </c>
      <c r="C14" s="10">
        <f>SUMIFS(Gastos!$D$7:$D$46,Gastos!$C$7:$C$46,B14)</f>
        <v/>
      </c>
      <c r="D14" s="11">
        <f>SUMIFS(Gastos!$I$7:$I$46,Gastos!$C$7:$C$46,B14)</f>
        <v/>
      </c>
      <c r="E14" s="11">
        <f>C14-D14</f>
        <v/>
      </c>
      <c r="F14" s="12">
        <f>IF($C$18&gt;0,C14/$C$18,0)</f>
        <v/>
      </c>
      <c r="G14" s="13">
        <f>COUNTIFS(Gastos!$C$7:$C$46,B14)</f>
        <v/>
      </c>
      <c r="H14" s="11">
        <f>IF(G14&gt;0,ROUND(C14/G14,2),0)</f>
        <v/>
      </c>
    </row>
    <row r="15">
      <c r="B15" s="9" t="inlineStr">
        <is>
          <t>Comidas</t>
        </is>
      </c>
      <c r="C15" s="10">
        <f>SUMIFS(Gastos!$D$7:$D$46,Gastos!$C$7:$C$46,B15)</f>
        <v/>
      </c>
      <c r="D15" s="11">
        <f>SUMIFS(Gastos!$I$7:$I$46,Gastos!$C$7:$C$46,B15)</f>
        <v/>
      </c>
      <c r="E15" s="11">
        <f>C15-D15</f>
        <v/>
      </c>
      <c r="F15" s="12">
        <f>IF($C$18&gt;0,C15/$C$18,0)</f>
        <v/>
      </c>
      <c r="G15" s="13">
        <f>COUNTIFS(Gastos!$C$7:$C$46,B15)</f>
        <v/>
      </c>
      <c r="H15" s="11">
        <f>IF(G15&gt;0,ROUND(C15/G15,2),0)</f>
        <v/>
      </c>
    </row>
    <row r="16">
      <c r="B16" s="9" t="inlineStr">
        <is>
          <t>Representación</t>
        </is>
      </c>
      <c r="C16" s="10">
        <f>SUMIFS(Gastos!$D$7:$D$46,Gastos!$C$7:$C$46,B16)</f>
        <v/>
      </c>
      <c r="D16" s="11">
        <f>SUMIFS(Gastos!$I$7:$I$46,Gastos!$C$7:$C$46,B16)</f>
        <v/>
      </c>
      <c r="E16" s="11">
        <f>C16-D16</f>
        <v/>
      </c>
      <c r="F16" s="12">
        <f>IF($C$18&gt;0,C16/$C$18,0)</f>
        <v/>
      </c>
      <c r="G16" s="13">
        <f>COUNTIFS(Gastos!$C$7:$C$46,B16)</f>
        <v/>
      </c>
      <c r="H16" s="11">
        <f>IF(G16&gt;0,ROUND(C16/G16,2),0)</f>
        <v/>
      </c>
    </row>
    <row r="17">
      <c r="B17" s="9" t="inlineStr">
        <is>
          <t>Otros</t>
        </is>
      </c>
      <c r="C17" s="10">
        <f>SUMIFS(Gastos!$D$7:$D$46,Gastos!$C$7:$C$46,B17)</f>
        <v/>
      </c>
      <c r="D17" s="11">
        <f>SUMIFS(Gastos!$I$7:$I$46,Gastos!$C$7:$C$46,B17)</f>
        <v/>
      </c>
      <c r="E17" s="11">
        <f>C17-D17</f>
        <v/>
      </c>
      <c r="F17" s="12">
        <f>IF($C$18&gt;0,C17/$C$18,0)</f>
        <v/>
      </c>
      <c r="G17" s="13">
        <f>COUNTIFS(Gastos!$C$7:$C$46,B17)</f>
        <v/>
      </c>
      <c r="H17" s="11">
        <f>IF(G17&gt;0,ROUND(C17/G17,2),0)</f>
        <v/>
      </c>
    </row>
    <row r="18">
      <c r="B18" s="14" t="inlineStr">
        <is>
          <t>TOTAL</t>
        </is>
      </c>
      <c r="C18" s="15">
        <f>SUM(C13:C17)</f>
        <v/>
      </c>
      <c r="D18" s="15">
        <f>SUM(D13:D17)</f>
        <v/>
      </c>
      <c r="E18" s="15">
        <f>SUM(E13:E17)</f>
        <v/>
      </c>
      <c r="F18" s="16">
        <f>SUM(F13:F17)</f>
        <v/>
      </c>
      <c r="G18" s="17">
        <f>SUM(G13:G17)</f>
        <v/>
      </c>
      <c r="H18" s="15">
        <f>IF(G18&gt;0,ROUND(C18/G18,2),0)</f>
        <v/>
      </c>
    </row>
    <row r="20">
      <c r="B20" s="7" t="inlineStr">
        <is>
          <t>POR VIAJE</t>
        </is>
      </c>
    </row>
    <row r="21" ht="28" customHeight="1">
      <c r="B21" s="8" t="inlineStr">
        <is>
          <t>Viaje</t>
        </is>
      </c>
      <c r="C21" s="8" t="inlineStr">
        <is>
          <t>Días</t>
        </is>
      </c>
      <c r="D21" s="8" t="inlineStr">
        <is>
          <t>Total gastado</t>
        </is>
      </c>
      <c r="E21" s="8" t="inlineStr">
        <is>
          <t>A reembolsar</t>
        </is>
      </c>
      <c r="F21" s="8" t="inlineStr">
        <is>
          <t>Saldo</t>
        </is>
      </c>
      <c r="G21" s="8" t="inlineStr">
        <is>
          <t>Estado</t>
        </is>
      </c>
      <c r="H21" s="8" t="inlineStr">
        <is>
          <t>€ por día</t>
        </is>
      </c>
    </row>
    <row r="22">
      <c r="B22" s="18">
        <f>IF(Viajes!B9="","",Viajes!B9)</f>
        <v/>
      </c>
      <c r="C22" s="13">
        <f>IF(B22="","",Viajes!I9)</f>
        <v/>
      </c>
      <c r="D22" s="10">
        <f>IF(B22="","",Viajes!J9)</f>
        <v/>
      </c>
      <c r="E22" s="11">
        <f>IF(B22="","",Viajes!O9)</f>
        <v/>
      </c>
      <c r="F22" s="11">
        <f>IF(B22="","",Viajes!P9)</f>
        <v/>
      </c>
      <c r="G22" s="19">
        <f>IF(B22="","",Viajes!H9)</f>
        <v/>
      </c>
      <c r="H22" s="11">
        <f>IF(B22="","",IF(N(C22)&gt;0,ROUND(D22/C22,2),0))</f>
        <v/>
      </c>
    </row>
    <row r="23">
      <c r="B23" s="18">
        <f>IF(Viajes!B10="","",Viajes!B10)</f>
        <v/>
      </c>
      <c r="C23" s="13">
        <f>IF(B23="","",Viajes!I10)</f>
        <v/>
      </c>
      <c r="D23" s="10">
        <f>IF(B23="","",Viajes!J10)</f>
        <v/>
      </c>
      <c r="E23" s="11">
        <f>IF(B23="","",Viajes!O10)</f>
        <v/>
      </c>
      <c r="F23" s="11">
        <f>IF(B23="","",Viajes!P10)</f>
        <v/>
      </c>
      <c r="G23" s="19">
        <f>IF(B23="","",Viajes!H10)</f>
        <v/>
      </c>
      <c r="H23" s="11">
        <f>IF(B23="","",IF(N(C23)&gt;0,ROUND(D23/C23,2),0))</f>
        <v/>
      </c>
    </row>
    <row r="24">
      <c r="B24" s="18">
        <f>IF(Viajes!B11="","",Viajes!B11)</f>
        <v/>
      </c>
      <c r="C24" s="13">
        <f>IF(B24="","",Viajes!I11)</f>
        <v/>
      </c>
      <c r="D24" s="10">
        <f>IF(B24="","",Viajes!J11)</f>
        <v/>
      </c>
      <c r="E24" s="11">
        <f>IF(B24="","",Viajes!O11)</f>
        <v/>
      </c>
      <c r="F24" s="11">
        <f>IF(B24="","",Viajes!P11)</f>
        <v/>
      </c>
      <c r="G24" s="19">
        <f>IF(B24="","",Viajes!H11)</f>
        <v/>
      </c>
      <c r="H24" s="11">
        <f>IF(B24="","",IF(N(C24)&gt;0,ROUND(D24/C24,2),0))</f>
        <v/>
      </c>
    </row>
    <row r="25">
      <c r="B25" s="18">
        <f>IF(Viajes!B12="","",Viajes!B12)</f>
        <v/>
      </c>
      <c r="C25" s="13">
        <f>IF(B25="","",Viajes!I12)</f>
        <v/>
      </c>
      <c r="D25" s="10">
        <f>IF(B25="","",Viajes!J12)</f>
        <v/>
      </c>
      <c r="E25" s="11">
        <f>IF(B25="","",Viajes!O12)</f>
        <v/>
      </c>
      <c r="F25" s="11">
        <f>IF(B25="","",Viajes!P12)</f>
        <v/>
      </c>
      <c r="G25" s="19">
        <f>IF(B25="","",Viajes!H12)</f>
        <v/>
      </c>
      <c r="H25" s="11">
        <f>IF(B25="","",IF(N(C25)&gt;0,ROUND(D25/C25,2),0))</f>
        <v/>
      </c>
    </row>
    <row r="26">
      <c r="B26" s="18">
        <f>IF(Viajes!B13="","",Viajes!B13)</f>
        <v/>
      </c>
      <c r="C26" s="13">
        <f>IF(B26="","",Viajes!I13)</f>
        <v/>
      </c>
      <c r="D26" s="10">
        <f>IF(B26="","",Viajes!J13)</f>
        <v/>
      </c>
      <c r="E26" s="11">
        <f>IF(B26="","",Viajes!O13)</f>
        <v/>
      </c>
      <c r="F26" s="11">
        <f>IF(B26="","",Viajes!P13)</f>
        <v/>
      </c>
      <c r="G26" s="19">
        <f>IF(B26="","",Viajes!H13)</f>
        <v/>
      </c>
      <c r="H26" s="11">
        <f>IF(B26="","",IF(N(C26)&gt;0,ROUND(D26/C26,2),0))</f>
        <v/>
      </c>
    </row>
    <row r="27">
      <c r="B27" s="18">
        <f>IF(Viajes!B14="","",Viajes!B14)</f>
        <v/>
      </c>
      <c r="C27" s="13">
        <f>IF(B27="","",Viajes!I14)</f>
        <v/>
      </c>
      <c r="D27" s="10">
        <f>IF(B27="","",Viajes!J14)</f>
        <v/>
      </c>
      <c r="E27" s="11">
        <f>IF(B27="","",Viajes!O14)</f>
        <v/>
      </c>
      <c r="F27" s="11">
        <f>IF(B27="","",Viajes!P14)</f>
        <v/>
      </c>
      <c r="G27" s="19">
        <f>IF(B27="","",Viajes!H14)</f>
        <v/>
      </c>
      <c r="H27" s="11">
        <f>IF(B27="","",IF(N(C27)&gt;0,ROUND(D27/C27,2),0))</f>
        <v/>
      </c>
    </row>
    <row r="28">
      <c r="B28" s="18">
        <f>IF(Viajes!B15="","",Viajes!B15)</f>
        <v/>
      </c>
      <c r="C28" s="13">
        <f>IF(B28="","",Viajes!I15)</f>
        <v/>
      </c>
      <c r="D28" s="10">
        <f>IF(B28="","",Viajes!J15)</f>
        <v/>
      </c>
      <c r="E28" s="11">
        <f>IF(B28="","",Viajes!O15)</f>
        <v/>
      </c>
      <c r="F28" s="11">
        <f>IF(B28="","",Viajes!P15)</f>
        <v/>
      </c>
      <c r="G28" s="19">
        <f>IF(B28="","",Viajes!H15)</f>
        <v/>
      </c>
      <c r="H28" s="11">
        <f>IF(B28="","",IF(N(C28)&gt;0,ROUND(D28/C28,2),0))</f>
        <v/>
      </c>
    </row>
    <row r="29">
      <c r="B29" s="18">
        <f>IF(Viajes!B16="","",Viajes!B16)</f>
        <v/>
      </c>
      <c r="C29" s="13">
        <f>IF(B29="","",Viajes!I16)</f>
        <v/>
      </c>
      <c r="D29" s="10">
        <f>IF(B29="","",Viajes!J16)</f>
        <v/>
      </c>
      <c r="E29" s="11">
        <f>IF(B29="","",Viajes!O16)</f>
        <v/>
      </c>
      <c r="F29" s="11">
        <f>IF(B29="","",Viajes!P16)</f>
        <v/>
      </c>
      <c r="G29" s="19">
        <f>IF(B29="","",Viajes!H16)</f>
        <v/>
      </c>
      <c r="H29" s="11">
        <f>IF(B29="","",IF(N(C29)&gt;0,ROUND(D29/C29,2),0))</f>
        <v/>
      </c>
    </row>
    <row r="30">
      <c r="B30" s="18">
        <f>IF(Viajes!B17="","",Viajes!B17)</f>
        <v/>
      </c>
      <c r="C30" s="13">
        <f>IF(B30="","",Viajes!I17)</f>
        <v/>
      </c>
      <c r="D30" s="10">
        <f>IF(B30="","",Viajes!J17)</f>
        <v/>
      </c>
      <c r="E30" s="11">
        <f>IF(B30="","",Viajes!O17)</f>
        <v/>
      </c>
      <c r="F30" s="11">
        <f>IF(B30="","",Viajes!P17)</f>
        <v/>
      </c>
      <c r="G30" s="19">
        <f>IF(B30="","",Viajes!H17)</f>
        <v/>
      </c>
      <c r="H30" s="11">
        <f>IF(B30="","",IF(N(C30)&gt;0,ROUND(D30/C30,2),0))</f>
        <v/>
      </c>
    </row>
    <row r="31">
      <c r="B31" s="18">
        <f>IF(Viajes!B18="","",Viajes!B18)</f>
        <v/>
      </c>
      <c r="C31" s="13">
        <f>IF(B31="","",Viajes!I18)</f>
        <v/>
      </c>
      <c r="D31" s="10">
        <f>IF(B31="","",Viajes!J18)</f>
        <v/>
      </c>
      <c r="E31" s="11">
        <f>IF(B31="","",Viajes!O18)</f>
        <v/>
      </c>
      <c r="F31" s="11">
        <f>IF(B31="","",Viajes!P18)</f>
        <v/>
      </c>
      <c r="G31" s="19">
        <f>IF(B31="","",Viajes!H18)</f>
        <v/>
      </c>
      <c r="H31" s="11">
        <f>IF(B31="","",IF(N(C31)&gt;0,ROUND(D31/C31,2),0))</f>
        <v/>
      </c>
    </row>
    <row r="32">
      <c r="B32" s="20" t="inlineStr">
        <is>
          <t>Solo se listan los 10 primeros viajes de la hoja «Viajes»; los totales de arriba incluyen todos.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4">
    <mergeCell ref="D8:E8"/>
    <mergeCell ref="D6:E6"/>
    <mergeCell ref="B6:C6"/>
    <mergeCell ref="B5:C5"/>
    <mergeCell ref="F5:G5"/>
    <mergeCell ref="D5:E5"/>
    <mergeCell ref="B2:H2"/>
    <mergeCell ref="F6:G6"/>
    <mergeCell ref="D9:E9"/>
    <mergeCell ref="B9:C9"/>
    <mergeCell ref="B3:H3"/>
    <mergeCell ref="B8:C8"/>
    <mergeCell ref="F9:G9"/>
    <mergeCell ref="F8:G8"/>
  </mergeCells>
  <conditionalFormatting sqref="C13:C17">
    <cfRule type="dataBar" priority="1">
      <dataBar>
        <cfvo type="num" val="0"/>
        <cfvo type="max"/>
        <color rgb="0010B981"/>
      </dataBar>
    </cfRule>
  </conditionalFormatting>
  <conditionalFormatting sqref="G22:G31">
    <cfRule type="cellIs" priority="2" operator="equal" dxfId="0">
      <formula>"Liquidado"</formula>
    </cfRule>
    <cfRule type="cellIs" priority="3" operator="equal" dxfId="1">
      <formula>"Presentado"</formula>
    </cfRule>
    <cfRule type="cellIs" priority="4" operator="equal" dxfId="2">
      <formula>"Pendiente"</formula>
    </cfRule>
  </conditionalFormatting>
  <conditionalFormatting sqref="D22:D31">
    <cfRule type="dataBar" priority="5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K48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13" customWidth="1" min="4" max="4"/>
    <col width="12" customWidth="1" min="5" max="5"/>
    <col width="22" customWidth="1" min="6" max="6"/>
    <col width="13" customWidth="1" min="7" max="7"/>
    <col width="15" customWidth="1" min="8" max="8"/>
    <col width="14" customWidth="1" min="9" max="9"/>
    <col width="16" customWidth="1" min="10" max="10"/>
    <col width="24" customWidth="1" min="11" max="11"/>
  </cols>
  <sheetData>
    <row r="2" ht="34" customHeight="1">
      <c r="B2" s="1" t="inlineStr">
        <is>
          <t>Registro de gastos de viaje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Un gasto por fila: importe, categoría, viaje y si tienes justificante</t>
        </is>
      </c>
    </row>
    <row r="6" ht="34" customHeight="1">
      <c r="B6" s="8" t="inlineStr">
        <is>
          <t>Concepto</t>
        </is>
      </c>
      <c r="C6" s="8" t="inlineStr">
        <is>
          <t>Categoría</t>
        </is>
      </c>
      <c r="D6" s="8" t="inlineStr">
        <is>
          <t>Importe</t>
        </is>
      </c>
      <c r="E6" s="8" t="inlineStr">
        <is>
          <t>Fecha</t>
        </is>
      </c>
      <c r="F6" s="8" t="inlineStr">
        <is>
          <t>Viaje</t>
        </is>
      </c>
      <c r="G6" s="8" t="inlineStr">
        <is>
          <t>¿Justificante?</t>
        </is>
      </c>
      <c r="H6" s="8" t="inlineStr">
        <is>
          <t>Pagado con</t>
        </is>
      </c>
      <c r="I6" s="8" t="inlineStr">
        <is>
          <t>Importe justificado</t>
        </is>
      </c>
      <c r="J6" s="8" t="inlineStr">
        <is>
          <t>A reembolsar (sin dietas)</t>
        </is>
      </c>
      <c r="K6" s="8" t="inlineStr">
        <is>
          <t>Control</t>
        </is>
      </c>
    </row>
    <row r="7">
      <c r="B7" s="21" t="inlineStr">
        <is>
          <t>Tren AVE Madrid-Barcelona (ida)</t>
        </is>
      </c>
      <c r="C7" s="21" t="inlineStr">
        <is>
          <t>Transporte</t>
        </is>
      </c>
      <c r="D7" s="22" t="n">
        <v>89.5</v>
      </c>
      <c r="E7" s="23" t="n">
        <v>46091</v>
      </c>
      <c r="F7" s="21" t="inlineStr">
        <is>
          <t>Feria Barcelona</t>
        </is>
      </c>
      <c r="G7" s="24" t="inlineStr">
        <is>
          <t>Sí</t>
        </is>
      </c>
      <c r="H7" s="24" t="inlineStr">
        <is>
          <t>Propio</t>
        </is>
      </c>
      <c r="I7" s="11">
        <f>IF(D7="","",IF(G7="Sí",D7,0))</f>
        <v/>
      </c>
      <c r="J7" s="11">
        <f>IF(D7="","",IF(AND(G7="Sí",H7="Propio",C7&lt;&gt;"Comidas"),D7,0))</f>
        <v/>
      </c>
      <c r="K7" s="18">
        <f>IF(D7="","",IF(G7&lt;&gt;"Sí","Falta justificante",IFERROR(IF(AND(E7&gt;=INDEX(Viajes!$E$9:$E$28,MATCH(F7,Viajes!$B$9:$B$28,0)),E7&lt;=INDEX(Viajes!$F$9:$F$28,MATCH(F7,Viajes!$B$9:$B$28,0))),"OK","Fecha fuera del viaje"),"Viaje no encontrado")))</f>
        <v/>
      </c>
    </row>
    <row r="8">
      <c r="B8" s="21" t="inlineStr">
        <is>
          <t>Menú en la estación</t>
        </is>
      </c>
      <c r="C8" s="21" t="inlineStr">
        <is>
          <t>Comidas</t>
        </is>
      </c>
      <c r="D8" s="22" t="n">
        <v>18.5</v>
      </c>
      <c r="E8" s="23" t="n">
        <v>46091</v>
      </c>
      <c r="F8" s="21" t="inlineStr">
        <is>
          <t>Feria Barcelona</t>
        </is>
      </c>
      <c r="G8" s="24" t="inlineStr">
        <is>
          <t>Sí</t>
        </is>
      </c>
      <c r="H8" s="24" t="inlineStr">
        <is>
          <t>Propio</t>
        </is>
      </c>
      <c r="I8" s="11">
        <f>IF(D8="","",IF(G8="Sí",D8,0))</f>
        <v/>
      </c>
      <c r="J8" s="11">
        <f>IF(D8="","",IF(AND(G8="Sí",H8="Propio",C8&lt;&gt;"Comidas"),D8,0))</f>
        <v/>
      </c>
      <c r="K8" s="18">
        <f>IF(D8="","",IF(G8&lt;&gt;"Sí","Falta justificante",IFERROR(IF(AND(E8&gt;=INDEX(Viajes!$E$9:$E$28,MATCH(F8,Viajes!$B$9:$B$28,0)),E8&lt;=INDEX(Viajes!$F$9:$F$28,MATCH(F8,Viajes!$B$9:$B$28,0))),"OK","Fecha fuera del viaje"),"Viaje no encontrado")))</f>
        <v/>
      </c>
    </row>
    <row r="9">
      <c r="B9" s="21" t="inlineStr">
        <is>
          <t>Entradas de la feria</t>
        </is>
      </c>
      <c r="C9" s="21" t="inlineStr">
        <is>
          <t>Otros</t>
        </is>
      </c>
      <c r="D9" s="22" t="n">
        <v>25</v>
      </c>
      <c r="E9" s="23" t="n">
        <v>46092</v>
      </c>
      <c r="F9" s="21" t="inlineStr">
        <is>
          <t>Feria Barcelona</t>
        </is>
      </c>
      <c r="G9" s="24" t="inlineStr">
        <is>
          <t>Sí</t>
        </is>
      </c>
      <c r="H9" s="24" t="inlineStr">
        <is>
          <t>Propio</t>
        </is>
      </c>
      <c r="I9" s="11">
        <f>IF(D9="","",IF(G9="Sí",D9,0))</f>
        <v/>
      </c>
      <c r="J9" s="11">
        <f>IF(D9="","",IF(AND(G9="Sí",H9="Propio",C9&lt;&gt;"Comidas"),D9,0))</f>
        <v/>
      </c>
      <c r="K9" s="18">
        <f>IF(D9="","",IF(G9&lt;&gt;"Sí","Falta justificante",IFERROR(IF(AND(E9&gt;=INDEX(Viajes!$E$9:$E$28,MATCH(F9,Viajes!$B$9:$B$28,0)),E9&lt;=INDEX(Viajes!$F$9:$F$28,MATCH(F9,Viajes!$B$9:$B$28,0))),"OK","Fecha fuera del viaje"),"Viaje no encontrado")))</f>
        <v/>
      </c>
    </row>
    <row r="10">
      <c r="B10" s="21" t="inlineStr">
        <is>
          <t>Cena con el equipo comercial</t>
        </is>
      </c>
      <c r="C10" s="21" t="inlineStr">
        <is>
          <t>Comidas</t>
        </is>
      </c>
      <c r="D10" s="22" t="n">
        <v>32.4</v>
      </c>
      <c r="E10" s="23" t="n">
        <v>46092</v>
      </c>
      <c r="F10" s="21" t="inlineStr">
        <is>
          <t>Feria Barcelona</t>
        </is>
      </c>
      <c r="G10" s="24" t="inlineStr">
        <is>
          <t>Sí</t>
        </is>
      </c>
      <c r="H10" s="24" t="inlineStr">
        <is>
          <t>Propio</t>
        </is>
      </c>
      <c r="I10" s="11">
        <f>IF(D10="","",IF(G10="Sí",D10,0))</f>
        <v/>
      </c>
      <c r="J10" s="11">
        <f>IF(D10="","",IF(AND(G10="Sí",H10="Propio",C10&lt;&gt;"Comidas"),D10,0))</f>
        <v/>
      </c>
      <c r="K10" s="18">
        <f>IF(D10="","",IF(G10&lt;&gt;"Sí","Falta justificante",IFERROR(IF(AND(E10&gt;=INDEX(Viajes!$E$9:$E$28,MATCH(F10,Viajes!$B$9:$B$28,0)),E10&lt;=INDEX(Viajes!$F$9:$F$28,MATCH(F10,Viajes!$B$9:$B$28,0))),"OK","Fecha fuera del viaje"),"Viaje no encontrado")))</f>
        <v/>
      </c>
    </row>
    <row r="11">
      <c r="B11" s="21" t="inlineStr">
        <is>
          <t>Comida en el recinto ferial</t>
        </is>
      </c>
      <c r="C11" s="21" t="inlineStr">
        <is>
          <t>Comidas</t>
        </is>
      </c>
      <c r="D11" s="22" t="n">
        <v>14.8</v>
      </c>
      <c r="E11" s="23" t="n">
        <v>46093</v>
      </c>
      <c r="F11" s="21" t="inlineStr">
        <is>
          <t>Feria Barcelona</t>
        </is>
      </c>
      <c r="G11" s="24" t="inlineStr">
        <is>
          <t>Sí</t>
        </is>
      </c>
      <c r="H11" s="24" t="inlineStr">
        <is>
          <t>Propio</t>
        </is>
      </c>
      <c r="I11" s="11">
        <f>IF(D11="","",IF(G11="Sí",D11,0))</f>
        <v/>
      </c>
      <c r="J11" s="11">
        <f>IF(D11="","",IF(AND(G11="Sí",H11="Propio",C11&lt;&gt;"Comidas"),D11,0))</f>
        <v/>
      </c>
      <c r="K11" s="18">
        <f>IF(D11="","",IF(G11&lt;&gt;"Sí","Falta justificante",IFERROR(IF(AND(E11&gt;=INDEX(Viajes!$E$9:$E$28,MATCH(F11,Viajes!$B$9:$B$28,0)),E11&lt;=INDEX(Viajes!$F$9:$F$28,MATCH(F11,Viajes!$B$9:$B$28,0))),"OK","Fecha fuera del viaje"),"Viaje no encontrado")))</f>
        <v/>
      </c>
    </row>
    <row r="12">
      <c r="B12" s="21" t="inlineStr">
        <is>
          <t>Cena tras la jornada</t>
        </is>
      </c>
      <c r="C12" s="21" t="inlineStr">
        <is>
          <t>Comidas</t>
        </is>
      </c>
      <c r="D12" s="22" t="n">
        <v>41</v>
      </c>
      <c r="E12" s="23" t="n">
        <v>46093</v>
      </c>
      <c r="F12" s="21" t="inlineStr">
        <is>
          <t>Feria Barcelona</t>
        </is>
      </c>
      <c r="G12" s="24" t="inlineStr">
        <is>
          <t>Sí</t>
        </is>
      </c>
      <c r="H12" s="24" t="inlineStr">
        <is>
          <t>Propio</t>
        </is>
      </c>
      <c r="I12" s="11">
        <f>IF(D12="","",IF(G12="Sí",D12,0))</f>
        <v/>
      </c>
      <c r="J12" s="11">
        <f>IF(D12="","",IF(AND(G12="Sí",H12="Propio",C12&lt;&gt;"Comidas"),D12,0))</f>
        <v/>
      </c>
      <c r="K12" s="18">
        <f>IF(D12="","",IF(G12&lt;&gt;"Sí","Falta justificante",IFERROR(IF(AND(E12&gt;=INDEX(Viajes!$E$9:$E$28,MATCH(F12,Viajes!$B$9:$B$28,0)),E12&lt;=INDEX(Viajes!$F$9:$F$28,MATCH(F12,Viajes!$B$9:$B$28,0))),"OK","Fecha fuera del viaje"),"Viaje no encontrado")))</f>
        <v/>
      </c>
    </row>
    <row r="13">
      <c r="B13" s="21" t="inlineStr">
        <is>
          <t>Taxi del hotel a la feria</t>
        </is>
      </c>
      <c r="C13" s="21" t="inlineStr">
        <is>
          <t>Transporte</t>
        </is>
      </c>
      <c r="D13" s="22" t="n">
        <v>18</v>
      </c>
      <c r="E13" s="23" t="n">
        <v>46093</v>
      </c>
      <c r="F13" s="21" t="inlineStr">
        <is>
          <t>Feria Barcelona</t>
        </is>
      </c>
      <c r="G13" s="24" t="inlineStr">
        <is>
          <t>No</t>
        </is>
      </c>
      <c r="H13" s="24" t="inlineStr">
        <is>
          <t>Propio</t>
        </is>
      </c>
      <c r="I13" s="11">
        <f>IF(D13="","",IF(G13="Sí",D13,0))</f>
        <v/>
      </c>
      <c r="J13" s="11">
        <f>IF(D13="","",IF(AND(G13="Sí",H13="Propio",C13&lt;&gt;"Comidas"),D13,0))</f>
        <v/>
      </c>
      <c r="K13" s="18">
        <f>IF(D13="","",IF(G13&lt;&gt;"Sí","Falta justificante",IFERROR(IF(AND(E13&gt;=INDEX(Viajes!$E$9:$E$28,MATCH(F13,Viajes!$B$9:$B$28,0)),E13&lt;=INDEX(Viajes!$F$9:$F$28,MATCH(F13,Viajes!$B$9:$B$28,0))),"OK","Fecha fuera del viaje"),"Viaje no encontrado")))</f>
        <v/>
      </c>
    </row>
    <row r="14">
      <c r="B14" s="21" t="inlineStr">
        <is>
          <t>Tren AVE Barcelona-Madrid (vuelta)</t>
        </is>
      </c>
      <c r="C14" s="21" t="inlineStr">
        <is>
          <t>Transporte</t>
        </is>
      </c>
      <c r="D14" s="22" t="n">
        <v>94.2</v>
      </c>
      <c r="E14" s="23" t="n">
        <v>46094</v>
      </c>
      <c r="F14" s="21" t="inlineStr">
        <is>
          <t>Feria Barcelona</t>
        </is>
      </c>
      <c r="G14" s="24" t="inlineStr">
        <is>
          <t>Sí</t>
        </is>
      </c>
      <c r="H14" s="24" t="inlineStr">
        <is>
          <t>Propio</t>
        </is>
      </c>
      <c r="I14" s="11">
        <f>IF(D14="","",IF(G14="Sí",D14,0))</f>
        <v/>
      </c>
      <c r="J14" s="11">
        <f>IF(D14="","",IF(AND(G14="Sí",H14="Propio",C14&lt;&gt;"Comidas"),D14,0))</f>
        <v/>
      </c>
      <c r="K14" s="18">
        <f>IF(D14="","",IF(G14&lt;&gt;"Sí","Falta justificante",IFERROR(IF(AND(E14&gt;=INDEX(Viajes!$E$9:$E$28,MATCH(F14,Viajes!$B$9:$B$28,0)),E14&lt;=INDEX(Viajes!$F$9:$F$28,MATCH(F14,Viajes!$B$9:$B$28,0))),"OK","Fecha fuera del viaje"),"Viaje no encontrado")))</f>
        <v/>
      </c>
    </row>
    <row r="15">
      <c r="B15" s="21" t="inlineStr">
        <is>
          <t>Hotel 3 noches</t>
        </is>
      </c>
      <c r="C15" s="21" t="inlineStr">
        <is>
          <t>Alojamiento</t>
        </is>
      </c>
      <c r="D15" s="22" t="n">
        <v>342</v>
      </c>
      <c r="E15" s="23" t="n">
        <v>46094</v>
      </c>
      <c r="F15" s="21" t="inlineStr">
        <is>
          <t>Feria Barcelona</t>
        </is>
      </c>
      <c r="G15" s="24" t="inlineStr">
        <is>
          <t>Sí</t>
        </is>
      </c>
      <c r="H15" s="24" t="inlineStr">
        <is>
          <t>Empresa</t>
        </is>
      </c>
      <c r="I15" s="11">
        <f>IF(D15="","",IF(G15="Sí",D15,0))</f>
        <v/>
      </c>
      <c r="J15" s="11">
        <f>IF(D15="","",IF(AND(G15="Sí",H15="Propio",C15&lt;&gt;"Comidas"),D15,0))</f>
        <v/>
      </c>
      <c r="K15" s="18">
        <f>IF(D15="","",IF(G15&lt;&gt;"Sí","Falta justificante",IFERROR(IF(AND(E15&gt;=INDEX(Viajes!$E$9:$E$28,MATCH(F15,Viajes!$B$9:$B$28,0)),E15&lt;=INDEX(Viajes!$F$9:$F$28,MATCH(F15,Viajes!$B$9:$B$28,0))),"OK","Fecha fuera del viaje"),"Viaje no encontrado")))</f>
        <v/>
      </c>
    </row>
    <row r="16">
      <c r="B16" s="21" t="inlineStr">
        <is>
          <t>Tren Madrid-Valencia</t>
        </is>
      </c>
      <c r="C16" s="21" t="inlineStr">
        <is>
          <t>Transporte</t>
        </is>
      </c>
      <c r="D16" s="22" t="n">
        <v>46.3</v>
      </c>
      <c r="E16" s="23" t="n">
        <v>46134</v>
      </c>
      <c r="F16" s="21" t="inlineStr">
        <is>
          <t>Cliente Valencia</t>
        </is>
      </c>
      <c r="G16" s="24" t="inlineStr">
        <is>
          <t>Sí</t>
        </is>
      </c>
      <c r="H16" s="24" t="inlineStr">
        <is>
          <t>Propio</t>
        </is>
      </c>
      <c r="I16" s="11">
        <f>IF(D16="","",IF(G16="Sí",D16,0))</f>
        <v/>
      </c>
      <c r="J16" s="11">
        <f>IF(D16="","",IF(AND(G16="Sí",H16="Propio",C16&lt;&gt;"Comidas"),D16,0))</f>
        <v/>
      </c>
      <c r="K16" s="18">
        <f>IF(D16="","",IF(G16&lt;&gt;"Sí","Falta justificante",IFERROR(IF(AND(E16&gt;=INDEX(Viajes!$E$9:$E$28,MATCH(F16,Viajes!$B$9:$B$28,0)),E16&lt;=INDEX(Viajes!$F$9:$F$28,MATCH(F16,Viajes!$B$9:$B$28,0))),"OK","Fecha fuera del viaje"),"Viaje no encontrado")))</f>
        <v/>
      </c>
    </row>
    <row r="17">
      <c r="B17" s="21" t="inlineStr">
        <is>
          <t>Comida de trabajo</t>
        </is>
      </c>
      <c r="C17" s="21" t="inlineStr">
        <is>
          <t>Comidas</t>
        </is>
      </c>
      <c r="D17" s="22" t="n">
        <v>34.6</v>
      </c>
      <c r="E17" s="23" t="n">
        <v>46134</v>
      </c>
      <c r="F17" s="21" t="inlineStr">
        <is>
          <t>Cliente Valencia</t>
        </is>
      </c>
      <c r="G17" s="24" t="inlineStr">
        <is>
          <t>Sí</t>
        </is>
      </c>
      <c r="H17" s="24" t="inlineStr">
        <is>
          <t>Propio</t>
        </is>
      </c>
      <c r="I17" s="11">
        <f>IF(D17="","",IF(G17="Sí",D17,0))</f>
        <v/>
      </c>
      <c r="J17" s="11">
        <f>IF(D17="","",IF(AND(G17="Sí",H17="Propio",C17&lt;&gt;"Comidas"),D17,0))</f>
        <v/>
      </c>
      <c r="K17" s="18">
        <f>IF(D17="","",IF(G17&lt;&gt;"Sí","Falta justificante",IFERROR(IF(AND(E17&gt;=INDEX(Viajes!$E$9:$E$28,MATCH(F17,Viajes!$B$9:$B$28,0)),E17&lt;=INDEX(Viajes!$F$9:$F$28,MATCH(F17,Viajes!$B$9:$B$28,0))),"OK","Fecha fuera del viaje"),"Viaje no encontrado")))</f>
        <v/>
      </c>
    </row>
    <row r="18">
      <c r="B18" s="21" t="inlineStr">
        <is>
          <t>Cena con cliente</t>
        </is>
      </c>
      <c r="C18" s="21" t="inlineStr">
        <is>
          <t>Representación</t>
        </is>
      </c>
      <c r="D18" s="22" t="n">
        <v>64</v>
      </c>
      <c r="E18" s="23" t="n">
        <v>46134</v>
      </c>
      <c r="F18" s="21" t="inlineStr">
        <is>
          <t>Cliente Valencia</t>
        </is>
      </c>
      <c r="G18" s="24" t="inlineStr">
        <is>
          <t>Sí</t>
        </is>
      </c>
      <c r="H18" s="24" t="inlineStr">
        <is>
          <t>Propio</t>
        </is>
      </c>
      <c r="I18" s="11">
        <f>IF(D18="","",IF(G18="Sí",D18,0))</f>
        <v/>
      </c>
      <c r="J18" s="11">
        <f>IF(D18="","",IF(AND(G18="Sí",H18="Propio",C18&lt;&gt;"Comidas"),D18,0))</f>
        <v/>
      </c>
      <c r="K18" s="18">
        <f>IF(D18="","",IF(G18&lt;&gt;"Sí","Falta justificante",IFERROR(IF(AND(E18&gt;=INDEX(Viajes!$E$9:$E$28,MATCH(F18,Viajes!$B$9:$B$28,0)),E18&lt;=INDEX(Viajes!$F$9:$F$28,MATCH(F18,Viajes!$B$9:$B$28,0))),"OK","Fecha fuera del viaje"),"Viaje no encontrado")))</f>
        <v/>
      </c>
    </row>
    <row r="19">
      <c r="B19" s="21" t="inlineStr">
        <is>
          <t>Cena en el hotel</t>
        </is>
      </c>
      <c r="C19" s="21" t="inlineStr">
        <is>
          <t>Comidas</t>
        </is>
      </c>
      <c r="D19" s="22" t="n">
        <v>38.9</v>
      </c>
      <c r="E19" s="23" t="n">
        <v>46134</v>
      </c>
      <c r="F19" s="21" t="inlineStr">
        <is>
          <t>Cliente Valencia</t>
        </is>
      </c>
      <c r="G19" s="24" t="inlineStr">
        <is>
          <t>Sí</t>
        </is>
      </c>
      <c r="H19" s="24" t="inlineStr">
        <is>
          <t>Propio</t>
        </is>
      </c>
      <c r="I19" s="11">
        <f>IF(D19="","",IF(G19="Sí",D19,0))</f>
        <v/>
      </c>
      <c r="J19" s="11">
        <f>IF(D19="","",IF(AND(G19="Sí",H19="Propio",C19&lt;&gt;"Comidas"),D19,0))</f>
        <v/>
      </c>
      <c r="K19" s="18">
        <f>IF(D19="","",IF(G19&lt;&gt;"Sí","Falta justificante",IFERROR(IF(AND(E19&gt;=INDEX(Viajes!$E$9:$E$28,MATCH(F19,Viajes!$B$9:$B$28,0)),E19&lt;=INDEX(Viajes!$F$9:$F$28,MATCH(F19,Viajes!$B$9:$B$28,0))),"OK","Fecha fuera del viaje"),"Viaje no encontrado")))</f>
        <v/>
      </c>
    </row>
    <row r="20">
      <c r="B20" s="21" t="inlineStr">
        <is>
          <t>Hotel 1 noche</t>
        </is>
      </c>
      <c r="C20" s="21" t="inlineStr">
        <is>
          <t>Alojamiento</t>
        </is>
      </c>
      <c r="D20" s="22" t="n">
        <v>98</v>
      </c>
      <c r="E20" s="23" t="n">
        <v>46135</v>
      </c>
      <c r="F20" s="21" t="inlineStr">
        <is>
          <t>Cliente Valencia</t>
        </is>
      </c>
      <c r="G20" s="24" t="inlineStr">
        <is>
          <t>Sí</t>
        </is>
      </c>
      <c r="H20" s="24" t="inlineStr">
        <is>
          <t>Propio</t>
        </is>
      </c>
      <c r="I20" s="11">
        <f>IF(D20="","",IF(G20="Sí",D20,0))</f>
        <v/>
      </c>
      <c r="J20" s="11">
        <f>IF(D20="","",IF(AND(G20="Sí",H20="Propio",C20&lt;&gt;"Comidas"),D20,0))</f>
        <v/>
      </c>
      <c r="K20" s="18">
        <f>IF(D20="","",IF(G20&lt;&gt;"Sí","Falta justificante",IFERROR(IF(AND(E20&gt;=INDEX(Viajes!$E$9:$E$28,MATCH(F20,Viajes!$B$9:$B$28,0)),E20&lt;=INDEX(Viajes!$F$9:$F$28,MATCH(F20,Viajes!$B$9:$B$28,0))),"OK","Fecha fuera del viaje"),"Viaje no encontrado")))</f>
        <v/>
      </c>
    </row>
    <row r="21">
      <c r="B21" s="21" t="inlineStr">
        <is>
          <t>Comida sin ticket</t>
        </is>
      </c>
      <c r="C21" s="21" t="inlineStr">
        <is>
          <t>Comidas</t>
        </is>
      </c>
      <c r="D21" s="22" t="n">
        <v>15.4</v>
      </c>
      <c r="E21" s="23" t="n">
        <v>46135</v>
      </c>
      <c r="F21" s="21" t="inlineStr">
        <is>
          <t>Cliente Valencia</t>
        </is>
      </c>
      <c r="G21" s="24" t="inlineStr">
        <is>
          <t>No</t>
        </is>
      </c>
      <c r="H21" s="24" t="inlineStr">
        <is>
          <t>Propio</t>
        </is>
      </c>
      <c r="I21" s="11">
        <f>IF(D21="","",IF(G21="Sí",D21,0))</f>
        <v/>
      </c>
      <c r="J21" s="11">
        <f>IF(D21="","",IF(AND(G21="Sí",H21="Propio",C21&lt;&gt;"Comidas"),D21,0))</f>
        <v/>
      </c>
      <c r="K21" s="18">
        <f>IF(D21="","",IF(G21&lt;&gt;"Sí","Falta justificante",IFERROR(IF(AND(E21&gt;=INDEX(Viajes!$E$9:$E$28,MATCH(F21,Viajes!$B$9:$B$28,0)),E21&lt;=INDEX(Viajes!$F$9:$F$28,MATCH(F21,Viajes!$B$9:$B$28,0))),"OK","Fecha fuera del viaje"),"Viaje no encontrado")))</f>
        <v/>
      </c>
    </row>
    <row r="22">
      <c r="B22" s="21" t="inlineStr">
        <is>
          <t>Tren Valencia-Madrid</t>
        </is>
      </c>
      <c r="C22" s="21" t="inlineStr">
        <is>
          <t>Transporte</t>
        </is>
      </c>
      <c r="D22" s="22" t="n">
        <v>46.3</v>
      </c>
      <c r="E22" s="23" t="n">
        <v>46135</v>
      </c>
      <c r="F22" s="21" t="inlineStr">
        <is>
          <t>Cliente Valencia</t>
        </is>
      </c>
      <c r="G22" s="24" t="inlineStr">
        <is>
          <t>Sí</t>
        </is>
      </c>
      <c r="H22" s="24" t="inlineStr">
        <is>
          <t>Propio</t>
        </is>
      </c>
      <c r="I22" s="11">
        <f>IF(D22="","",IF(G22="Sí",D22,0))</f>
        <v/>
      </c>
      <c r="J22" s="11">
        <f>IF(D22="","",IF(AND(G22="Sí",H22="Propio",C22&lt;&gt;"Comidas"),D22,0))</f>
        <v/>
      </c>
      <c r="K22" s="18">
        <f>IF(D22="","",IF(G22&lt;&gt;"Sí","Falta justificante",IFERROR(IF(AND(E22&gt;=INDEX(Viajes!$E$9:$E$28,MATCH(F22,Viajes!$B$9:$B$28,0)),E22&lt;=INDEX(Viajes!$F$9:$F$28,MATCH(F22,Viajes!$B$9:$B$28,0))),"OK","Fecha fuera del viaje"),"Viaje no encontrado")))</f>
        <v/>
      </c>
    </row>
    <row r="23">
      <c r="B23" s="21" t="inlineStr">
        <is>
          <t>Vuelo Madrid-Sevilla</t>
        </is>
      </c>
      <c r="C23" s="21" t="inlineStr">
        <is>
          <t>Transporte</t>
        </is>
      </c>
      <c r="D23" s="22" t="n">
        <v>128.4</v>
      </c>
      <c r="E23" s="23" t="n">
        <v>46160</v>
      </c>
      <c r="F23" s="21" t="inlineStr">
        <is>
          <t>Congreso Sevilla</t>
        </is>
      </c>
      <c r="G23" s="24" t="inlineStr">
        <is>
          <t>Sí</t>
        </is>
      </c>
      <c r="H23" s="24" t="inlineStr">
        <is>
          <t>Empresa</t>
        </is>
      </c>
      <c r="I23" s="11">
        <f>IF(D23="","",IF(G23="Sí",D23,0))</f>
        <v/>
      </c>
      <c r="J23" s="11">
        <f>IF(D23="","",IF(AND(G23="Sí",H23="Propio",C23&lt;&gt;"Comidas"),D23,0))</f>
        <v/>
      </c>
      <c r="K23" s="18">
        <f>IF(D23="","",IF(G23&lt;&gt;"Sí","Falta justificante",IFERROR(IF(AND(E23&gt;=INDEX(Viajes!$E$9:$E$28,MATCH(F23,Viajes!$B$9:$B$28,0)),E23&lt;=INDEX(Viajes!$F$9:$F$28,MATCH(F23,Viajes!$B$9:$B$28,0))),"OK","Fecha fuera del viaje"),"Viaje no encontrado")))</f>
        <v/>
      </c>
    </row>
    <row r="24">
      <c r="B24" s="21" t="inlineStr">
        <is>
          <t>Inscripción al congreso</t>
        </is>
      </c>
      <c r="C24" s="21" t="inlineStr">
        <is>
          <t>Otros</t>
        </is>
      </c>
      <c r="D24" s="22" t="n">
        <v>180</v>
      </c>
      <c r="E24" s="23" t="n">
        <v>46160</v>
      </c>
      <c r="F24" s="21" t="inlineStr">
        <is>
          <t>Congreso Sevilla</t>
        </is>
      </c>
      <c r="G24" s="24" t="inlineStr">
        <is>
          <t>Sí</t>
        </is>
      </c>
      <c r="H24" s="24" t="inlineStr">
        <is>
          <t>Empresa</t>
        </is>
      </c>
      <c r="I24" s="11">
        <f>IF(D24="","",IF(G24="Sí",D24,0))</f>
        <v/>
      </c>
      <c r="J24" s="11">
        <f>IF(D24="","",IF(AND(G24="Sí",H24="Propio",C24&lt;&gt;"Comidas"),D24,0))</f>
        <v/>
      </c>
      <c r="K24" s="18">
        <f>IF(D24="","",IF(G24&lt;&gt;"Sí","Falta justificante",IFERROR(IF(AND(E24&gt;=INDEX(Viajes!$E$9:$E$28,MATCH(F24,Viajes!$B$9:$B$28,0)),E24&lt;=INDEX(Viajes!$F$9:$F$28,MATCH(F24,Viajes!$B$9:$B$28,0))),"OK","Fecha fuera del viaje"),"Viaje no encontrado")))</f>
        <v/>
      </c>
    </row>
    <row r="25">
      <c r="B25" s="21" t="inlineStr">
        <is>
          <t>Comida del segundo día</t>
        </is>
      </c>
      <c r="C25" s="21" t="inlineStr">
        <is>
          <t>Comidas</t>
        </is>
      </c>
      <c r="D25" s="22" t="n">
        <v>38.2</v>
      </c>
      <c r="E25" s="23" t="n">
        <v>46161</v>
      </c>
      <c r="F25" s="21" t="inlineStr">
        <is>
          <t>Congreso Sevilla</t>
        </is>
      </c>
      <c r="G25" s="24" t="inlineStr">
        <is>
          <t>Sí</t>
        </is>
      </c>
      <c r="H25" s="24" t="inlineStr">
        <is>
          <t>Propio</t>
        </is>
      </c>
      <c r="I25" s="11">
        <f>IF(D25="","",IF(G25="Sí",D25,0))</f>
        <v/>
      </c>
      <c r="J25" s="11">
        <f>IF(D25="","",IF(AND(G25="Sí",H25="Propio",C25&lt;&gt;"Comidas"),D25,0))</f>
        <v/>
      </c>
      <c r="K25" s="18">
        <f>IF(D25="","",IF(G25&lt;&gt;"Sí","Falta justificante",IFERROR(IF(AND(E25&gt;=INDEX(Viajes!$E$9:$E$28,MATCH(F25,Viajes!$B$9:$B$28,0)),E25&lt;=INDEX(Viajes!$F$9:$F$28,MATCH(F25,Viajes!$B$9:$B$28,0))),"OK","Fecha fuera del viaje"),"Viaje no encontrado")))</f>
        <v/>
      </c>
    </row>
    <row r="26">
      <c r="B26" s="21" t="inlineStr">
        <is>
          <t>Comida del tercer día</t>
        </is>
      </c>
      <c r="C26" s="21" t="inlineStr">
        <is>
          <t>Comidas</t>
        </is>
      </c>
      <c r="D26" s="22" t="n">
        <v>33.7</v>
      </c>
      <c r="E26" s="23" t="n">
        <v>46162</v>
      </c>
      <c r="F26" s="21" t="inlineStr">
        <is>
          <t>Congreso Sevilla</t>
        </is>
      </c>
      <c r="G26" s="24" t="inlineStr">
        <is>
          <t>Sí</t>
        </is>
      </c>
      <c r="H26" s="24" t="inlineStr">
        <is>
          <t>Propio</t>
        </is>
      </c>
      <c r="I26" s="11">
        <f>IF(D26="","",IF(G26="Sí",D26,0))</f>
        <v/>
      </c>
      <c r="J26" s="11">
        <f>IF(D26="","",IF(AND(G26="Sí",H26="Propio",C26&lt;&gt;"Comidas"),D26,0))</f>
        <v/>
      </c>
      <c r="K26" s="18">
        <f>IF(D26="","",IF(G26&lt;&gt;"Sí","Falta justificante",IFERROR(IF(AND(E26&gt;=INDEX(Viajes!$E$9:$E$28,MATCH(F26,Viajes!$B$9:$B$28,0)),E26&lt;=INDEX(Viajes!$F$9:$F$28,MATCH(F26,Viajes!$B$9:$B$28,0))),"OK","Fecha fuera del viaje"),"Viaje no encontrado")))</f>
        <v/>
      </c>
    </row>
    <row r="27">
      <c r="B27" s="21" t="inlineStr">
        <is>
          <t>Cena del equipo</t>
        </is>
      </c>
      <c r="C27" s="21" t="inlineStr">
        <is>
          <t>Representación</t>
        </is>
      </c>
      <c r="D27" s="22" t="n">
        <v>96.5</v>
      </c>
      <c r="E27" s="23" t="n">
        <v>46162</v>
      </c>
      <c r="F27" s="21" t="inlineStr">
        <is>
          <t>Congreso Sevilla</t>
        </is>
      </c>
      <c r="G27" s="24" t="inlineStr">
        <is>
          <t>Sí</t>
        </is>
      </c>
      <c r="H27" s="24" t="inlineStr">
        <is>
          <t>Propio</t>
        </is>
      </c>
      <c r="I27" s="11">
        <f>IF(D27="","",IF(G27="Sí",D27,0))</f>
        <v/>
      </c>
      <c r="J27" s="11">
        <f>IF(D27="","",IF(AND(G27="Sí",H27="Propio",C27&lt;&gt;"Comidas"),D27,0))</f>
        <v/>
      </c>
      <c r="K27" s="18">
        <f>IF(D27="","",IF(G27&lt;&gt;"Sí","Falta justificante",IFERROR(IF(AND(E27&gt;=INDEX(Viajes!$E$9:$E$28,MATCH(F27,Viajes!$B$9:$B$28,0)),E27&lt;=INDEX(Viajes!$F$9:$F$28,MATCH(F27,Viajes!$B$9:$B$28,0))),"OK","Fecha fuera del viaje"),"Viaje no encontrado")))</f>
        <v/>
      </c>
    </row>
    <row r="28">
      <c r="B28" s="21" t="inlineStr">
        <is>
          <t>Vuelo Sevilla-Madrid</t>
        </is>
      </c>
      <c r="C28" s="21" t="inlineStr">
        <is>
          <t>Transporte</t>
        </is>
      </c>
      <c r="D28" s="22" t="n">
        <v>112.9</v>
      </c>
      <c r="E28" s="23" t="n">
        <v>46163</v>
      </c>
      <c r="F28" s="21" t="inlineStr">
        <is>
          <t>Congreso Sevilla</t>
        </is>
      </c>
      <c r="G28" s="24" t="inlineStr">
        <is>
          <t>Sí</t>
        </is>
      </c>
      <c r="H28" s="24" t="inlineStr">
        <is>
          <t>Empresa</t>
        </is>
      </c>
      <c r="I28" s="11">
        <f>IF(D28="","",IF(G28="Sí",D28,0))</f>
        <v/>
      </c>
      <c r="J28" s="11">
        <f>IF(D28="","",IF(AND(G28="Sí",H28="Propio",C28&lt;&gt;"Comidas"),D28,0))</f>
        <v/>
      </c>
      <c r="K28" s="18">
        <f>IF(D28="","",IF(G28&lt;&gt;"Sí","Falta justificante",IFERROR(IF(AND(E28&gt;=INDEX(Viajes!$E$9:$E$28,MATCH(F28,Viajes!$B$9:$B$28,0)),E28&lt;=INDEX(Viajes!$F$9:$F$28,MATCH(F28,Viajes!$B$9:$B$28,0))),"OK","Fecha fuera del viaje"),"Viaje no encontrado")))</f>
        <v/>
      </c>
    </row>
    <row r="29">
      <c r="B29" s="21" t="inlineStr">
        <is>
          <t>Hotel 3 noches</t>
        </is>
      </c>
      <c r="C29" s="21" t="inlineStr">
        <is>
          <t>Alojamiento</t>
        </is>
      </c>
      <c r="D29" s="22" t="n">
        <v>285</v>
      </c>
      <c r="E29" s="23" t="n">
        <v>46163</v>
      </c>
      <c r="F29" s="21" t="inlineStr">
        <is>
          <t>Congreso Sevilla</t>
        </is>
      </c>
      <c r="G29" s="24" t="inlineStr">
        <is>
          <t>Sí</t>
        </is>
      </c>
      <c r="H29" s="24" t="inlineStr">
        <is>
          <t>Propio</t>
        </is>
      </c>
      <c r="I29" s="11">
        <f>IF(D29="","",IF(G29="Sí",D29,0))</f>
        <v/>
      </c>
      <c r="J29" s="11">
        <f>IF(D29="","",IF(AND(G29="Sí",H29="Propio",C29&lt;&gt;"Comidas"),D29,0))</f>
        <v/>
      </c>
      <c r="K29" s="18">
        <f>IF(D29="","",IF(G29&lt;&gt;"Sí","Falta justificante",IFERROR(IF(AND(E29&gt;=INDEX(Viajes!$E$9:$E$28,MATCH(F29,Viajes!$B$9:$B$28,0)),E29&lt;=INDEX(Viajes!$F$9:$F$28,MATCH(F29,Viajes!$B$9:$B$28,0))),"OK","Fecha fuera del viaje"),"Viaje no encontrado")))</f>
        <v/>
      </c>
    </row>
    <row r="30">
      <c r="B30" s="21" t="inlineStr">
        <is>
          <t>Tren Madrid-Bilbao</t>
        </is>
      </c>
      <c r="C30" s="21" t="inlineStr">
        <is>
          <t>Transporte</t>
        </is>
      </c>
      <c r="D30" s="22" t="n">
        <v>62</v>
      </c>
      <c r="E30" s="23" t="n">
        <v>46182</v>
      </c>
      <c r="F30" s="21" t="inlineStr">
        <is>
          <t>Formación Bilbao</t>
        </is>
      </c>
      <c r="G30" s="24" t="inlineStr">
        <is>
          <t>Sí</t>
        </is>
      </c>
      <c r="H30" s="24" t="inlineStr">
        <is>
          <t>Propio</t>
        </is>
      </c>
      <c r="I30" s="11">
        <f>IF(D30="","",IF(G30="Sí",D30,0))</f>
        <v/>
      </c>
      <c r="J30" s="11">
        <f>IF(D30="","",IF(AND(G30="Sí",H30="Propio",C30&lt;&gt;"Comidas"),D30,0))</f>
        <v/>
      </c>
      <c r="K30" s="18">
        <f>IF(D30="","",IF(G30&lt;&gt;"Sí","Falta justificante",IFERROR(IF(AND(E30&gt;=INDEX(Viajes!$E$9:$E$28,MATCH(F30,Viajes!$B$9:$B$28,0)),E30&lt;=INDEX(Viajes!$F$9:$F$28,MATCH(F30,Viajes!$B$9:$B$28,0))),"OK","Fecha fuera del viaje"),"Viaje no encontrado")))</f>
        <v/>
      </c>
    </row>
    <row r="31">
      <c r="B31" s="21" t="inlineStr">
        <is>
          <t>Comida en la oficina del cliente</t>
        </is>
      </c>
      <c r="C31" s="21" t="inlineStr">
        <is>
          <t>Comidas</t>
        </is>
      </c>
      <c r="D31" s="22" t="n">
        <v>16.9</v>
      </c>
      <c r="E31" s="23" t="n">
        <v>46182</v>
      </c>
      <c r="F31" s="21" t="inlineStr">
        <is>
          <t>Formación Bilbao</t>
        </is>
      </c>
      <c r="G31" s="24" t="inlineStr">
        <is>
          <t>Sí</t>
        </is>
      </c>
      <c r="H31" s="24" t="inlineStr">
        <is>
          <t>Propio</t>
        </is>
      </c>
      <c r="I31" s="11">
        <f>IF(D31="","",IF(G31="Sí",D31,0))</f>
        <v/>
      </c>
      <c r="J31" s="11">
        <f>IF(D31="","",IF(AND(G31="Sí",H31="Propio",C31&lt;&gt;"Comidas"),D31,0))</f>
        <v/>
      </c>
      <c r="K31" s="18">
        <f>IF(D31="","",IF(G31&lt;&gt;"Sí","Falta justificante",IFERROR(IF(AND(E31&gt;=INDEX(Viajes!$E$9:$E$28,MATCH(F31,Viajes!$B$9:$B$28,0)),E31&lt;=INDEX(Viajes!$F$9:$F$28,MATCH(F31,Viajes!$B$9:$B$28,0))),"OK","Fecha fuera del viaje"),"Viaje no encontrado")))</f>
        <v/>
      </c>
    </row>
    <row r="32">
      <c r="B32" s="21" t="inlineStr">
        <is>
          <t>Taxi a la estación</t>
        </is>
      </c>
      <c r="C32" s="21" t="inlineStr">
        <is>
          <t>Transporte</t>
        </is>
      </c>
      <c r="D32" s="22" t="n">
        <v>12.5</v>
      </c>
      <c r="E32" s="23" t="n">
        <v>46183</v>
      </c>
      <c r="F32" s="21" t="inlineStr">
        <is>
          <t>Formación Bilbao</t>
        </is>
      </c>
      <c r="G32" s="24" t="inlineStr">
        <is>
          <t>No</t>
        </is>
      </c>
      <c r="H32" s="24" t="inlineStr">
        <is>
          <t>Propio</t>
        </is>
      </c>
      <c r="I32" s="11">
        <f>IF(D32="","",IF(G32="Sí",D32,0))</f>
        <v/>
      </c>
      <c r="J32" s="11">
        <f>IF(D32="","",IF(AND(G32="Sí",H32="Propio",C32&lt;&gt;"Comidas"),D32,0))</f>
        <v/>
      </c>
      <c r="K32" s="18">
        <f>IF(D32="","",IF(G32&lt;&gt;"Sí","Falta justificante",IFERROR(IF(AND(E32&gt;=INDEX(Viajes!$E$9:$E$28,MATCH(F32,Viajes!$B$9:$B$28,0)),E32&lt;=INDEX(Viajes!$F$9:$F$28,MATCH(F32,Viajes!$B$9:$B$28,0))),"OK","Fecha fuera del viaje"),"Viaje no encontrado")))</f>
        <v/>
      </c>
    </row>
    <row r="33">
      <c r="B33" s="21" t="inlineStr">
        <is>
          <t>Tren Bilbao-Madrid</t>
        </is>
      </c>
      <c r="C33" s="21" t="inlineStr">
        <is>
          <t>Transporte</t>
        </is>
      </c>
      <c r="D33" s="22" t="n">
        <v>62</v>
      </c>
      <c r="E33" s="23" t="n">
        <v>46183</v>
      </c>
      <c r="F33" s="21" t="inlineStr">
        <is>
          <t>Formación Bilbao</t>
        </is>
      </c>
      <c r="G33" s="24" t="inlineStr">
        <is>
          <t>Sí</t>
        </is>
      </c>
      <c r="H33" s="24" t="inlineStr">
        <is>
          <t>Propio</t>
        </is>
      </c>
      <c r="I33" s="11">
        <f>IF(D33="","",IF(G33="Sí",D33,0))</f>
        <v/>
      </c>
      <c r="J33" s="11">
        <f>IF(D33="","",IF(AND(G33="Sí",H33="Propio",C33&lt;&gt;"Comidas"),D33,0))</f>
        <v/>
      </c>
      <c r="K33" s="18">
        <f>IF(D33="","",IF(G33&lt;&gt;"Sí","Falta justificante",IFERROR(IF(AND(E33&gt;=INDEX(Viajes!$E$9:$E$28,MATCH(F33,Viajes!$B$9:$B$28,0)),E33&lt;=INDEX(Viajes!$F$9:$F$28,MATCH(F33,Viajes!$B$9:$B$28,0))),"OK","Fecha fuera del viaje"),"Viaje no encontrado")))</f>
        <v/>
      </c>
    </row>
    <row r="34">
      <c r="B34" s="21" t="inlineStr">
        <is>
          <t>Vuelo Madrid-Oporto</t>
        </is>
      </c>
      <c r="C34" s="21" t="inlineStr">
        <is>
          <t>Transporte</t>
        </is>
      </c>
      <c r="D34" s="22" t="n">
        <v>143</v>
      </c>
      <c r="E34" s="23" t="n">
        <v>46280</v>
      </c>
      <c r="F34" s="21" t="inlineStr">
        <is>
          <t>Proveedor Oporto</t>
        </is>
      </c>
      <c r="G34" s="24" t="inlineStr">
        <is>
          <t>Sí</t>
        </is>
      </c>
      <c r="H34" s="24" t="inlineStr">
        <is>
          <t>Empresa</t>
        </is>
      </c>
      <c r="I34" s="11">
        <f>IF(D34="","",IF(G34="Sí",D34,0))</f>
        <v/>
      </c>
      <c r="J34" s="11">
        <f>IF(D34="","",IF(AND(G34="Sí",H34="Propio",C34&lt;&gt;"Comidas"),D34,0))</f>
        <v/>
      </c>
      <c r="K34" s="18">
        <f>IF(D34="","",IF(G34&lt;&gt;"Sí","Falta justificante",IFERROR(IF(AND(E34&gt;=INDEX(Viajes!$E$9:$E$28,MATCH(F34,Viajes!$B$9:$B$28,0)),E34&lt;=INDEX(Viajes!$F$9:$F$28,MATCH(F34,Viajes!$B$9:$B$28,0))),"OK","Fecha fuera del viaje"),"Viaje no encontrado")))</f>
        <v/>
      </c>
    </row>
    <row r="35">
      <c r="B35" s="21" t="inlineStr">
        <is>
          <t>Comida en la fábrica</t>
        </is>
      </c>
      <c r="C35" s="21" t="inlineStr">
        <is>
          <t>Comidas</t>
        </is>
      </c>
      <c r="D35" s="22" t="n">
        <v>24.5</v>
      </c>
      <c r="E35" s="23" t="n">
        <v>46281</v>
      </c>
      <c r="F35" s="21" t="inlineStr">
        <is>
          <t>Proveedor Oporto</t>
        </is>
      </c>
      <c r="G35" s="24" t="inlineStr">
        <is>
          <t>Sí</t>
        </is>
      </c>
      <c r="H35" s="24" t="inlineStr">
        <is>
          <t>Propio</t>
        </is>
      </c>
      <c r="I35" s="11">
        <f>IF(D35="","",IF(G35="Sí",D35,0))</f>
        <v/>
      </c>
      <c r="J35" s="11">
        <f>IF(D35="","",IF(AND(G35="Sí",H35="Propio",C35&lt;&gt;"Comidas"),D35,0))</f>
        <v/>
      </c>
      <c r="K35" s="18">
        <f>IF(D35="","",IF(G35&lt;&gt;"Sí","Falta justificante",IFERROR(IF(AND(E35&gt;=INDEX(Viajes!$E$9:$E$28,MATCH(F35,Viajes!$B$9:$B$28,0)),E35&lt;=INDEX(Viajes!$F$9:$F$28,MATCH(F35,Viajes!$B$9:$B$28,0))),"OK","Fecha fuera del viaje"),"Viaje no encontrado")))</f>
        <v/>
      </c>
    </row>
    <row r="36">
      <c r="B36" s="21" t="inlineStr">
        <is>
          <t>Hotel 2 noches</t>
        </is>
      </c>
      <c r="C36" s="21" t="inlineStr">
        <is>
          <t>Alojamiento</t>
        </is>
      </c>
      <c r="D36" s="22" t="n">
        <v>168</v>
      </c>
      <c r="E36" s="23" t="n">
        <v>46282</v>
      </c>
      <c r="F36" s="21" t="inlineStr">
        <is>
          <t>Proveedor Oporto</t>
        </is>
      </c>
      <c r="G36" s="24" t="inlineStr">
        <is>
          <t>Sí</t>
        </is>
      </c>
      <c r="H36" s="24" t="inlineStr">
        <is>
          <t>Propio</t>
        </is>
      </c>
      <c r="I36" s="11">
        <f>IF(D36="","",IF(G36="Sí",D36,0))</f>
        <v/>
      </c>
      <c r="J36" s="11">
        <f>IF(D36="","",IF(AND(G36="Sí",H36="Propio",C36&lt;&gt;"Comidas"),D36,0))</f>
        <v/>
      </c>
      <c r="K36" s="18">
        <f>IF(D36="","",IF(G36&lt;&gt;"Sí","Falta justificante",IFERROR(IF(AND(E36&gt;=INDEX(Viajes!$E$9:$E$28,MATCH(F36,Viajes!$B$9:$B$28,0)),E36&lt;=INDEX(Viajes!$F$9:$F$28,MATCH(F36,Viajes!$B$9:$B$28,0))),"OK","Fecha fuera del viaje"),"Viaje no encontrado")))</f>
        <v/>
      </c>
    </row>
    <row r="37">
      <c r="B37" s="21" t="n"/>
      <c r="C37" s="21" t="n"/>
      <c r="D37" s="22" t="n"/>
      <c r="E37" s="23" t="n"/>
      <c r="F37" s="21" t="n"/>
      <c r="G37" s="24" t="n"/>
      <c r="H37" s="24" t="n"/>
      <c r="I37" s="11">
        <f>IF(D37="","",IF(G37="Sí",D37,0))</f>
        <v/>
      </c>
      <c r="J37" s="11">
        <f>IF(D37="","",IF(AND(G37="Sí",H37="Propio",C37&lt;&gt;"Comidas"),D37,0))</f>
        <v/>
      </c>
      <c r="K37" s="18">
        <f>IF(D37="","",IF(G37&lt;&gt;"Sí","Falta justificante",IFERROR(IF(AND(E37&gt;=INDEX(Viajes!$E$9:$E$28,MATCH(F37,Viajes!$B$9:$B$28,0)),E37&lt;=INDEX(Viajes!$F$9:$F$28,MATCH(F37,Viajes!$B$9:$B$28,0))),"OK","Fecha fuera del viaje"),"Viaje no encontrado")))</f>
        <v/>
      </c>
    </row>
    <row r="38">
      <c r="B38" s="21" t="n"/>
      <c r="C38" s="21" t="n"/>
      <c r="D38" s="22" t="n"/>
      <c r="E38" s="23" t="n"/>
      <c r="F38" s="21" t="n"/>
      <c r="G38" s="24" t="n"/>
      <c r="H38" s="24" t="n"/>
      <c r="I38" s="11">
        <f>IF(D38="","",IF(G38="Sí",D38,0))</f>
        <v/>
      </c>
      <c r="J38" s="11">
        <f>IF(D38="","",IF(AND(G38="Sí",H38="Propio",C38&lt;&gt;"Comidas"),D38,0))</f>
        <v/>
      </c>
      <c r="K38" s="18">
        <f>IF(D38="","",IF(G38&lt;&gt;"Sí","Falta justificante",IFERROR(IF(AND(E38&gt;=INDEX(Viajes!$E$9:$E$28,MATCH(F38,Viajes!$B$9:$B$28,0)),E38&lt;=INDEX(Viajes!$F$9:$F$28,MATCH(F38,Viajes!$B$9:$B$28,0))),"OK","Fecha fuera del viaje"),"Viaje no encontrado")))</f>
        <v/>
      </c>
    </row>
    <row r="39">
      <c r="B39" s="21" t="n"/>
      <c r="C39" s="21" t="n"/>
      <c r="D39" s="22" t="n"/>
      <c r="E39" s="23" t="n"/>
      <c r="F39" s="21" t="n"/>
      <c r="G39" s="24" t="n"/>
      <c r="H39" s="24" t="n"/>
      <c r="I39" s="11">
        <f>IF(D39="","",IF(G39="Sí",D39,0))</f>
        <v/>
      </c>
      <c r="J39" s="11">
        <f>IF(D39="","",IF(AND(G39="Sí",H39="Propio",C39&lt;&gt;"Comidas"),D39,0))</f>
        <v/>
      </c>
      <c r="K39" s="18">
        <f>IF(D39="","",IF(G39&lt;&gt;"Sí","Falta justificante",IFERROR(IF(AND(E39&gt;=INDEX(Viajes!$E$9:$E$28,MATCH(F39,Viajes!$B$9:$B$28,0)),E39&lt;=INDEX(Viajes!$F$9:$F$28,MATCH(F39,Viajes!$B$9:$B$28,0))),"OK","Fecha fuera del viaje"),"Viaje no encontrado")))</f>
        <v/>
      </c>
    </row>
    <row r="40">
      <c r="B40" s="21" t="n"/>
      <c r="C40" s="21" t="n"/>
      <c r="D40" s="22" t="n"/>
      <c r="E40" s="23" t="n"/>
      <c r="F40" s="21" t="n"/>
      <c r="G40" s="24" t="n"/>
      <c r="H40" s="24" t="n"/>
      <c r="I40" s="11">
        <f>IF(D40="","",IF(G40="Sí",D40,0))</f>
        <v/>
      </c>
      <c r="J40" s="11">
        <f>IF(D40="","",IF(AND(G40="Sí",H40="Propio",C40&lt;&gt;"Comidas"),D40,0))</f>
        <v/>
      </c>
      <c r="K40" s="18">
        <f>IF(D40="","",IF(G40&lt;&gt;"Sí","Falta justificante",IFERROR(IF(AND(E40&gt;=INDEX(Viajes!$E$9:$E$28,MATCH(F40,Viajes!$B$9:$B$28,0)),E40&lt;=INDEX(Viajes!$F$9:$F$28,MATCH(F40,Viajes!$B$9:$B$28,0))),"OK","Fecha fuera del viaje"),"Viaje no encontrado")))</f>
        <v/>
      </c>
    </row>
    <row r="41">
      <c r="B41" s="21" t="n"/>
      <c r="C41" s="21" t="n"/>
      <c r="D41" s="22" t="n"/>
      <c r="E41" s="23" t="n"/>
      <c r="F41" s="21" t="n"/>
      <c r="G41" s="24" t="n"/>
      <c r="H41" s="24" t="n"/>
      <c r="I41" s="11">
        <f>IF(D41="","",IF(G41="Sí",D41,0))</f>
        <v/>
      </c>
      <c r="J41" s="11">
        <f>IF(D41="","",IF(AND(G41="Sí",H41="Propio",C41&lt;&gt;"Comidas"),D41,0))</f>
        <v/>
      </c>
      <c r="K41" s="18">
        <f>IF(D41="","",IF(G41&lt;&gt;"Sí","Falta justificante",IFERROR(IF(AND(E41&gt;=INDEX(Viajes!$E$9:$E$28,MATCH(F41,Viajes!$B$9:$B$28,0)),E41&lt;=INDEX(Viajes!$F$9:$F$28,MATCH(F41,Viajes!$B$9:$B$28,0))),"OK","Fecha fuera del viaje"),"Viaje no encontrado")))</f>
        <v/>
      </c>
    </row>
    <row r="42">
      <c r="B42" s="21" t="n"/>
      <c r="C42" s="21" t="n"/>
      <c r="D42" s="22" t="n"/>
      <c r="E42" s="23" t="n"/>
      <c r="F42" s="21" t="n"/>
      <c r="G42" s="24" t="n"/>
      <c r="H42" s="24" t="n"/>
      <c r="I42" s="11">
        <f>IF(D42="","",IF(G42="Sí",D42,0))</f>
        <v/>
      </c>
      <c r="J42" s="11">
        <f>IF(D42="","",IF(AND(G42="Sí",H42="Propio",C42&lt;&gt;"Comidas"),D42,0))</f>
        <v/>
      </c>
      <c r="K42" s="18">
        <f>IF(D42="","",IF(G42&lt;&gt;"Sí","Falta justificante",IFERROR(IF(AND(E42&gt;=INDEX(Viajes!$E$9:$E$28,MATCH(F42,Viajes!$B$9:$B$28,0)),E42&lt;=INDEX(Viajes!$F$9:$F$28,MATCH(F42,Viajes!$B$9:$B$28,0))),"OK","Fecha fuera del viaje"),"Viaje no encontrado")))</f>
        <v/>
      </c>
    </row>
    <row r="43">
      <c r="B43" s="21" t="n"/>
      <c r="C43" s="21" t="n"/>
      <c r="D43" s="22" t="n"/>
      <c r="E43" s="23" t="n"/>
      <c r="F43" s="21" t="n"/>
      <c r="G43" s="24" t="n"/>
      <c r="H43" s="24" t="n"/>
      <c r="I43" s="11">
        <f>IF(D43="","",IF(G43="Sí",D43,0))</f>
        <v/>
      </c>
      <c r="J43" s="11">
        <f>IF(D43="","",IF(AND(G43="Sí",H43="Propio",C43&lt;&gt;"Comidas"),D43,0))</f>
        <v/>
      </c>
      <c r="K43" s="18">
        <f>IF(D43="","",IF(G43&lt;&gt;"Sí","Falta justificante",IFERROR(IF(AND(E43&gt;=INDEX(Viajes!$E$9:$E$28,MATCH(F43,Viajes!$B$9:$B$28,0)),E43&lt;=INDEX(Viajes!$F$9:$F$28,MATCH(F43,Viajes!$B$9:$B$28,0))),"OK","Fecha fuera del viaje"),"Viaje no encontrado")))</f>
        <v/>
      </c>
    </row>
    <row r="44">
      <c r="B44" s="21" t="n"/>
      <c r="C44" s="21" t="n"/>
      <c r="D44" s="22" t="n"/>
      <c r="E44" s="23" t="n"/>
      <c r="F44" s="21" t="n"/>
      <c r="G44" s="24" t="n"/>
      <c r="H44" s="24" t="n"/>
      <c r="I44" s="11">
        <f>IF(D44="","",IF(G44="Sí",D44,0))</f>
        <v/>
      </c>
      <c r="J44" s="11">
        <f>IF(D44="","",IF(AND(G44="Sí",H44="Propio",C44&lt;&gt;"Comidas"),D44,0))</f>
        <v/>
      </c>
      <c r="K44" s="18">
        <f>IF(D44="","",IF(G44&lt;&gt;"Sí","Falta justificante",IFERROR(IF(AND(E44&gt;=INDEX(Viajes!$E$9:$E$28,MATCH(F44,Viajes!$B$9:$B$28,0)),E44&lt;=INDEX(Viajes!$F$9:$F$28,MATCH(F44,Viajes!$B$9:$B$28,0))),"OK","Fecha fuera del viaje"),"Viaje no encontrado")))</f>
        <v/>
      </c>
    </row>
    <row r="45">
      <c r="B45" s="21" t="n"/>
      <c r="C45" s="21" t="n"/>
      <c r="D45" s="22" t="n"/>
      <c r="E45" s="23" t="n"/>
      <c r="F45" s="21" t="n"/>
      <c r="G45" s="24" t="n"/>
      <c r="H45" s="24" t="n"/>
      <c r="I45" s="11">
        <f>IF(D45="","",IF(G45="Sí",D45,0))</f>
        <v/>
      </c>
      <c r="J45" s="11">
        <f>IF(D45="","",IF(AND(G45="Sí",H45="Propio",C45&lt;&gt;"Comidas"),D45,0))</f>
        <v/>
      </c>
      <c r="K45" s="18">
        <f>IF(D45="","",IF(G45&lt;&gt;"Sí","Falta justificante",IFERROR(IF(AND(E45&gt;=INDEX(Viajes!$E$9:$E$28,MATCH(F45,Viajes!$B$9:$B$28,0)),E45&lt;=INDEX(Viajes!$F$9:$F$28,MATCH(F45,Viajes!$B$9:$B$28,0))),"OK","Fecha fuera del viaje"),"Viaje no encontrado")))</f>
        <v/>
      </c>
    </row>
    <row r="46">
      <c r="B46" s="21" t="n"/>
      <c r="C46" s="21" t="n"/>
      <c r="D46" s="22" t="n"/>
      <c r="E46" s="23" t="n"/>
      <c r="F46" s="21" t="n"/>
      <c r="G46" s="24" t="n"/>
      <c r="H46" s="24" t="n"/>
      <c r="I46" s="11">
        <f>IF(D46="","",IF(G46="Sí",D46,0))</f>
        <v/>
      </c>
      <c r="J46" s="11">
        <f>IF(D46="","",IF(AND(G46="Sí",H46="Propio",C46&lt;&gt;"Comidas"),D46,0))</f>
        <v/>
      </c>
      <c r="K46" s="18">
        <f>IF(D46="","",IF(G46&lt;&gt;"Sí","Falta justificante",IFERROR(IF(AND(E46&gt;=INDEX(Viajes!$E$9:$E$28,MATCH(F46,Viajes!$B$9:$B$28,0)),E46&lt;=INDEX(Viajes!$F$9:$F$28,MATCH(F46,Viajes!$B$9:$B$28,0))),"OK","Fecha fuera del viaje"),"Viaje no encontrado")))</f>
        <v/>
      </c>
    </row>
    <row r="48">
      <c r="B48" s="20" t="inlineStr">
        <is>
          <t>«Pagado con»: Propio = lo adelantaste tú y se te reembolsa; Empresa = tarjeta corporativa (no se reembolsa).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K3"/>
    <mergeCell ref="B2:K2"/>
  </mergeCells>
  <conditionalFormatting sqref="K7:K46">
    <cfRule type="cellIs" priority="1" operator="equal" dxfId="1">
      <formula>"Falta justificante"</formula>
    </cfRule>
    <cfRule type="cellIs" priority="2" operator="equal" dxfId="2">
      <formula>"Fecha fuera del viaje"</formula>
    </cfRule>
    <cfRule type="cellIs" priority="3" operator="equal" dxfId="2">
      <formula>"Viaje no encontrado"</formula>
    </cfRule>
  </conditionalFormatting>
  <conditionalFormatting sqref="G7:G46">
    <cfRule type="cellIs" priority="4" operator="equal" dxfId="2">
      <formula>"No"</formula>
    </cfRule>
  </conditionalFormatting>
  <conditionalFormatting sqref="D7:D46">
    <cfRule type="dataBar" priority="5">
      <dataBar>
        <cfvo type="num" val="0"/>
        <cfvo type="max"/>
        <color rgb="0010B981"/>
      </dataBar>
    </cfRule>
  </conditionalFormatting>
  <conditionalFormatting sqref="B7:B46">
    <cfRule type="expression" priority="6" dxfId="3">
      <formula>MOD(ROW(),2)=0</formula>
    </cfRule>
  </conditionalFormatting>
  <dataValidations count="4">
    <dataValidation sqref="C7:C46" showDropDown="0" showInputMessage="0" showErrorMessage="0" allowBlank="1" type="list">
      <formula1>"Transporte,Alojamiento,Comidas,Representación,Otros"</formula1>
    </dataValidation>
    <dataValidation sqref="F7:F46" showDropDown="0" showInputMessage="0" showErrorMessage="0" allowBlank="1" type="list">
      <formula1>=Viajes!$B$9:$B$28</formula1>
    </dataValidation>
    <dataValidation sqref="G7:G46" showDropDown="0" showInputMessage="0" showErrorMessage="0" allowBlank="1" type="list">
      <formula1>"Sí,No"</formula1>
    </dataValidation>
    <dataValidation sqref="H7:H46" showDropDown="0" showInputMessage="0" showErrorMessage="0" allowBlank="1" type="list">
      <formula1>"Propio,Empresa"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Q31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8" customWidth="1" min="2" max="2"/>
    <col width="15" customWidth="1" min="3" max="3"/>
    <col width="14" customWidth="1" min="4" max="4"/>
    <col width="12" customWidth="1" min="5" max="5"/>
    <col width="12" customWidth="1" min="6" max="6"/>
    <col width="13" customWidth="1" min="7" max="7"/>
    <col width="15" customWidth="1" min="8" max="8"/>
    <col width="8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20" customWidth="1" min="17" max="17"/>
  </cols>
  <sheetData>
    <row r="2" ht="34" customHeight="1">
      <c r="B2" s="1" t="inlineStr">
        <is>
          <t>Viajes y liquidación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B3" s="3" t="inlineStr">
        <is>
          <t>Fechas, anticipo y cuánto se reembolsa por viaje (dietas con tope editable)</t>
        </is>
      </c>
    </row>
    <row r="5">
      <c r="B5" s="14" t="inlineStr">
        <is>
          <t>Dieta diaria (€/día)</t>
        </is>
      </c>
      <c r="C5" s="22" t="n">
        <v>30</v>
      </c>
      <c r="D5" s="20" t="inlineStr">
        <is>
          <t>Parámetro editable: pon el límite de tu empresa (no es una cifra oficial).</t>
        </is>
      </c>
    </row>
    <row r="6">
      <c r="B6" s="14" t="inlineStr">
        <is>
          <t>Método de dietas</t>
        </is>
      </c>
      <c r="C6" s="21" t="inlineStr">
        <is>
          <t>Gasto real con tope</t>
        </is>
      </c>
      <c r="D6" s="25" t="n"/>
      <c r="E6" s="20" t="inlineStr">
        <is>
          <t>Con tope: se paga lo justificado hasta días × dieta. Fijo: días × dieta, sin tickets.</t>
        </is>
      </c>
    </row>
    <row r="8" ht="44" customHeight="1">
      <c r="B8" s="8" t="inlineStr">
        <is>
          <t>Viaje</t>
        </is>
      </c>
      <c r="C8" s="8" t="inlineStr">
        <is>
          <t>Destino</t>
        </is>
      </c>
      <c r="D8" s="8" t="inlineStr">
        <is>
          <t>Viajero</t>
        </is>
      </c>
      <c r="E8" s="8" t="inlineStr">
        <is>
          <t>Salida</t>
        </is>
      </c>
      <c r="F8" s="8" t="inlineStr">
        <is>
          <t>Regreso</t>
        </is>
      </c>
      <c r="G8" s="8" t="inlineStr">
        <is>
          <t>Anticipo recibido</t>
        </is>
      </c>
      <c r="H8" s="8" t="inlineStr">
        <is>
          <t>Estado del informe</t>
        </is>
      </c>
      <c r="I8" s="8" t="inlineStr">
        <is>
          <t>Días</t>
        </is>
      </c>
      <c r="J8" s="8" t="inlineStr">
        <is>
          <t>Total gastado</t>
        </is>
      </c>
      <c r="K8" s="8" t="inlineStr">
        <is>
          <t>Sin justificante</t>
        </is>
      </c>
      <c r="L8" s="8" t="inlineStr">
        <is>
          <t>Comidas a reembolsar</t>
        </is>
      </c>
      <c r="M8" s="8" t="inlineStr">
        <is>
          <t>Dietas reembolsables</t>
        </is>
      </c>
      <c r="N8" s="8" t="inlineStr">
        <is>
          <t>Resto reembolsable</t>
        </is>
      </c>
      <c r="O8" s="8" t="inlineStr">
        <is>
          <t>Total a reembolsar</t>
        </is>
      </c>
      <c r="P8" s="8" t="inlineStr">
        <is>
          <t>Saldo (tras anticipo)</t>
        </is>
      </c>
      <c r="Q8" s="8" t="inlineStr">
        <is>
          <t>Liquidación</t>
        </is>
      </c>
    </row>
    <row r="9">
      <c r="B9" s="21" t="inlineStr">
        <is>
          <t>Feria Barcelona</t>
        </is>
      </c>
      <c r="C9" s="21" t="inlineStr">
        <is>
          <t>Barcelona</t>
        </is>
      </c>
      <c r="D9" s="21" t="inlineStr">
        <is>
          <t>Marta R.</t>
        </is>
      </c>
      <c r="E9" s="23" t="n">
        <v>46091</v>
      </c>
      <c r="F9" s="23" t="n">
        <v>46094</v>
      </c>
      <c r="G9" s="22" t="n">
        <v>300</v>
      </c>
      <c r="H9" s="24" t="inlineStr">
        <is>
          <t>Liquidado</t>
        </is>
      </c>
      <c r="I9" s="13">
        <f>IF(OR(E9="",F9=""),"",F9-E9+1)</f>
        <v/>
      </c>
      <c r="J9" s="10">
        <f>IF(B9="","",SUMIFS(Gastos!$D$7:$D$46,Gastos!$F$7:$F$46,B9))</f>
        <v/>
      </c>
      <c r="K9" s="11">
        <f>IF(B9="","",SUMIFS(Gastos!$D$7:$D$46,Gastos!$F$7:$F$46,B9,Gastos!$G$7:$G$46,"No"))</f>
        <v/>
      </c>
      <c r="L9" s="11">
        <f>IF(B9="","",SUMIFS(Gastos!$D$7:$D$46,Gastos!$F$7:$F$46,B9,Gastos!$C$7:$C$46,"Comidas",Gastos!$G$7:$G$46,"Sí",Gastos!$H$7:$H$46,"Propio"))</f>
        <v/>
      </c>
      <c r="M9" s="11">
        <f>IF(B9="","",IF($C$6="Importe fijo diario",IF(I9="",0,I9)*$C$5,MIN(L9,IF(I9="",0,I9)*$C$5)))</f>
        <v/>
      </c>
      <c r="N9" s="11">
        <f>IF(B9="","",SUMIFS(Gastos!$J$7:$J$46,Gastos!$F$7:$F$46,B9))</f>
        <v/>
      </c>
      <c r="O9" s="10">
        <f>IF(B9="","",M9+N9)</f>
        <v/>
      </c>
      <c r="P9" s="10">
        <f>IF(B9="","",O9-IF(G9="",0,G9))</f>
        <v/>
      </c>
      <c r="Q9" s="18">
        <f>IF(B9="","",IF(P9&gt;0,"Pagar al viajero",IF(P9&lt;0,"El viajero devuelve","Saldado")))</f>
        <v/>
      </c>
    </row>
    <row r="10">
      <c r="B10" s="21" t="inlineStr">
        <is>
          <t>Cliente Valencia</t>
        </is>
      </c>
      <c r="C10" s="21" t="inlineStr">
        <is>
          <t>Valencia</t>
        </is>
      </c>
      <c r="D10" s="21" t="inlineStr">
        <is>
          <t>Jorge P.</t>
        </is>
      </c>
      <c r="E10" s="23" t="n">
        <v>46134</v>
      </c>
      <c r="F10" s="23" t="n">
        <v>46135</v>
      </c>
      <c r="G10" s="22" t="n">
        <v>100</v>
      </c>
      <c r="H10" s="24" t="inlineStr">
        <is>
          <t>Liquidado</t>
        </is>
      </c>
      <c r="I10" s="13">
        <f>IF(OR(E10="",F10=""),"",F10-E10+1)</f>
        <v/>
      </c>
      <c r="J10" s="10">
        <f>IF(B10="","",SUMIFS(Gastos!$D$7:$D$46,Gastos!$F$7:$F$46,B10))</f>
        <v/>
      </c>
      <c r="K10" s="11">
        <f>IF(B10="","",SUMIFS(Gastos!$D$7:$D$46,Gastos!$F$7:$F$46,B10,Gastos!$G$7:$G$46,"No"))</f>
        <v/>
      </c>
      <c r="L10" s="11">
        <f>IF(B10="","",SUMIFS(Gastos!$D$7:$D$46,Gastos!$F$7:$F$46,B10,Gastos!$C$7:$C$46,"Comidas",Gastos!$G$7:$G$46,"Sí",Gastos!$H$7:$H$46,"Propio"))</f>
        <v/>
      </c>
      <c r="M10" s="11">
        <f>IF(B10="","",IF($C$6="Importe fijo diario",IF(I10="",0,I10)*$C$5,MIN(L10,IF(I10="",0,I10)*$C$5)))</f>
        <v/>
      </c>
      <c r="N10" s="11">
        <f>IF(B10="","",SUMIFS(Gastos!$J$7:$J$46,Gastos!$F$7:$F$46,B10))</f>
        <v/>
      </c>
      <c r="O10" s="10">
        <f>IF(B10="","",M10+N10)</f>
        <v/>
      </c>
      <c r="P10" s="10">
        <f>IF(B10="","",O10-IF(G10="",0,G10))</f>
        <v/>
      </c>
      <c r="Q10" s="18">
        <f>IF(B10="","",IF(P10&gt;0,"Pagar al viajero",IF(P10&lt;0,"El viajero devuelve","Saldado")))</f>
        <v/>
      </c>
    </row>
    <row r="11">
      <c r="B11" s="21" t="inlineStr">
        <is>
          <t>Congreso Sevilla</t>
        </is>
      </c>
      <c r="C11" s="21" t="inlineStr">
        <is>
          <t>Sevilla</t>
        </is>
      </c>
      <c r="D11" s="21" t="inlineStr">
        <is>
          <t>Marta R.</t>
        </is>
      </c>
      <c r="E11" s="23" t="n">
        <v>46160</v>
      </c>
      <c r="F11" s="23" t="n">
        <v>46163</v>
      </c>
      <c r="G11" s="22" t="n">
        <v>250</v>
      </c>
      <c r="H11" s="24" t="inlineStr">
        <is>
          <t>Presentado</t>
        </is>
      </c>
      <c r="I11" s="13">
        <f>IF(OR(E11="",F11=""),"",F11-E11+1)</f>
        <v/>
      </c>
      <c r="J11" s="10">
        <f>IF(B11="","",SUMIFS(Gastos!$D$7:$D$46,Gastos!$F$7:$F$46,B11))</f>
        <v/>
      </c>
      <c r="K11" s="11">
        <f>IF(B11="","",SUMIFS(Gastos!$D$7:$D$46,Gastos!$F$7:$F$46,B11,Gastos!$G$7:$G$46,"No"))</f>
        <v/>
      </c>
      <c r="L11" s="11">
        <f>IF(B11="","",SUMIFS(Gastos!$D$7:$D$46,Gastos!$F$7:$F$46,B11,Gastos!$C$7:$C$46,"Comidas",Gastos!$G$7:$G$46,"Sí",Gastos!$H$7:$H$46,"Propio"))</f>
        <v/>
      </c>
      <c r="M11" s="11">
        <f>IF(B11="","",IF($C$6="Importe fijo diario",IF(I11="",0,I11)*$C$5,MIN(L11,IF(I11="",0,I11)*$C$5)))</f>
        <v/>
      </c>
      <c r="N11" s="11">
        <f>IF(B11="","",SUMIFS(Gastos!$J$7:$J$46,Gastos!$F$7:$F$46,B11))</f>
        <v/>
      </c>
      <c r="O11" s="10">
        <f>IF(B11="","",M11+N11)</f>
        <v/>
      </c>
      <c r="P11" s="10">
        <f>IF(B11="","",O11-IF(G11="",0,G11))</f>
        <v/>
      </c>
      <c r="Q11" s="18">
        <f>IF(B11="","",IF(P11&gt;0,"Pagar al viajero",IF(P11&lt;0,"El viajero devuelve","Saldado")))</f>
        <v/>
      </c>
    </row>
    <row r="12">
      <c r="B12" s="21" t="inlineStr">
        <is>
          <t>Formación Bilbao</t>
        </is>
      </c>
      <c r="C12" s="21" t="inlineStr">
        <is>
          <t>Bilbao</t>
        </is>
      </c>
      <c r="D12" s="21" t="inlineStr">
        <is>
          <t>Lucía G.</t>
        </is>
      </c>
      <c r="E12" s="23" t="n">
        <v>46182</v>
      </c>
      <c r="F12" s="23" t="n">
        <v>46183</v>
      </c>
      <c r="G12" s="22" t="n">
        <v>0</v>
      </c>
      <c r="H12" s="24" t="inlineStr">
        <is>
          <t>Presentado</t>
        </is>
      </c>
      <c r="I12" s="13">
        <f>IF(OR(E12="",F12=""),"",F12-E12+1)</f>
        <v/>
      </c>
      <c r="J12" s="10">
        <f>IF(B12="","",SUMIFS(Gastos!$D$7:$D$46,Gastos!$F$7:$F$46,B12))</f>
        <v/>
      </c>
      <c r="K12" s="11">
        <f>IF(B12="","",SUMIFS(Gastos!$D$7:$D$46,Gastos!$F$7:$F$46,B12,Gastos!$G$7:$G$46,"No"))</f>
        <v/>
      </c>
      <c r="L12" s="11">
        <f>IF(B12="","",SUMIFS(Gastos!$D$7:$D$46,Gastos!$F$7:$F$46,B12,Gastos!$C$7:$C$46,"Comidas",Gastos!$G$7:$G$46,"Sí",Gastos!$H$7:$H$46,"Propio"))</f>
        <v/>
      </c>
      <c r="M12" s="11">
        <f>IF(B12="","",IF($C$6="Importe fijo diario",IF(I12="",0,I12)*$C$5,MIN(L12,IF(I12="",0,I12)*$C$5)))</f>
        <v/>
      </c>
      <c r="N12" s="11">
        <f>IF(B12="","",SUMIFS(Gastos!$J$7:$J$46,Gastos!$F$7:$F$46,B12))</f>
        <v/>
      </c>
      <c r="O12" s="10">
        <f>IF(B12="","",M12+N12)</f>
        <v/>
      </c>
      <c r="P12" s="10">
        <f>IF(B12="","",O12-IF(G12="",0,G12))</f>
        <v/>
      </c>
      <c r="Q12" s="18">
        <f>IF(B12="","",IF(P12&gt;0,"Pagar al viajero",IF(P12&lt;0,"El viajero devuelve","Saldado")))</f>
        <v/>
      </c>
    </row>
    <row r="13">
      <c r="B13" s="21" t="inlineStr">
        <is>
          <t>Proveedor Oporto</t>
        </is>
      </c>
      <c r="C13" s="21" t="inlineStr">
        <is>
          <t>Oporto</t>
        </is>
      </c>
      <c r="D13" s="21" t="inlineStr">
        <is>
          <t>Jorge P.</t>
        </is>
      </c>
      <c r="E13" s="23" t="n">
        <v>46280</v>
      </c>
      <c r="F13" s="23" t="n">
        <v>46282</v>
      </c>
      <c r="G13" s="22" t="n">
        <v>200</v>
      </c>
      <c r="H13" s="24" t="inlineStr">
        <is>
          <t>Pendiente</t>
        </is>
      </c>
      <c r="I13" s="13">
        <f>IF(OR(E13="",F13=""),"",F13-E13+1)</f>
        <v/>
      </c>
      <c r="J13" s="10">
        <f>IF(B13="","",SUMIFS(Gastos!$D$7:$D$46,Gastos!$F$7:$F$46,B13))</f>
        <v/>
      </c>
      <c r="K13" s="11">
        <f>IF(B13="","",SUMIFS(Gastos!$D$7:$D$46,Gastos!$F$7:$F$46,B13,Gastos!$G$7:$G$46,"No"))</f>
        <v/>
      </c>
      <c r="L13" s="11">
        <f>IF(B13="","",SUMIFS(Gastos!$D$7:$D$46,Gastos!$F$7:$F$46,B13,Gastos!$C$7:$C$46,"Comidas",Gastos!$G$7:$G$46,"Sí",Gastos!$H$7:$H$46,"Propio"))</f>
        <v/>
      </c>
      <c r="M13" s="11">
        <f>IF(B13="","",IF($C$6="Importe fijo diario",IF(I13="",0,I13)*$C$5,MIN(L13,IF(I13="",0,I13)*$C$5)))</f>
        <v/>
      </c>
      <c r="N13" s="11">
        <f>IF(B13="","",SUMIFS(Gastos!$J$7:$J$46,Gastos!$F$7:$F$46,B13))</f>
        <v/>
      </c>
      <c r="O13" s="10">
        <f>IF(B13="","",M13+N13)</f>
        <v/>
      </c>
      <c r="P13" s="10">
        <f>IF(B13="","",O13-IF(G13="",0,G13))</f>
        <v/>
      </c>
      <c r="Q13" s="18">
        <f>IF(B13="","",IF(P13&gt;0,"Pagar al viajero",IF(P13&lt;0,"El viajero devuelve","Saldado")))</f>
        <v/>
      </c>
    </row>
    <row r="14">
      <c r="B14" s="21" t="n"/>
      <c r="C14" s="21" t="n"/>
      <c r="D14" s="21" t="n"/>
      <c r="E14" s="23" t="n"/>
      <c r="F14" s="23" t="n"/>
      <c r="G14" s="22" t="n"/>
      <c r="H14" s="24" t="n"/>
      <c r="I14" s="13">
        <f>IF(OR(E14="",F14=""),"",F14-E14+1)</f>
        <v/>
      </c>
      <c r="J14" s="10">
        <f>IF(B14="","",SUMIFS(Gastos!$D$7:$D$46,Gastos!$F$7:$F$46,B14))</f>
        <v/>
      </c>
      <c r="K14" s="11">
        <f>IF(B14="","",SUMIFS(Gastos!$D$7:$D$46,Gastos!$F$7:$F$46,B14,Gastos!$G$7:$G$46,"No"))</f>
        <v/>
      </c>
      <c r="L14" s="11">
        <f>IF(B14="","",SUMIFS(Gastos!$D$7:$D$46,Gastos!$F$7:$F$46,B14,Gastos!$C$7:$C$46,"Comidas",Gastos!$G$7:$G$46,"Sí",Gastos!$H$7:$H$46,"Propio"))</f>
        <v/>
      </c>
      <c r="M14" s="11">
        <f>IF(B14="","",IF($C$6="Importe fijo diario",IF(I14="",0,I14)*$C$5,MIN(L14,IF(I14="",0,I14)*$C$5)))</f>
        <v/>
      </c>
      <c r="N14" s="11">
        <f>IF(B14="","",SUMIFS(Gastos!$J$7:$J$46,Gastos!$F$7:$F$46,B14))</f>
        <v/>
      </c>
      <c r="O14" s="10">
        <f>IF(B14="","",M14+N14)</f>
        <v/>
      </c>
      <c r="P14" s="10">
        <f>IF(B14="","",O14-IF(G14="",0,G14))</f>
        <v/>
      </c>
      <c r="Q14" s="18">
        <f>IF(B14="","",IF(P14&gt;0,"Pagar al viajero",IF(P14&lt;0,"El viajero devuelve","Saldado")))</f>
        <v/>
      </c>
    </row>
    <row r="15">
      <c r="B15" s="21" t="n"/>
      <c r="C15" s="21" t="n"/>
      <c r="D15" s="21" t="n"/>
      <c r="E15" s="23" t="n"/>
      <c r="F15" s="23" t="n"/>
      <c r="G15" s="22" t="n"/>
      <c r="H15" s="24" t="n"/>
      <c r="I15" s="13">
        <f>IF(OR(E15="",F15=""),"",F15-E15+1)</f>
        <v/>
      </c>
      <c r="J15" s="10">
        <f>IF(B15="","",SUMIFS(Gastos!$D$7:$D$46,Gastos!$F$7:$F$46,B15))</f>
        <v/>
      </c>
      <c r="K15" s="11">
        <f>IF(B15="","",SUMIFS(Gastos!$D$7:$D$46,Gastos!$F$7:$F$46,B15,Gastos!$G$7:$G$46,"No"))</f>
        <v/>
      </c>
      <c r="L15" s="11">
        <f>IF(B15="","",SUMIFS(Gastos!$D$7:$D$46,Gastos!$F$7:$F$46,B15,Gastos!$C$7:$C$46,"Comidas",Gastos!$G$7:$G$46,"Sí",Gastos!$H$7:$H$46,"Propio"))</f>
        <v/>
      </c>
      <c r="M15" s="11">
        <f>IF(B15="","",IF($C$6="Importe fijo diario",IF(I15="",0,I15)*$C$5,MIN(L15,IF(I15="",0,I15)*$C$5)))</f>
        <v/>
      </c>
      <c r="N15" s="11">
        <f>IF(B15="","",SUMIFS(Gastos!$J$7:$J$46,Gastos!$F$7:$F$46,B15))</f>
        <v/>
      </c>
      <c r="O15" s="10">
        <f>IF(B15="","",M15+N15)</f>
        <v/>
      </c>
      <c r="P15" s="10">
        <f>IF(B15="","",O15-IF(G15="",0,G15))</f>
        <v/>
      </c>
      <c r="Q15" s="18">
        <f>IF(B15="","",IF(P15&gt;0,"Pagar al viajero",IF(P15&lt;0,"El viajero devuelve","Saldado")))</f>
        <v/>
      </c>
    </row>
    <row r="16">
      <c r="B16" s="21" t="n"/>
      <c r="C16" s="21" t="n"/>
      <c r="D16" s="21" t="n"/>
      <c r="E16" s="23" t="n"/>
      <c r="F16" s="23" t="n"/>
      <c r="G16" s="22" t="n"/>
      <c r="H16" s="24" t="n"/>
      <c r="I16" s="13">
        <f>IF(OR(E16="",F16=""),"",F16-E16+1)</f>
        <v/>
      </c>
      <c r="J16" s="10">
        <f>IF(B16="","",SUMIFS(Gastos!$D$7:$D$46,Gastos!$F$7:$F$46,B16))</f>
        <v/>
      </c>
      <c r="K16" s="11">
        <f>IF(B16="","",SUMIFS(Gastos!$D$7:$D$46,Gastos!$F$7:$F$46,B16,Gastos!$G$7:$G$46,"No"))</f>
        <v/>
      </c>
      <c r="L16" s="11">
        <f>IF(B16="","",SUMIFS(Gastos!$D$7:$D$46,Gastos!$F$7:$F$46,B16,Gastos!$C$7:$C$46,"Comidas",Gastos!$G$7:$G$46,"Sí",Gastos!$H$7:$H$46,"Propio"))</f>
        <v/>
      </c>
      <c r="M16" s="11">
        <f>IF(B16="","",IF($C$6="Importe fijo diario",IF(I16="",0,I16)*$C$5,MIN(L16,IF(I16="",0,I16)*$C$5)))</f>
        <v/>
      </c>
      <c r="N16" s="11">
        <f>IF(B16="","",SUMIFS(Gastos!$J$7:$J$46,Gastos!$F$7:$F$46,B16))</f>
        <v/>
      </c>
      <c r="O16" s="10">
        <f>IF(B16="","",M16+N16)</f>
        <v/>
      </c>
      <c r="P16" s="10">
        <f>IF(B16="","",O16-IF(G16="",0,G16))</f>
        <v/>
      </c>
      <c r="Q16" s="18">
        <f>IF(B16="","",IF(P16&gt;0,"Pagar al viajero",IF(P16&lt;0,"El viajero devuelve","Saldado")))</f>
        <v/>
      </c>
    </row>
    <row r="17">
      <c r="B17" s="21" t="n"/>
      <c r="C17" s="21" t="n"/>
      <c r="D17" s="21" t="n"/>
      <c r="E17" s="23" t="n"/>
      <c r="F17" s="23" t="n"/>
      <c r="G17" s="22" t="n"/>
      <c r="H17" s="24" t="n"/>
      <c r="I17" s="13">
        <f>IF(OR(E17="",F17=""),"",F17-E17+1)</f>
        <v/>
      </c>
      <c r="J17" s="10">
        <f>IF(B17="","",SUMIFS(Gastos!$D$7:$D$46,Gastos!$F$7:$F$46,B17))</f>
        <v/>
      </c>
      <c r="K17" s="11">
        <f>IF(B17="","",SUMIFS(Gastos!$D$7:$D$46,Gastos!$F$7:$F$46,B17,Gastos!$G$7:$G$46,"No"))</f>
        <v/>
      </c>
      <c r="L17" s="11">
        <f>IF(B17="","",SUMIFS(Gastos!$D$7:$D$46,Gastos!$F$7:$F$46,B17,Gastos!$C$7:$C$46,"Comidas",Gastos!$G$7:$G$46,"Sí",Gastos!$H$7:$H$46,"Propio"))</f>
        <v/>
      </c>
      <c r="M17" s="11">
        <f>IF(B17="","",IF($C$6="Importe fijo diario",IF(I17="",0,I17)*$C$5,MIN(L17,IF(I17="",0,I17)*$C$5)))</f>
        <v/>
      </c>
      <c r="N17" s="11">
        <f>IF(B17="","",SUMIFS(Gastos!$J$7:$J$46,Gastos!$F$7:$F$46,B17))</f>
        <v/>
      </c>
      <c r="O17" s="10">
        <f>IF(B17="","",M17+N17)</f>
        <v/>
      </c>
      <c r="P17" s="10">
        <f>IF(B17="","",O17-IF(G17="",0,G17))</f>
        <v/>
      </c>
      <c r="Q17" s="18">
        <f>IF(B17="","",IF(P17&gt;0,"Pagar al viajero",IF(P17&lt;0,"El viajero devuelve","Saldado")))</f>
        <v/>
      </c>
    </row>
    <row r="18">
      <c r="B18" s="21" t="n"/>
      <c r="C18" s="21" t="n"/>
      <c r="D18" s="21" t="n"/>
      <c r="E18" s="23" t="n"/>
      <c r="F18" s="23" t="n"/>
      <c r="G18" s="22" t="n"/>
      <c r="H18" s="24" t="n"/>
      <c r="I18" s="13">
        <f>IF(OR(E18="",F18=""),"",F18-E18+1)</f>
        <v/>
      </c>
      <c r="J18" s="10">
        <f>IF(B18="","",SUMIFS(Gastos!$D$7:$D$46,Gastos!$F$7:$F$46,B18))</f>
        <v/>
      </c>
      <c r="K18" s="11">
        <f>IF(B18="","",SUMIFS(Gastos!$D$7:$D$46,Gastos!$F$7:$F$46,B18,Gastos!$G$7:$G$46,"No"))</f>
        <v/>
      </c>
      <c r="L18" s="11">
        <f>IF(B18="","",SUMIFS(Gastos!$D$7:$D$46,Gastos!$F$7:$F$46,B18,Gastos!$C$7:$C$46,"Comidas",Gastos!$G$7:$G$46,"Sí",Gastos!$H$7:$H$46,"Propio"))</f>
        <v/>
      </c>
      <c r="M18" s="11">
        <f>IF(B18="","",IF($C$6="Importe fijo diario",IF(I18="",0,I18)*$C$5,MIN(L18,IF(I18="",0,I18)*$C$5)))</f>
        <v/>
      </c>
      <c r="N18" s="11">
        <f>IF(B18="","",SUMIFS(Gastos!$J$7:$J$46,Gastos!$F$7:$F$46,B18))</f>
        <v/>
      </c>
      <c r="O18" s="10">
        <f>IF(B18="","",M18+N18)</f>
        <v/>
      </c>
      <c r="P18" s="10">
        <f>IF(B18="","",O18-IF(G18="",0,G18))</f>
        <v/>
      </c>
      <c r="Q18" s="18">
        <f>IF(B18="","",IF(P18&gt;0,"Pagar al viajero",IF(P18&lt;0,"El viajero devuelve","Saldado")))</f>
        <v/>
      </c>
    </row>
    <row r="19">
      <c r="B19" s="21" t="n"/>
      <c r="C19" s="21" t="n"/>
      <c r="D19" s="21" t="n"/>
      <c r="E19" s="23" t="n"/>
      <c r="F19" s="23" t="n"/>
      <c r="G19" s="22" t="n"/>
      <c r="H19" s="24" t="n"/>
      <c r="I19" s="13">
        <f>IF(OR(E19="",F19=""),"",F19-E19+1)</f>
        <v/>
      </c>
      <c r="J19" s="10">
        <f>IF(B19="","",SUMIFS(Gastos!$D$7:$D$46,Gastos!$F$7:$F$46,B19))</f>
        <v/>
      </c>
      <c r="K19" s="11">
        <f>IF(B19="","",SUMIFS(Gastos!$D$7:$D$46,Gastos!$F$7:$F$46,B19,Gastos!$G$7:$G$46,"No"))</f>
        <v/>
      </c>
      <c r="L19" s="11">
        <f>IF(B19="","",SUMIFS(Gastos!$D$7:$D$46,Gastos!$F$7:$F$46,B19,Gastos!$C$7:$C$46,"Comidas",Gastos!$G$7:$G$46,"Sí",Gastos!$H$7:$H$46,"Propio"))</f>
        <v/>
      </c>
      <c r="M19" s="11">
        <f>IF(B19="","",IF($C$6="Importe fijo diario",IF(I19="",0,I19)*$C$5,MIN(L19,IF(I19="",0,I19)*$C$5)))</f>
        <v/>
      </c>
      <c r="N19" s="11">
        <f>IF(B19="","",SUMIFS(Gastos!$J$7:$J$46,Gastos!$F$7:$F$46,B19))</f>
        <v/>
      </c>
      <c r="O19" s="10">
        <f>IF(B19="","",M19+N19)</f>
        <v/>
      </c>
      <c r="P19" s="10">
        <f>IF(B19="","",O19-IF(G19="",0,G19))</f>
        <v/>
      </c>
      <c r="Q19" s="18">
        <f>IF(B19="","",IF(P19&gt;0,"Pagar al viajero",IF(P19&lt;0,"El viajero devuelve","Saldado")))</f>
        <v/>
      </c>
    </row>
    <row r="20">
      <c r="B20" s="21" t="n"/>
      <c r="C20" s="21" t="n"/>
      <c r="D20" s="21" t="n"/>
      <c r="E20" s="23" t="n"/>
      <c r="F20" s="23" t="n"/>
      <c r="G20" s="22" t="n"/>
      <c r="H20" s="24" t="n"/>
      <c r="I20" s="13">
        <f>IF(OR(E20="",F20=""),"",F20-E20+1)</f>
        <v/>
      </c>
      <c r="J20" s="10">
        <f>IF(B20="","",SUMIFS(Gastos!$D$7:$D$46,Gastos!$F$7:$F$46,B20))</f>
        <v/>
      </c>
      <c r="K20" s="11">
        <f>IF(B20="","",SUMIFS(Gastos!$D$7:$D$46,Gastos!$F$7:$F$46,B20,Gastos!$G$7:$G$46,"No"))</f>
        <v/>
      </c>
      <c r="L20" s="11">
        <f>IF(B20="","",SUMIFS(Gastos!$D$7:$D$46,Gastos!$F$7:$F$46,B20,Gastos!$C$7:$C$46,"Comidas",Gastos!$G$7:$G$46,"Sí",Gastos!$H$7:$H$46,"Propio"))</f>
        <v/>
      </c>
      <c r="M20" s="11">
        <f>IF(B20="","",IF($C$6="Importe fijo diario",IF(I20="",0,I20)*$C$5,MIN(L20,IF(I20="",0,I20)*$C$5)))</f>
        <v/>
      </c>
      <c r="N20" s="11">
        <f>IF(B20="","",SUMIFS(Gastos!$J$7:$J$46,Gastos!$F$7:$F$46,B20))</f>
        <v/>
      </c>
      <c r="O20" s="10">
        <f>IF(B20="","",M20+N20)</f>
        <v/>
      </c>
      <c r="P20" s="10">
        <f>IF(B20="","",O20-IF(G20="",0,G20))</f>
        <v/>
      </c>
      <c r="Q20" s="18">
        <f>IF(B20="","",IF(P20&gt;0,"Pagar al viajero",IF(P20&lt;0,"El viajero devuelve","Saldado")))</f>
        <v/>
      </c>
    </row>
    <row r="21">
      <c r="B21" s="21" t="n"/>
      <c r="C21" s="21" t="n"/>
      <c r="D21" s="21" t="n"/>
      <c r="E21" s="23" t="n"/>
      <c r="F21" s="23" t="n"/>
      <c r="G21" s="22" t="n"/>
      <c r="H21" s="24" t="n"/>
      <c r="I21" s="13">
        <f>IF(OR(E21="",F21=""),"",F21-E21+1)</f>
        <v/>
      </c>
      <c r="J21" s="10">
        <f>IF(B21="","",SUMIFS(Gastos!$D$7:$D$46,Gastos!$F$7:$F$46,B21))</f>
        <v/>
      </c>
      <c r="K21" s="11">
        <f>IF(B21="","",SUMIFS(Gastos!$D$7:$D$46,Gastos!$F$7:$F$46,B21,Gastos!$G$7:$G$46,"No"))</f>
        <v/>
      </c>
      <c r="L21" s="11">
        <f>IF(B21="","",SUMIFS(Gastos!$D$7:$D$46,Gastos!$F$7:$F$46,B21,Gastos!$C$7:$C$46,"Comidas",Gastos!$G$7:$G$46,"Sí",Gastos!$H$7:$H$46,"Propio"))</f>
        <v/>
      </c>
      <c r="M21" s="11">
        <f>IF(B21="","",IF($C$6="Importe fijo diario",IF(I21="",0,I21)*$C$5,MIN(L21,IF(I21="",0,I21)*$C$5)))</f>
        <v/>
      </c>
      <c r="N21" s="11">
        <f>IF(B21="","",SUMIFS(Gastos!$J$7:$J$46,Gastos!$F$7:$F$46,B21))</f>
        <v/>
      </c>
      <c r="O21" s="10">
        <f>IF(B21="","",M21+N21)</f>
        <v/>
      </c>
      <c r="P21" s="10">
        <f>IF(B21="","",O21-IF(G21="",0,G21))</f>
        <v/>
      </c>
      <c r="Q21" s="18">
        <f>IF(B21="","",IF(P21&gt;0,"Pagar al viajero",IF(P21&lt;0,"El viajero devuelve","Saldado")))</f>
        <v/>
      </c>
    </row>
    <row r="22">
      <c r="B22" s="21" t="n"/>
      <c r="C22" s="21" t="n"/>
      <c r="D22" s="21" t="n"/>
      <c r="E22" s="23" t="n"/>
      <c r="F22" s="23" t="n"/>
      <c r="G22" s="22" t="n"/>
      <c r="H22" s="24" t="n"/>
      <c r="I22" s="13">
        <f>IF(OR(E22="",F22=""),"",F22-E22+1)</f>
        <v/>
      </c>
      <c r="J22" s="10">
        <f>IF(B22="","",SUMIFS(Gastos!$D$7:$D$46,Gastos!$F$7:$F$46,B22))</f>
        <v/>
      </c>
      <c r="K22" s="11">
        <f>IF(B22="","",SUMIFS(Gastos!$D$7:$D$46,Gastos!$F$7:$F$46,B22,Gastos!$G$7:$G$46,"No"))</f>
        <v/>
      </c>
      <c r="L22" s="11">
        <f>IF(B22="","",SUMIFS(Gastos!$D$7:$D$46,Gastos!$F$7:$F$46,B22,Gastos!$C$7:$C$46,"Comidas",Gastos!$G$7:$G$46,"Sí",Gastos!$H$7:$H$46,"Propio"))</f>
        <v/>
      </c>
      <c r="M22" s="11">
        <f>IF(B22="","",IF($C$6="Importe fijo diario",IF(I22="",0,I22)*$C$5,MIN(L22,IF(I22="",0,I22)*$C$5)))</f>
        <v/>
      </c>
      <c r="N22" s="11">
        <f>IF(B22="","",SUMIFS(Gastos!$J$7:$J$46,Gastos!$F$7:$F$46,B22))</f>
        <v/>
      </c>
      <c r="O22" s="10">
        <f>IF(B22="","",M22+N22)</f>
        <v/>
      </c>
      <c r="P22" s="10">
        <f>IF(B22="","",O22-IF(G22="",0,G22))</f>
        <v/>
      </c>
      <c r="Q22" s="18">
        <f>IF(B22="","",IF(P22&gt;0,"Pagar al viajero",IF(P22&lt;0,"El viajero devuelve","Saldado")))</f>
        <v/>
      </c>
    </row>
    <row r="23">
      <c r="B23" s="21" t="n"/>
      <c r="C23" s="21" t="n"/>
      <c r="D23" s="21" t="n"/>
      <c r="E23" s="23" t="n"/>
      <c r="F23" s="23" t="n"/>
      <c r="G23" s="22" t="n"/>
      <c r="H23" s="24" t="n"/>
      <c r="I23" s="13">
        <f>IF(OR(E23="",F23=""),"",F23-E23+1)</f>
        <v/>
      </c>
      <c r="J23" s="10">
        <f>IF(B23="","",SUMIFS(Gastos!$D$7:$D$46,Gastos!$F$7:$F$46,B23))</f>
        <v/>
      </c>
      <c r="K23" s="11">
        <f>IF(B23="","",SUMIFS(Gastos!$D$7:$D$46,Gastos!$F$7:$F$46,B23,Gastos!$G$7:$G$46,"No"))</f>
        <v/>
      </c>
      <c r="L23" s="11">
        <f>IF(B23="","",SUMIFS(Gastos!$D$7:$D$46,Gastos!$F$7:$F$46,B23,Gastos!$C$7:$C$46,"Comidas",Gastos!$G$7:$G$46,"Sí",Gastos!$H$7:$H$46,"Propio"))</f>
        <v/>
      </c>
      <c r="M23" s="11">
        <f>IF(B23="","",IF($C$6="Importe fijo diario",IF(I23="",0,I23)*$C$5,MIN(L23,IF(I23="",0,I23)*$C$5)))</f>
        <v/>
      </c>
      <c r="N23" s="11">
        <f>IF(B23="","",SUMIFS(Gastos!$J$7:$J$46,Gastos!$F$7:$F$46,B23))</f>
        <v/>
      </c>
      <c r="O23" s="10">
        <f>IF(B23="","",M23+N23)</f>
        <v/>
      </c>
      <c r="P23" s="10">
        <f>IF(B23="","",O23-IF(G23="",0,G23))</f>
        <v/>
      </c>
      <c r="Q23" s="18">
        <f>IF(B23="","",IF(P23&gt;0,"Pagar al viajero",IF(P23&lt;0,"El viajero devuelve","Saldado")))</f>
        <v/>
      </c>
    </row>
    <row r="24">
      <c r="B24" s="21" t="n"/>
      <c r="C24" s="21" t="n"/>
      <c r="D24" s="21" t="n"/>
      <c r="E24" s="23" t="n"/>
      <c r="F24" s="23" t="n"/>
      <c r="G24" s="22" t="n"/>
      <c r="H24" s="24" t="n"/>
      <c r="I24" s="13">
        <f>IF(OR(E24="",F24=""),"",F24-E24+1)</f>
        <v/>
      </c>
      <c r="J24" s="10">
        <f>IF(B24="","",SUMIFS(Gastos!$D$7:$D$46,Gastos!$F$7:$F$46,B24))</f>
        <v/>
      </c>
      <c r="K24" s="11">
        <f>IF(B24="","",SUMIFS(Gastos!$D$7:$D$46,Gastos!$F$7:$F$46,B24,Gastos!$G$7:$G$46,"No"))</f>
        <v/>
      </c>
      <c r="L24" s="11">
        <f>IF(B24="","",SUMIFS(Gastos!$D$7:$D$46,Gastos!$F$7:$F$46,B24,Gastos!$C$7:$C$46,"Comidas",Gastos!$G$7:$G$46,"Sí",Gastos!$H$7:$H$46,"Propio"))</f>
        <v/>
      </c>
      <c r="M24" s="11">
        <f>IF(B24="","",IF($C$6="Importe fijo diario",IF(I24="",0,I24)*$C$5,MIN(L24,IF(I24="",0,I24)*$C$5)))</f>
        <v/>
      </c>
      <c r="N24" s="11">
        <f>IF(B24="","",SUMIFS(Gastos!$J$7:$J$46,Gastos!$F$7:$F$46,B24))</f>
        <v/>
      </c>
      <c r="O24" s="10">
        <f>IF(B24="","",M24+N24)</f>
        <v/>
      </c>
      <c r="P24" s="10">
        <f>IF(B24="","",O24-IF(G24="",0,G24))</f>
        <v/>
      </c>
      <c r="Q24" s="18">
        <f>IF(B24="","",IF(P24&gt;0,"Pagar al viajero",IF(P24&lt;0,"El viajero devuelve","Saldado")))</f>
        <v/>
      </c>
    </row>
    <row r="25">
      <c r="B25" s="21" t="n"/>
      <c r="C25" s="21" t="n"/>
      <c r="D25" s="21" t="n"/>
      <c r="E25" s="23" t="n"/>
      <c r="F25" s="23" t="n"/>
      <c r="G25" s="22" t="n"/>
      <c r="H25" s="24" t="n"/>
      <c r="I25" s="13">
        <f>IF(OR(E25="",F25=""),"",F25-E25+1)</f>
        <v/>
      </c>
      <c r="J25" s="10">
        <f>IF(B25="","",SUMIFS(Gastos!$D$7:$D$46,Gastos!$F$7:$F$46,B25))</f>
        <v/>
      </c>
      <c r="K25" s="11">
        <f>IF(B25="","",SUMIFS(Gastos!$D$7:$D$46,Gastos!$F$7:$F$46,B25,Gastos!$G$7:$G$46,"No"))</f>
        <v/>
      </c>
      <c r="L25" s="11">
        <f>IF(B25="","",SUMIFS(Gastos!$D$7:$D$46,Gastos!$F$7:$F$46,B25,Gastos!$C$7:$C$46,"Comidas",Gastos!$G$7:$G$46,"Sí",Gastos!$H$7:$H$46,"Propio"))</f>
        <v/>
      </c>
      <c r="M25" s="11">
        <f>IF(B25="","",IF($C$6="Importe fijo diario",IF(I25="",0,I25)*$C$5,MIN(L25,IF(I25="",0,I25)*$C$5)))</f>
        <v/>
      </c>
      <c r="N25" s="11">
        <f>IF(B25="","",SUMIFS(Gastos!$J$7:$J$46,Gastos!$F$7:$F$46,B25))</f>
        <v/>
      </c>
      <c r="O25" s="10">
        <f>IF(B25="","",M25+N25)</f>
        <v/>
      </c>
      <c r="P25" s="10">
        <f>IF(B25="","",O25-IF(G25="",0,G25))</f>
        <v/>
      </c>
      <c r="Q25" s="18">
        <f>IF(B25="","",IF(P25&gt;0,"Pagar al viajero",IF(P25&lt;0,"El viajero devuelve","Saldado")))</f>
        <v/>
      </c>
    </row>
    <row r="26">
      <c r="B26" s="21" t="n"/>
      <c r="C26" s="21" t="n"/>
      <c r="D26" s="21" t="n"/>
      <c r="E26" s="23" t="n"/>
      <c r="F26" s="23" t="n"/>
      <c r="G26" s="22" t="n"/>
      <c r="H26" s="24" t="n"/>
      <c r="I26" s="13">
        <f>IF(OR(E26="",F26=""),"",F26-E26+1)</f>
        <v/>
      </c>
      <c r="J26" s="10">
        <f>IF(B26="","",SUMIFS(Gastos!$D$7:$D$46,Gastos!$F$7:$F$46,B26))</f>
        <v/>
      </c>
      <c r="K26" s="11">
        <f>IF(B26="","",SUMIFS(Gastos!$D$7:$D$46,Gastos!$F$7:$F$46,B26,Gastos!$G$7:$G$46,"No"))</f>
        <v/>
      </c>
      <c r="L26" s="11">
        <f>IF(B26="","",SUMIFS(Gastos!$D$7:$D$46,Gastos!$F$7:$F$46,B26,Gastos!$C$7:$C$46,"Comidas",Gastos!$G$7:$G$46,"Sí",Gastos!$H$7:$H$46,"Propio"))</f>
        <v/>
      </c>
      <c r="M26" s="11">
        <f>IF(B26="","",IF($C$6="Importe fijo diario",IF(I26="",0,I26)*$C$5,MIN(L26,IF(I26="",0,I26)*$C$5)))</f>
        <v/>
      </c>
      <c r="N26" s="11">
        <f>IF(B26="","",SUMIFS(Gastos!$J$7:$J$46,Gastos!$F$7:$F$46,B26))</f>
        <v/>
      </c>
      <c r="O26" s="10">
        <f>IF(B26="","",M26+N26)</f>
        <v/>
      </c>
      <c r="P26" s="10">
        <f>IF(B26="","",O26-IF(G26="",0,G26))</f>
        <v/>
      </c>
      <c r="Q26" s="18">
        <f>IF(B26="","",IF(P26&gt;0,"Pagar al viajero",IF(P26&lt;0,"El viajero devuelve","Saldado")))</f>
        <v/>
      </c>
    </row>
    <row r="27">
      <c r="B27" s="21" t="n"/>
      <c r="C27" s="21" t="n"/>
      <c r="D27" s="21" t="n"/>
      <c r="E27" s="23" t="n"/>
      <c r="F27" s="23" t="n"/>
      <c r="G27" s="22" t="n"/>
      <c r="H27" s="24" t="n"/>
      <c r="I27" s="13">
        <f>IF(OR(E27="",F27=""),"",F27-E27+1)</f>
        <v/>
      </c>
      <c r="J27" s="10">
        <f>IF(B27="","",SUMIFS(Gastos!$D$7:$D$46,Gastos!$F$7:$F$46,B27))</f>
        <v/>
      </c>
      <c r="K27" s="11">
        <f>IF(B27="","",SUMIFS(Gastos!$D$7:$D$46,Gastos!$F$7:$F$46,B27,Gastos!$G$7:$G$46,"No"))</f>
        <v/>
      </c>
      <c r="L27" s="11">
        <f>IF(B27="","",SUMIFS(Gastos!$D$7:$D$46,Gastos!$F$7:$F$46,B27,Gastos!$C$7:$C$46,"Comidas",Gastos!$G$7:$G$46,"Sí",Gastos!$H$7:$H$46,"Propio"))</f>
        <v/>
      </c>
      <c r="M27" s="11">
        <f>IF(B27="","",IF($C$6="Importe fijo diario",IF(I27="",0,I27)*$C$5,MIN(L27,IF(I27="",0,I27)*$C$5)))</f>
        <v/>
      </c>
      <c r="N27" s="11">
        <f>IF(B27="","",SUMIFS(Gastos!$J$7:$J$46,Gastos!$F$7:$F$46,B27))</f>
        <v/>
      </c>
      <c r="O27" s="10">
        <f>IF(B27="","",M27+N27)</f>
        <v/>
      </c>
      <c r="P27" s="10">
        <f>IF(B27="","",O27-IF(G27="",0,G27))</f>
        <v/>
      </c>
      <c r="Q27" s="18">
        <f>IF(B27="","",IF(P27&gt;0,"Pagar al viajero",IF(P27&lt;0,"El viajero devuelve","Saldado")))</f>
        <v/>
      </c>
    </row>
    <row r="28">
      <c r="B28" s="21" t="n"/>
      <c r="C28" s="21" t="n"/>
      <c r="D28" s="21" t="n"/>
      <c r="E28" s="23" t="n"/>
      <c r="F28" s="23" t="n"/>
      <c r="G28" s="22" t="n"/>
      <c r="H28" s="24" t="n"/>
      <c r="I28" s="13">
        <f>IF(OR(E28="",F28=""),"",F28-E28+1)</f>
        <v/>
      </c>
      <c r="J28" s="10">
        <f>IF(B28="","",SUMIFS(Gastos!$D$7:$D$46,Gastos!$F$7:$F$46,B28))</f>
        <v/>
      </c>
      <c r="K28" s="11">
        <f>IF(B28="","",SUMIFS(Gastos!$D$7:$D$46,Gastos!$F$7:$F$46,B28,Gastos!$G$7:$G$46,"No"))</f>
        <v/>
      </c>
      <c r="L28" s="11">
        <f>IF(B28="","",SUMIFS(Gastos!$D$7:$D$46,Gastos!$F$7:$F$46,B28,Gastos!$C$7:$C$46,"Comidas",Gastos!$G$7:$G$46,"Sí",Gastos!$H$7:$H$46,"Propio"))</f>
        <v/>
      </c>
      <c r="M28" s="11">
        <f>IF(B28="","",IF($C$6="Importe fijo diario",IF(I28="",0,I28)*$C$5,MIN(L28,IF(I28="",0,I28)*$C$5)))</f>
        <v/>
      </c>
      <c r="N28" s="11">
        <f>IF(B28="","",SUMIFS(Gastos!$J$7:$J$46,Gastos!$F$7:$F$46,B28))</f>
        <v/>
      </c>
      <c r="O28" s="10">
        <f>IF(B28="","",M28+N28)</f>
        <v/>
      </c>
      <c r="P28" s="10">
        <f>IF(B28="","",O28-IF(G28="",0,G28))</f>
        <v/>
      </c>
      <c r="Q28" s="18">
        <f>IF(B28="","",IF(P28&gt;0,"Pagar al viajero",IF(P28&lt;0,"El viajero devuelve","Saldado")))</f>
        <v/>
      </c>
    </row>
    <row r="29">
      <c r="B29" s="14" t="inlineStr">
        <is>
          <t>TOTAL</t>
        </is>
      </c>
      <c r="G29" s="15">
        <f>SUM(G9:G28)</f>
        <v/>
      </c>
      <c r="I29" s="17">
        <f>SUM(I9:I28)</f>
        <v/>
      </c>
      <c r="J29" s="15">
        <f>SUM(J9:J28)</f>
        <v/>
      </c>
      <c r="K29" s="15">
        <f>SUM(K9:K28)</f>
        <v/>
      </c>
      <c r="L29" s="15">
        <f>SUM(L9:L28)</f>
        <v/>
      </c>
      <c r="M29" s="15">
        <f>SUM(M9:M28)</f>
        <v/>
      </c>
      <c r="N29" s="15">
        <f>SUM(N9:N28)</f>
        <v/>
      </c>
      <c r="O29" s="15">
        <f>SUM(O9:O28)</f>
        <v/>
      </c>
      <c r="P29" s="15">
        <f>SUM(P9:P28)</f>
        <v/>
      </c>
    </row>
    <row r="31">
      <c r="B31" s="20" t="inlineStr">
        <is>
          <t>Saldo positivo: la empresa debe ese importe al viajero. Negativo: el viajero ha recibido más anticipo del que gastó.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3">
    <mergeCell ref="B2:Q2"/>
    <mergeCell ref="C6:D6"/>
    <mergeCell ref="B3:Q3"/>
  </mergeCells>
  <conditionalFormatting sqref="H9:H28">
    <cfRule type="cellIs" priority="1" operator="equal" dxfId="0">
      <formula>"Liquidado"</formula>
    </cfRule>
    <cfRule type="cellIs" priority="2" operator="equal" dxfId="1">
      <formula>"Presentado"</formula>
    </cfRule>
    <cfRule type="cellIs" priority="3" operator="equal" dxfId="2">
      <formula>"Pendiente"</formula>
    </cfRule>
  </conditionalFormatting>
  <conditionalFormatting sqref="Q9:Q28">
    <cfRule type="cellIs" priority="4" operator="equal" dxfId="2">
      <formula>"El viajero devuelve"</formula>
    </cfRule>
    <cfRule type="cellIs" priority="5" operator="equal" dxfId="1">
      <formula>"Pagar al viajero"</formula>
    </cfRule>
  </conditionalFormatting>
  <conditionalFormatting sqref="J9:J28">
    <cfRule type="dataBar" priority="6">
      <dataBar>
        <cfvo type="num" val="0"/>
        <cfvo type="max"/>
        <color rgb="0010B981"/>
      </dataBar>
    </cfRule>
  </conditionalFormatting>
  <dataValidations count="2">
    <dataValidation sqref="C6" showDropDown="0" showInputMessage="0" showErrorMessage="0" allowBlank="1" type="list">
      <formula1>"Gasto real con tope,Importe fijo diario"</formula1>
    </dataValidation>
    <dataValidation sqref="H9:H28" showDropDown="0" showInputMessage="0" showErrorMessage="0" allowBlank="1" type="list">
      <formula1>"Pendiente,Presentado,Liquidado"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FBBF24"/>
    <outlinePr summaryBelow="1" summaryRight="1"/>
    <pageSetUpPr fitToPage="1"/>
  </sheetPr>
  <dimension ref="B2:J23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8" customWidth="1" min="2" max="2"/>
    <col width="13" customWidth="1" min="3" max="3"/>
    <col width="13" customWidth="1" min="4" max="4"/>
    <col width="13" customWidth="1" min="5" max="5"/>
    <col width="13" customWidth="1" min="6" max="6"/>
    <col width="15" customWidth="1" min="7" max="7"/>
    <col width="13" customWidth="1" min="8" max="8"/>
    <col width="14" customWidth="1" min="9" max="9"/>
    <col width="18" customWidth="1" min="10" max="10"/>
  </cols>
  <sheetData>
    <row r="2" ht="34" customHeight="1">
      <c r="B2" s="1" t="inlineStr">
        <is>
          <t>Gastos por día y categoría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B3" s="3" t="inlineStr">
        <is>
          <t>Elige un viaje y mira cuánto gastaste cada día, por categoría</t>
        </is>
      </c>
    </row>
    <row r="5">
      <c r="B5" s="14" t="inlineStr">
        <is>
          <t>Viaje</t>
        </is>
      </c>
      <c r="C5" s="21" t="inlineStr">
        <is>
          <t>Feria Barcelona</t>
        </is>
      </c>
      <c r="D5" s="25" t="n"/>
      <c r="E5" s="26" t="inlineStr">
        <is>
          <t>Días</t>
        </is>
      </c>
      <c r="F5" s="27">
        <f>IFERROR(INDEX(Viajes!$I$9:$I$28,MATCH($C$5,Viajes!$B$9:$B$28,0))+0,0)</f>
        <v/>
      </c>
      <c r="G5" s="26" t="inlineStr">
        <is>
          <t>Dieta máx./día</t>
        </is>
      </c>
      <c r="H5" s="10">
        <f>Viajes!$C$5</f>
        <v/>
      </c>
    </row>
    <row r="7" ht="32" customHeight="1">
      <c r="B7" s="8" t="inlineStr">
        <is>
          <t>Día</t>
        </is>
      </c>
      <c r="C7" s="8" t="inlineStr">
        <is>
          <t>Fecha</t>
        </is>
      </c>
      <c r="D7" s="8" t="inlineStr">
        <is>
          <t>Transporte</t>
        </is>
      </c>
      <c r="E7" s="8" t="inlineStr">
        <is>
          <t>Alojamiento</t>
        </is>
      </c>
      <c r="F7" s="8" t="inlineStr">
        <is>
          <t>Comidas</t>
        </is>
      </c>
      <c r="G7" s="8" t="inlineStr">
        <is>
          <t>Representación</t>
        </is>
      </c>
      <c r="H7" s="8" t="inlineStr">
        <is>
          <t>Otros</t>
        </is>
      </c>
      <c r="I7" s="8" t="inlineStr">
        <is>
          <t>Total día</t>
        </is>
      </c>
      <c r="J7" s="8" t="inlineStr">
        <is>
          <t>Control de dieta</t>
        </is>
      </c>
    </row>
    <row r="8">
      <c r="B8" s="13">
        <f>IF(ROW()-7&lt;=$F$5,ROW()-7,"")</f>
        <v/>
      </c>
      <c r="C8" s="28">
        <f>IF(B8="","",INDEX(Viajes!$E$9:$E$28,MATCH($C$5,Viajes!$B$9:$B$28,0))+B8-1)</f>
        <v/>
      </c>
      <c r="D8" s="11">
        <f>IF($C8="","",SUMIFS(Gastos!$D$7:$D$46,Gastos!$F$7:$F$46,$C$5,Gastos!$E$7:$E$46,$C8,Gastos!$C$7:$C$46,D$7))</f>
        <v/>
      </c>
      <c r="E8" s="11">
        <f>IF($C8="","",SUMIFS(Gastos!$D$7:$D$46,Gastos!$F$7:$F$46,$C$5,Gastos!$E$7:$E$46,$C8,Gastos!$C$7:$C$46,E$7))</f>
        <v/>
      </c>
      <c r="F8" s="11">
        <f>IF($C8="","",SUMIFS(Gastos!$D$7:$D$46,Gastos!$F$7:$F$46,$C$5,Gastos!$E$7:$E$46,$C8,Gastos!$C$7:$C$46,F$7))</f>
        <v/>
      </c>
      <c r="G8" s="11">
        <f>IF($C8="","",SUMIFS(Gastos!$D$7:$D$46,Gastos!$F$7:$F$46,$C$5,Gastos!$E$7:$E$46,$C8,Gastos!$C$7:$C$46,G$7))</f>
        <v/>
      </c>
      <c r="H8" s="11">
        <f>IF($C8="","",SUMIFS(Gastos!$D$7:$D$46,Gastos!$F$7:$F$46,$C$5,Gastos!$E$7:$E$46,$C8,Gastos!$C$7:$C$46,H$7))</f>
        <v/>
      </c>
      <c r="I8" s="10">
        <f>IF(C8="","",SUM(D8:H8))</f>
        <v/>
      </c>
      <c r="J8" s="19">
        <f>IF(C8="","",IF(F8=0,"Sin comidas",IF(F8&gt;$H$5,"Supera la dieta","OK")))</f>
        <v/>
      </c>
    </row>
    <row r="9">
      <c r="B9" s="13">
        <f>IF(ROW()-7&lt;=$F$5,ROW()-7,"")</f>
        <v/>
      </c>
      <c r="C9" s="28">
        <f>IF(B9="","",INDEX(Viajes!$E$9:$E$28,MATCH($C$5,Viajes!$B$9:$B$28,0))+B9-1)</f>
        <v/>
      </c>
      <c r="D9" s="11">
        <f>IF($C9="","",SUMIFS(Gastos!$D$7:$D$46,Gastos!$F$7:$F$46,$C$5,Gastos!$E$7:$E$46,$C9,Gastos!$C$7:$C$46,D$7))</f>
        <v/>
      </c>
      <c r="E9" s="11">
        <f>IF($C9="","",SUMIFS(Gastos!$D$7:$D$46,Gastos!$F$7:$F$46,$C$5,Gastos!$E$7:$E$46,$C9,Gastos!$C$7:$C$46,E$7))</f>
        <v/>
      </c>
      <c r="F9" s="11">
        <f>IF($C9="","",SUMIFS(Gastos!$D$7:$D$46,Gastos!$F$7:$F$46,$C$5,Gastos!$E$7:$E$46,$C9,Gastos!$C$7:$C$46,F$7))</f>
        <v/>
      </c>
      <c r="G9" s="11">
        <f>IF($C9="","",SUMIFS(Gastos!$D$7:$D$46,Gastos!$F$7:$F$46,$C$5,Gastos!$E$7:$E$46,$C9,Gastos!$C$7:$C$46,G$7))</f>
        <v/>
      </c>
      <c r="H9" s="11">
        <f>IF($C9="","",SUMIFS(Gastos!$D$7:$D$46,Gastos!$F$7:$F$46,$C$5,Gastos!$E$7:$E$46,$C9,Gastos!$C$7:$C$46,H$7))</f>
        <v/>
      </c>
      <c r="I9" s="10">
        <f>IF(C9="","",SUM(D9:H9))</f>
        <v/>
      </c>
      <c r="J9" s="19">
        <f>IF(C9="","",IF(F9=0,"Sin comidas",IF(F9&gt;$H$5,"Supera la dieta","OK")))</f>
        <v/>
      </c>
    </row>
    <row r="10">
      <c r="B10" s="13">
        <f>IF(ROW()-7&lt;=$F$5,ROW()-7,"")</f>
        <v/>
      </c>
      <c r="C10" s="28">
        <f>IF(B10="","",INDEX(Viajes!$E$9:$E$28,MATCH($C$5,Viajes!$B$9:$B$28,0))+B10-1)</f>
        <v/>
      </c>
      <c r="D10" s="11">
        <f>IF($C10="","",SUMIFS(Gastos!$D$7:$D$46,Gastos!$F$7:$F$46,$C$5,Gastos!$E$7:$E$46,$C10,Gastos!$C$7:$C$46,D$7))</f>
        <v/>
      </c>
      <c r="E10" s="11">
        <f>IF($C10="","",SUMIFS(Gastos!$D$7:$D$46,Gastos!$F$7:$F$46,$C$5,Gastos!$E$7:$E$46,$C10,Gastos!$C$7:$C$46,E$7))</f>
        <v/>
      </c>
      <c r="F10" s="11">
        <f>IF($C10="","",SUMIFS(Gastos!$D$7:$D$46,Gastos!$F$7:$F$46,$C$5,Gastos!$E$7:$E$46,$C10,Gastos!$C$7:$C$46,F$7))</f>
        <v/>
      </c>
      <c r="G10" s="11">
        <f>IF($C10="","",SUMIFS(Gastos!$D$7:$D$46,Gastos!$F$7:$F$46,$C$5,Gastos!$E$7:$E$46,$C10,Gastos!$C$7:$C$46,G$7))</f>
        <v/>
      </c>
      <c r="H10" s="11">
        <f>IF($C10="","",SUMIFS(Gastos!$D$7:$D$46,Gastos!$F$7:$F$46,$C$5,Gastos!$E$7:$E$46,$C10,Gastos!$C$7:$C$46,H$7))</f>
        <v/>
      </c>
      <c r="I10" s="10">
        <f>IF(C10="","",SUM(D10:H10))</f>
        <v/>
      </c>
      <c r="J10" s="19">
        <f>IF(C10="","",IF(F10=0,"Sin comidas",IF(F10&gt;$H$5,"Supera la dieta","OK")))</f>
        <v/>
      </c>
    </row>
    <row r="11">
      <c r="B11" s="13">
        <f>IF(ROW()-7&lt;=$F$5,ROW()-7,"")</f>
        <v/>
      </c>
      <c r="C11" s="28">
        <f>IF(B11="","",INDEX(Viajes!$E$9:$E$28,MATCH($C$5,Viajes!$B$9:$B$28,0))+B11-1)</f>
        <v/>
      </c>
      <c r="D11" s="11">
        <f>IF($C11="","",SUMIFS(Gastos!$D$7:$D$46,Gastos!$F$7:$F$46,$C$5,Gastos!$E$7:$E$46,$C11,Gastos!$C$7:$C$46,D$7))</f>
        <v/>
      </c>
      <c r="E11" s="11">
        <f>IF($C11="","",SUMIFS(Gastos!$D$7:$D$46,Gastos!$F$7:$F$46,$C$5,Gastos!$E$7:$E$46,$C11,Gastos!$C$7:$C$46,E$7))</f>
        <v/>
      </c>
      <c r="F11" s="11">
        <f>IF($C11="","",SUMIFS(Gastos!$D$7:$D$46,Gastos!$F$7:$F$46,$C$5,Gastos!$E$7:$E$46,$C11,Gastos!$C$7:$C$46,F$7))</f>
        <v/>
      </c>
      <c r="G11" s="11">
        <f>IF($C11="","",SUMIFS(Gastos!$D$7:$D$46,Gastos!$F$7:$F$46,$C$5,Gastos!$E$7:$E$46,$C11,Gastos!$C$7:$C$46,G$7))</f>
        <v/>
      </c>
      <c r="H11" s="11">
        <f>IF($C11="","",SUMIFS(Gastos!$D$7:$D$46,Gastos!$F$7:$F$46,$C$5,Gastos!$E$7:$E$46,$C11,Gastos!$C$7:$C$46,H$7))</f>
        <v/>
      </c>
      <c r="I11" s="10">
        <f>IF(C11="","",SUM(D11:H11))</f>
        <v/>
      </c>
      <c r="J11" s="19">
        <f>IF(C11="","",IF(F11=0,"Sin comidas",IF(F11&gt;$H$5,"Supera la dieta","OK")))</f>
        <v/>
      </c>
    </row>
    <row r="12">
      <c r="B12" s="13">
        <f>IF(ROW()-7&lt;=$F$5,ROW()-7,"")</f>
        <v/>
      </c>
      <c r="C12" s="28">
        <f>IF(B12="","",INDEX(Viajes!$E$9:$E$28,MATCH($C$5,Viajes!$B$9:$B$28,0))+B12-1)</f>
        <v/>
      </c>
      <c r="D12" s="11">
        <f>IF($C12="","",SUMIFS(Gastos!$D$7:$D$46,Gastos!$F$7:$F$46,$C$5,Gastos!$E$7:$E$46,$C12,Gastos!$C$7:$C$46,D$7))</f>
        <v/>
      </c>
      <c r="E12" s="11">
        <f>IF($C12="","",SUMIFS(Gastos!$D$7:$D$46,Gastos!$F$7:$F$46,$C$5,Gastos!$E$7:$E$46,$C12,Gastos!$C$7:$C$46,E$7))</f>
        <v/>
      </c>
      <c r="F12" s="11">
        <f>IF($C12="","",SUMIFS(Gastos!$D$7:$D$46,Gastos!$F$7:$F$46,$C$5,Gastos!$E$7:$E$46,$C12,Gastos!$C$7:$C$46,F$7))</f>
        <v/>
      </c>
      <c r="G12" s="11">
        <f>IF($C12="","",SUMIFS(Gastos!$D$7:$D$46,Gastos!$F$7:$F$46,$C$5,Gastos!$E$7:$E$46,$C12,Gastos!$C$7:$C$46,G$7))</f>
        <v/>
      </c>
      <c r="H12" s="11">
        <f>IF($C12="","",SUMIFS(Gastos!$D$7:$D$46,Gastos!$F$7:$F$46,$C$5,Gastos!$E$7:$E$46,$C12,Gastos!$C$7:$C$46,H$7))</f>
        <v/>
      </c>
      <c r="I12" s="10">
        <f>IF(C12="","",SUM(D12:H12))</f>
        <v/>
      </c>
      <c r="J12" s="19">
        <f>IF(C12="","",IF(F12=0,"Sin comidas",IF(F12&gt;$H$5,"Supera la dieta","OK")))</f>
        <v/>
      </c>
    </row>
    <row r="13">
      <c r="B13" s="13">
        <f>IF(ROW()-7&lt;=$F$5,ROW()-7,"")</f>
        <v/>
      </c>
      <c r="C13" s="28">
        <f>IF(B13="","",INDEX(Viajes!$E$9:$E$28,MATCH($C$5,Viajes!$B$9:$B$28,0))+B13-1)</f>
        <v/>
      </c>
      <c r="D13" s="11">
        <f>IF($C13="","",SUMIFS(Gastos!$D$7:$D$46,Gastos!$F$7:$F$46,$C$5,Gastos!$E$7:$E$46,$C13,Gastos!$C$7:$C$46,D$7))</f>
        <v/>
      </c>
      <c r="E13" s="11">
        <f>IF($C13="","",SUMIFS(Gastos!$D$7:$D$46,Gastos!$F$7:$F$46,$C$5,Gastos!$E$7:$E$46,$C13,Gastos!$C$7:$C$46,E$7))</f>
        <v/>
      </c>
      <c r="F13" s="11">
        <f>IF($C13="","",SUMIFS(Gastos!$D$7:$D$46,Gastos!$F$7:$F$46,$C$5,Gastos!$E$7:$E$46,$C13,Gastos!$C$7:$C$46,F$7))</f>
        <v/>
      </c>
      <c r="G13" s="11">
        <f>IF($C13="","",SUMIFS(Gastos!$D$7:$D$46,Gastos!$F$7:$F$46,$C$5,Gastos!$E$7:$E$46,$C13,Gastos!$C$7:$C$46,G$7))</f>
        <v/>
      </c>
      <c r="H13" s="11">
        <f>IF($C13="","",SUMIFS(Gastos!$D$7:$D$46,Gastos!$F$7:$F$46,$C$5,Gastos!$E$7:$E$46,$C13,Gastos!$C$7:$C$46,H$7))</f>
        <v/>
      </c>
      <c r="I13" s="10">
        <f>IF(C13="","",SUM(D13:H13))</f>
        <v/>
      </c>
      <c r="J13" s="19">
        <f>IF(C13="","",IF(F13=0,"Sin comidas",IF(F13&gt;$H$5,"Supera la dieta","OK")))</f>
        <v/>
      </c>
    </row>
    <row r="14">
      <c r="B14" s="13">
        <f>IF(ROW()-7&lt;=$F$5,ROW()-7,"")</f>
        <v/>
      </c>
      <c r="C14" s="28">
        <f>IF(B14="","",INDEX(Viajes!$E$9:$E$28,MATCH($C$5,Viajes!$B$9:$B$28,0))+B14-1)</f>
        <v/>
      </c>
      <c r="D14" s="11">
        <f>IF($C14="","",SUMIFS(Gastos!$D$7:$D$46,Gastos!$F$7:$F$46,$C$5,Gastos!$E$7:$E$46,$C14,Gastos!$C$7:$C$46,D$7))</f>
        <v/>
      </c>
      <c r="E14" s="11">
        <f>IF($C14="","",SUMIFS(Gastos!$D$7:$D$46,Gastos!$F$7:$F$46,$C$5,Gastos!$E$7:$E$46,$C14,Gastos!$C$7:$C$46,E$7))</f>
        <v/>
      </c>
      <c r="F14" s="11">
        <f>IF($C14="","",SUMIFS(Gastos!$D$7:$D$46,Gastos!$F$7:$F$46,$C$5,Gastos!$E$7:$E$46,$C14,Gastos!$C$7:$C$46,F$7))</f>
        <v/>
      </c>
      <c r="G14" s="11">
        <f>IF($C14="","",SUMIFS(Gastos!$D$7:$D$46,Gastos!$F$7:$F$46,$C$5,Gastos!$E$7:$E$46,$C14,Gastos!$C$7:$C$46,G$7))</f>
        <v/>
      </c>
      <c r="H14" s="11">
        <f>IF($C14="","",SUMIFS(Gastos!$D$7:$D$46,Gastos!$F$7:$F$46,$C$5,Gastos!$E$7:$E$46,$C14,Gastos!$C$7:$C$46,H$7))</f>
        <v/>
      </c>
      <c r="I14" s="10">
        <f>IF(C14="","",SUM(D14:H14))</f>
        <v/>
      </c>
      <c r="J14" s="19">
        <f>IF(C14="","",IF(F14=0,"Sin comidas",IF(F14&gt;$H$5,"Supera la dieta","OK")))</f>
        <v/>
      </c>
    </row>
    <row r="15">
      <c r="B15" s="13">
        <f>IF(ROW()-7&lt;=$F$5,ROW()-7,"")</f>
        <v/>
      </c>
      <c r="C15" s="28">
        <f>IF(B15="","",INDEX(Viajes!$E$9:$E$28,MATCH($C$5,Viajes!$B$9:$B$28,0))+B15-1)</f>
        <v/>
      </c>
      <c r="D15" s="11">
        <f>IF($C15="","",SUMIFS(Gastos!$D$7:$D$46,Gastos!$F$7:$F$46,$C$5,Gastos!$E$7:$E$46,$C15,Gastos!$C$7:$C$46,D$7))</f>
        <v/>
      </c>
      <c r="E15" s="11">
        <f>IF($C15="","",SUMIFS(Gastos!$D$7:$D$46,Gastos!$F$7:$F$46,$C$5,Gastos!$E$7:$E$46,$C15,Gastos!$C$7:$C$46,E$7))</f>
        <v/>
      </c>
      <c r="F15" s="11">
        <f>IF($C15="","",SUMIFS(Gastos!$D$7:$D$46,Gastos!$F$7:$F$46,$C$5,Gastos!$E$7:$E$46,$C15,Gastos!$C$7:$C$46,F$7))</f>
        <v/>
      </c>
      <c r="G15" s="11">
        <f>IF($C15="","",SUMIFS(Gastos!$D$7:$D$46,Gastos!$F$7:$F$46,$C$5,Gastos!$E$7:$E$46,$C15,Gastos!$C$7:$C$46,G$7))</f>
        <v/>
      </c>
      <c r="H15" s="11">
        <f>IF($C15="","",SUMIFS(Gastos!$D$7:$D$46,Gastos!$F$7:$F$46,$C$5,Gastos!$E$7:$E$46,$C15,Gastos!$C$7:$C$46,H$7))</f>
        <v/>
      </c>
      <c r="I15" s="10">
        <f>IF(C15="","",SUM(D15:H15))</f>
        <v/>
      </c>
      <c r="J15" s="19">
        <f>IF(C15="","",IF(F15=0,"Sin comidas",IF(F15&gt;$H$5,"Supera la dieta","OK")))</f>
        <v/>
      </c>
    </row>
    <row r="16">
      <c r="B16" s="13">
        <f>IF(ROW()-7&lt;=$F$5,ROW()-7,"")</f>
        <v/>
      </c>
      <c r="C16" s="28">
        <f>IF(B16="","",INDEX(Viajes!$E$9:$E$28,MATCH($C$5,Viajes!$B$9:$B$28,0))+B16-1)</f>
        <v/>
      </c>
      <c r="D16" s="11">
        <f>IF($C16="","",SUMIFS(Gastos!$D$7:$D$46,Gastos!$F$7:$F$46,$C$5,Gastos!$E$7:$E$46,$C16,Gastos!$C$7:$C$46,D$7))</f>
        <v/>
      </c>
      <c r="E16" s="11">
        <f>IF($C16="","",SUMIFS(Gastos!$D$7:$D$46,Gastos!$F$7:$F$46,$C$5,Gastos!$E$7:$E$46,$C16,Gastos!$C$7:$C$46,E$7))</f>
        <v/>
      </c>
      <c r="F16" s="11">
        <f>IF($C16="","",SUMIFS(Gastos!$D$7:$D$46,Gastos!$F$7:$F$46,$C$5,Gastos!$E$7:$E$46,$C16,Gastos!$C$7:$C$46,F$7))</f>
        <v/>
      </c>
      <c r="G16" s="11">
        <f>IF($C16="","",SUMIFS(Gastos!$D$7:$D$46,Gastos!$F$7:$F$46,$C$5,Gastos!$E$7:$E$46,$C16,Gastos!$C$7:$C$46,G$7))</f>
        <v/>
      </c>
      <c r="H16" s="11">
        <f>IF($C16="","",SUMIFS(Gastos!$D$7:$D$46,Gastos!$F$7:$F$46,$C$5,Gastos!$E$7:$E$46,$C16,Gastos!$C$7:$C$46,H$7))</f>
        <v/>
      </c>
      <c r="I16" s="10">
        <f>IF(C16="","",SUM(D16:H16))</f>
        <v/>
      </c>
      <c r="J16" s="19">
        <f>IF(C16="","",IF(F16=0,"Sin comidas",IF(F16&gt;$H$5,"Supera la dieta","OK")))</f>
        <v/>
      </c>
    </row>
    <row r="17">
      <c r="B17" s="13">
        <f>IF(ROW()-7&lt;=$F$5,ROW()-7,"")</f>
        <v/>
      </c>
      <c r="C17" s="28">
        <f>IF(B17="","",INDEX(Viajes!$E$9:$E$28,MATCH($C$5,Viajes!$B$9:$B$28,0))+B17-1)</f>
        <v/>
      </c>
      <c r="D17" s="11">
        <f>IF($C17="","",SUMIFS(Gastos!$D$7:$D$46,Gastos!$F$7:$F$46,$C$5,Gastos!$E$7:$E$46,$C17,Gastos!$C$7:$C$46,D$7))</f>
        <v/>
      </c>
      <c r="E17" s="11">
        <f>IF($C17="","",SUMIFS(Gastos!$D$7:$D$46,Gastos!$F$7:$F$46,$C$5,Gastos!$E$7:$E$46,$C17,Gastos!$C$7:$C$46,E$7))</f>
        <v/>
      </c>
      <c r="F17" s="11">
        <f>IF($C17="","",SUMIFS(Gastos!$D$7:$D$46,Gastos!$F$7:$F$46,$C$5,Gastos!$E$7:$E$46,$C17,Gastos!$C$7:$C$46,F$7))</f>
        <v/>
      </c>
      <c r="G17" s="11">
        <f>IF($C17="","",SUMIFS(Gastos!$D$7:$D$46,Gastos!$F$7:$F$46,$C$5,Gastos!$E$7:$E$46,$C17,Gastos!$C$7:$C$46,G$7))</f>
        <v/>
      </c>
      <c r="H17" s="11">
        <f>IF($C17="","",SUMIFS(Gastos!$D$7:$D$46,Gastos!$F$7:$F$46,$C$5,Gastos!$E$7:$E$46,$C17,Gastos!$C$7:$C$46,H$7))</f>
        <v/>
      </c>
      <c r="I17" s="10">
        <f>IF(C17="","",SUM(D17:H17))</f>
        <v/>
      </c>
      <c r="J17" s="19">
        <f>IF(C17="","",IF(F17=0,"Sin comidas",IF(F17&gt;$H$5,"Supera la dieta","OK")))</f>
        <v/>
      </c>
    </row>
    <row r="18">
      <c r="B18" s="13">
        <f>IF(ROW()-7&lt;=$F$5,ROW()-7,"")</f>
        <v/>
      </c>
      <c r="C18" s="28">
        <f>IF(B18="","",INDEX(Viajes!$E$9:$E$28,MATCH($C$5,Viajes!$B$9:$B$28,0))+B18-1)</f>
        <v/>
      </c>
      <c r="D18" s="11">
        <f>IF($C18="","",SUMIFS(Gastos!$D$7:$D$46,Gastos!$F$7:$F$46,$C$5,Gastos!$E$7:$E$46,$C18,Gastos!$C$7:$C$46,D$7))</f>
        <v/>
      </c>
      <c r="E18" s="11">
        <f>IF($C18="","",SUMIFS(Gastos!$D$7:$D$46,Gastos!$F$7:$F$46,$C$5,Gastos!$E$7:$E$46,$C18,Gastos!$C$7:$C$46,E$7))</f>
        <v/>
      </c>
      <c r="F18" s="11">
        <f>IF($C18="","",SUMIFS(Gastos!$D$7:$D$46,Gastos!$F$7:$F$46,$C$5,Gastos!$E$7:$E$46,$C18,Gastos!$C$7:$C$46,F$7))</f>
        <v/>
      </c>
      <c r="G18" s="11">
        <f>IF($C18="","",SUMIFS(Gastos!$D$7:$D$46,Gastos!$F$7:$F$46,$C$5,Gastos!$E$7:$E$46,$C18,Gastos!$C$7:$C$46,G$7))</f>
        <v/>
      </c>
      <c r="H18" s="11">
        <f>IF($C18="","",SUMIFS(Gastos!$D$7:$D$46,Gastos!$F$7:$F$46,$C$5,Gastos!$E$7:$E$46,$C18,Gastos!$C$7:$C$46,H$7))</f>
        <v/>
      </c>
      <c r="I18" s="10">
        <f>IF(C18="","",SUM(D18:H18))</f>
        <v/>
      </c>
      <c r="J18" s="19">
        <f>IF(C18="","",IF(F18=0,"Sin comidas",IF(F18&gt;$H$5,"Supera la dieta","OK")))</f>
        <v/>
      </c>
    </row>
    <row r="19">
      <c r="B19" s="13">
        <f>IF(ROW()-7&lt;=$F$5,ROW()-7,"")</f>
        <v/>
      </c>
      <c r="C19" s="28">
        <f>IF(B19="","",INDEX(Viajes!$E$9:$E$28,MATCH($C$5,Viajes!$B$9:$B$28,0))+B19-1)</f>
        <v/>
      </c>
      <c r="D19" s="11">
        <f>IF($C19="","",SUMIFS(Gastos!$D$7:$D$46,Gastos!$F$7:$F$46,$C$5,Gastos!$E$7:$E$46,$C19,Gastos!$C$7:$C$46,D$7))</f>
        <v/>
      </c>
      <c r="E19" s="11">
        <f>IF($C19="","",SUMIFS(Gastos!$D$7:$D$46,Gastos!$F$7:$F$46,$C$5,Gastos!$E$7:$E$46,$C19,Gastos!$C$7:$C$46,E$7))</f>
        <v/>
      </c>
      <c r="F19" s="11">
        <f>IF($C19="","",SUMIFS(Gastos!$D$7:$D$46,Gastos!$F$7:$F$46,$C$5,Gastos!$E$7:$E$46,$C19,Gastos!$C$7:$C$46,F$7))</f>
        <v/>
      </c>
      <c r="G19" s="11">
        <f>IF($C19="","",SUMIFS(Gastos!$D$7:$D$46,Gastos!$F$7:$F$46,$C$5,Gastos!$E$7:$E$46,$C19,Gastos!$C$7:$C$46,G$7))</f>
        <v/>
      </c>
      <c r="H19" s="11">
        <f>IF($C19="","",SUMIFS(Gastos!$D$7:$D$46,Gastos!$F$7:$F$46,$C$5,Gastos!$E$7:$E$46,$C19,Gastos!$C$7:$C$46,H$7))</f>
        <v/>
      </c>
      <c r="I19" s="10">
        <f>IF(C19="","",SUM(D19:H19))</f>
        <v/>
      </c>
      <c r="J19" s="19">
        <f>IF(C19="","",IF(F19=0,"Sin comidas",IF(F19&gt;$H$5,"Supera la dieta","OK")))</f>
        <v/>
      </c>
    </row>
    <row r="20">
      <c r="B20" s="13">
        <f>IF(ROW()-7&lt;=$F$5,ROW()-7,"")</f>
        <v/>
      </c>
      <c r="C20" s="28">
        <f>IF(B20="","",INDEX(Viajes!$E$9:$E$28,MATCH($C$5,Viajes!$B$9:$B$28,0))+B20-1)</f>
        <v/>
      </c>
      <c r="D20" s="11">
        <f>IF($C20="","",SUMIFS(Gastos!$D$7:$D$46,Gastos!$F$7:$F$46,$C$5,Gastos!$E$7:$E$46,$C20,Gastos!$C$7:$C$46,D$7))</f>
        <v/>
      </c>
      <c r="E20" s="11">
        <f>IF($C20="","",SUMIFS(Gastos!$D$7:$D$46,Gastos!$F$7:$F$46,$C$5,Gastos!$E$7:$E$46,$C20,Gastos!$C$7:$C$46,E$7))</f>
        <v/>
      </c>
      <c r="F20" s="11">
        <f>IF($C20="","",SUMIFS(Gastos!$D$7:$D$46,Gastos!$F$7:$F$46,$C$5,Gastos!$E$7:$E$46,$C20,Gastos!$C$7:$C$46,F$7))</f>
        <v/>
      </c>
      <c r="G20" s="11">
        <f>IF($C20="","",SUMIFS(Gastos!$D$7:$D$46,Gastos!$F$7:$F$46,$C$5,Gastos!$E$7:$E$46,$C20,Gastos!$C$7:$C$46,G$7))</f>
        <v/>
      </c>
      <c r="H20" s="11">
        <f>IF($C20="","",SUMIFS(Gastos!$D$7:$D$46,Gastos!$F$7:$F$46,$C$5,Gastos!$E$7:$E$46,$C20,Gastos!$C$7:$C$46,H$7))</f>
        <v/>
      </c>
      <c r="I20" s="10">
        <f>IF(C20="","",SUM(D20:H20))</f>
        <v/>
      </c>
      <c r="J20" s="19">
        <f>IF(C20="","",IF(F20=0,"Sin comidas",IF(F20&gt;$H$5,"Supera la dieta","OK")))</f>
        <v/>
      </c>
    </row>
    <row r="21">
      <c r="B21" s="13">
        <f>IF(ROW()-7&lt;=$F$5,ROW()-7,"")</f>
        <v/>
      </c>
      <c r="C21" s="28">
        <f>IF(B21="","",INDEX(Viajes!$E$9:$E$28,MATCH($C$5,Viajes!$B$9:$B$28,0))+B21-1)</f>
        <v/>
      </c>
      <c r="D21" s="11">
        <f>IF($C21="","",SUMIFS(Gastos!$D$7:$D$46,Gastos!$F$7:$F$46,$C$5,Gastos!$E$7:$E$46,$C21,Gastos!$C$7:$C$46,D$7))</f>
        <v/>
      </c>
      <c r="E21" s="11">
        <f>IF($C21="","",SUMIFS(Gastos!$D$7:$D$46,Gastos!$F$7:$F$46,$C$5,Gastos!$E$7:$E$46,$C21,Gastos!$C$7:$C$46,E$7))</f>
        <v/>
      </c>
      <c r="F21" s="11">
        <f>IF($C21="","",SUMIFS(Gastos!$D$7:$D$46,Gastos!$F$7:$F$46,$C$5,Gastos!$E$7:$E$46,$C21,Gastos!$C$7:$C$46,F$7))</f>
        <v/>
      </c>
      <c r="G21" s="11">
        <f>IF($C21="","",SUMIFS(Gastos!$D$7:$D$46,Gastos!$F$7:$F$46,$C$5,Gastos!$E$7:$E$46,$C21,Gastos!$C$7:$C$46,G$7))</f>
        <v/>
      </c>
      <c r="H21" s="11">
        <f>IF($C21="","",SUMIFS(Gastos!$D$7:$D$46,Gastos!$F$7:$F$46,$C$5,Gastos!$E$7:$E$46,$C21,Gastos!$C$7:$C$46,H$7))</f>
        <v/>
      </c>
      <c r="I21" s="10">
        <f>IF(C21="","",SUM(D21:H21))</f>
        <v/>
      </c>
      <c r="J21" s="19">
        <f>IF(C21="","",IF(F21=0,"Sin comidas",IF(F21&gt;$H$5,"Supera la dieta","OK")))</f>
        <v/>
      </c>
    </row>
    <row r="22">
      <c r="B22" s="14" t="inlineStr">
        <is>
          <t>TOTAL</t>
        </is>
      </c>
      <c r="D22" s="15">
        <f>SUM(D8:D21)</f>
        <v/>
      </c>
      <c r="E22" s="15">
        <f>SUM(E8:E21)</f>
        <v/>
      </c>
      <c r="F22" s="15">
        <f>SUM(F8:F21)</f>
        <v/>
      </c>
      <c r="G22" s="15">
        <f>SUM(G8:G21)</f>
        <v/>
      </c>
      <c r="H22" s="15">
        <f>SUM(H8:H21)</f>
        <v/>
      </c>
      <c r="I22" s="15">
        <f>SUM(I8:I21)</f>
        <v/>
      </c>
    </row>
    <row r="23">
      <c r="B23" s="20" t="inlineStr">
        <is>
          <t>Muestra hasta 14 días por viaje. El alojamiento aparece en la fecha en que lo anotes (normalmente la del pago o la salida del hotel).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3">
    <mergeCell ref="C5:D5"/>
    <mergeCell ref="B3:J3"/>
    <mergeCell ref="B2:J2"/>
  </mergeCells>
  <conditionalFormatting sqref="J8:J21">
    <cfRule type="cellIs" priority="1" operator="equal" dxfId="1">
      <formula>"Supera la dieta"</formula>
    </cfRule>
    <cfRule type="cellIs" priority="2" operator="equal" dxfId="0">
      <formula>"OK"</formula>
    </cfRule>
  </conditionalFormatting>
  <conditionalFormatting sqref="I8:I21">
    <cfRule type="dataBar" priority="3">
      <dataBar>
        <cfvo type="num" val="0"/>
        <cfvo type="max"/>
        <color rgb="0010B981"/>
      </dataBar>
    </cfRule>
  </conditionalFormatting>
  <dataValidations count="1">
    <dataValidation sqref="C5" showDropDown="0" showInputMessage="0" showErrorMessage="0" allowBlank="1" type="list">
      <formula1>=Viajes!$B$9:$B$28</formula1>
    </dataValidation>
  </dataValidations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la plantilla de gastos de viaje de negocios</t>
        </is>
      </c>
    </row>
    <row r="3">
      <c r="B3" s="3" t="inlineStr">
        <is>
          <t>Plantilla gratuita de Plantillas de Cálculo · plantillasdecalculo.com</t>
        </is>
      </c>
    </row>
    <row r="5">
      <c r="B5" s="7" t="inlineStr">
        <is>
          <t>CÓMO USARLA</t>
        </is>
      </c>
    </row>
    <row r="6" ht="30" customHeight="1">
      <c r="B6" s="29" t="inlineStr">
        <is>
          <t>1.  En «Viajes» fija la dieta diaria (€/día) y elige el método: «Gasto real con tope» o «Importe fijo diario». Son parámetros tuyos, no cifras oficiales.</t>
        </is>
      </c>
    </row>
    <row r="7" ht="30" customHeight="1">
      <c r="B7" s="29" t="inlineStr">
        <is>
          <t>2.  En «Viajes» da de alta cada desplazamiento: nombre, destino, viajero, fechas de salida y regreso, anticipo recibido y estado del informe.</t>
        </is>
      </c>
    </row>
    <row r="8" ht="30" customHeight="1">
      <c r="B8" s="29" t="inlineStr">
        <is>
          <t>3.  En «Gastos» anota cada gasto en una fila: concepto, categoría, importe, fecha y el viaje al que pertenece (desplegable).</t>
        </is>
      </c>
    </row>
    <row r="9" ht="30" customHeight="1">
      <c r="B9" s="29" t="inlineStr">
        <is>
          <t>4.  Marca si tienes justificante (Sí/No) y quién lo pagó: «Propio» si lo adelantaste tú, «Empresa» si fue con tarjeta corporativa.</t>
        </is>
      </c>
    </row>
    <row r="10" ht="30" customHeight="1">
      <c r="B10" s="29" t="inlineStr">
        <is>
          <t>5.  Revisa la columna «Control»: te avisa de gastos sin justificante, fechas fuera del viaje o viajes mal escritos.</t>
        </is>
      </c>
    </row>
    <row r="11" ht="30" customHeight="1">
      <c r="B11" s="29" t="inlineStr">
        <is>
          <t>6.  En «Viajes» consulta por cada viaje el total gastado, las dietas reembolsables, el total a reembolsar y el saldo tras el anticipo.</t>
        </is>
      </c>
    </row>
    <row r="12" ht="30" customHeight="1">
      <c r="B12" s="29" t="inlineStr">
        <is>
          <t>7.  En «Por día» elige un viaje y mira el gasto de cada día por categoría; te avisa si las comidas superan la dieta diaria.</t>
        </is>
      </c>
    </row>
    <row r="13" ht="18" customHeight="1">
      <c r="B13" s="29" t="inlineStr">
        <is>
          <t>8.  En «Resumen» tienes los KPIs globales, el gasto por categoría y por viaje y los gráficos.</t>
        </is>
      </c>
    </row>
    <row r="15">
      <c r="B15" s="7" t="inlineStr">
        <is>
          <t>CONSEJOS</t>
        </is>
      </c>
    </row>
    <row r="16" ht="30" customHeight="1">
      <c r="B16" s="29" t="inlineStr">
        <is>
          <t>•  Solo se reembolsan los gastos con justificante «Sí» y pagados con «Propio». Las comidas se tratan aparte como dietas según el método elegido.</t>
        </is>
      </c>
    </row>
    <row r="17" ht="30" customHeight="1">
      <c r="B17" s="29" t="inlineStr">
        <is>
          <t>•  Con «Importe fijo diario» las dietas son días × dieta, aunque no hayas anotado ningún ticket de comidas.</t>
        </is>
      </c>
    </row>
    <row r="18" ht="30" customHeight="1">
      <c r="B18" s="29" t="inlineStr">
        <is>
          <t>•  Las filas vacías de «Gastos» (hasta la 46) y de «Viajes» (hasta la 28) ya llevan las fórmulas: solo rellena las celdas crema.</t>
        </is>
      </c>
    </row>
    <row r="19" ht="30" customHeight="1">
      <c r="B19" s="29" t="inlineStr">
        <is>
          <t>•  Cuando alguien devuelva un importe o se le pague el saldo, cambia el estado del informe a «Liquidado».</t>
        </is>
      </c>
    </row>
    <row r="21">
      <c r="B21" s="20" t="inlineStr">
        <is>
          <t>Las celdas con fondo crema y texto azul son para rellenar; las verdes se calculan solas.</t>
        </is>
      </c>
    </row>
    <row r="23" ht="44" customHeight="1">
      <c r="B23" s="30" t="inlineStr">
        <is>
          <t>Aviso: los importes, la dieta diaria y el método de reembolso son datos de ejemplo editables, no cifras fiscales ni legales oficiales. Consulta la política de gastos de tu empresa o a tu gestor para saber qué se puede reembolsar y deducir.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2026-10-03T09:43:13Z</dcterms:created>
  <dcterms:modified xmlns:dcterms="http://purl.org/dc/terms/" xmlns:xsi="http://www.w3.org/2001/XMLSchema-instance" xsi:type="dcterms:W3CDTF">2026-10-03T09:43:13Z</dcterms:modified>
</cp:coreProperties>
</file>