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Fuentes" sheetId="2" state="visible" r:id="rId2"/>
    <sheet xmlns:r="http://schemas.openxmlformats.org/officeDocument/2006/relationships" name="Bibliografía" sheetId="3" state="visible" r:id="rId3"/>
    <sheet xmlns:r="http://schemas.openxmlformats.org/officeDocument/2006/relationships" name="Tema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164" fontId="12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vertical="center"/>
    </xf>
    <xf numFmtId="1" fontId="8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9" fontId="10" fillId="5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8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4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 wrapText="1"/>
    </xf>
    <xf numFmtId="0" fontId="7" fillId="4" borderId="1" applyAlignment="1" applyProtection="1" pivotButton="0" quotePrefix="0" xfId="0">
      <alignment vertical="center"/>
      <protection locked="0" hidden="0"/>
    </xf>
    <xf numFmtId="1" fontId="7" fillId="4" borderId="1" applyAlignment="1" applyProtection="1" pivotButton="0" quotePrefix="0" xfId="0">
      <alignment horizontal="center" vertical="center"/>
      <protection locked="0" hidden="0"/>
    </xf>
    <xf numFmtId="0" fontId="7" fillId="4" borderId="1" applyAlignment="1" applyProtection="1" pivotButton="0" quotePrefix="0" xfId="0">
      <alignment horizontal="center" vertical="center"/>
      <protection locked="0" hidden="0"/>
    </xf>
    <xf numFmtId="1" fontId="9" fillId="0" borderId="1" applyAlignment="1" pivotButton="0" quotePrefix="0" xfId="0">
      <alignment horizontal="center" vertical="center"/>
    </xf>
    <xf numFmtId="0" fontId="7" fillId="4" borderId="1" applyAlignment="1" applyProtection="1" pivotButton="0" quotePrefix="0" xfId="0">
      <alignment horizontal="left" vertical="center"/>
      <protection locked="0" hidden="0"/>
    </xf>
    <xf numFmtId="0" fontId="3" fillId="0" borderId="0" applyAlignment="1" pivotButton="0" quotePrefix="0" xfId="0">
      <alignment horizontal="right" vertical="center"/>
    </xf>
    <xf numFmtId="164" fontId="8" fillId="0" borderId="1" applyAlignment="1" pivotButton="0" quotePrefix="0" xfId="0">
      <alignment horizontal="center" vertical="center"/>
    </xf>
    <xf numFmtId="164" fontId="10" fillId="5" borderId="1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ill>
        <patternFill patternType="solid">
          <fgColor rgb="00F4FAF6"/>
          <bgColor rgb="00F4FAF6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1D4ED8"/>
      </font>
      <fill>
        <patternFill patternType="solid">
          <fgColor rgb="00DBEAFE"/>
          <bgColor rgb="00DBEAFE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Fuentes por tema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'Temas'!D7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'Temas'!$B$8:$B$15</f>
            </numRef>
          </cat>
          <val>
            <numRef>
              <f>'Temas'!$D$8:$D$15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de lectura</a:t>
            </a:r>
          </a:p>
        </rich>
      </tx>
    </title>
    <plotArea>
      <pieChart>
        <varyColors val="1"/>
        <ser>
          <idx val="0"/>
          <order val="0"/>
          <tx>
            <strRef>
              <f>'Panel'!C9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'Panel'!$B$10:$B$12</f>
            </numRef>
          </cat>
          <val>
            <numRef>
              <f>'Panel'!$C$10:$C$12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26</row>
      <rowOff>0</rowOff>
    </from>
    <ext cx="45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26</row>
      <rowOff>0</rowOff>
    </from>
    <ext cx="41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2" customWidth="1" min="3" max="3"/>
    <col width="12" customWidth="1" min="4" max="4"/>
    <col width="12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3" customWidth="1" min="11" max="11"/>
  </cols>
  <sheetData>
    <row r="2" ht="34" customHeight="1">
      <c r="B2" s="1" t="inlineStr">
        <is>
          <t>Panel de bibliografía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Resumen automático: cuántas fuentes tienes, cuánto llevas leído y qué te falta por leer.</t>
        </is>
      </c>
    </row>
    <row r="5" ht="24" customHeight="1">
      <c r="B5" s="4" t="inlineStr">
        <is>
          <t>FUENTES REGISTRADAS</t>
        </is>
      </c>
      <c r="C5" s="4" t="inlineStr">
        <is>
          <t>% LEÍDAS</t>
        </is>
      </c>
      <c r="E5" s="4" t="inlineStr">
        <is>
          <t>PENDIENTES DE LEER</t>
        </is>
      </c>
      <c r="G5" s="4" t="inlineStr">
        <is>
          <t>VALORACIÓN MEDIA</t>
        </is>
      </c>
      <c r="I5" s="4" t="inlineStr">
        <is>
          <t>FUENTES ANTIGUAS</t>
        </is>
      </c>
    </row>
    <row r="6" ht="36" customHeight="1">
      <c r="B6" s="5">
        <f>COUNTA(Fuentes!B8:B47)</f>
        <v/>
      </c>
      <c r="C6" s="6">
        <f>IFERROR(COUNTIF(Fuentes!H8:H47,"Leído")/COUNTA(Fuentes!B8:B47),0)</f>
        <v/>
      </c>
      <c r="E6" s="5">
        <f>COUNTIF(Fuentes!H8:H47,"Pendiente")</f>
        <v/>
      </c>
      <c r="G6" s="7">
        <f>IFERROR(AVERAGE(Fuentes!I8:I47),"-")</f>
        <v/>
      </c>
      <c r="I6" s="5">
        <f>COUNTIF(Fuentes!C8:C47,"&lt;"&amp;YEAR(TODAY())-Temas!E5)</f>
        <v/>
      </c>
    </row>
    <row r="8">
      <c r="B8" s="8" t="inlineStr">
        <is>
          <t>ESTADO DE LECTURA</t>
        </is>
      </c>
      <c r="F8" s="8" t="inlineStr">
        <is>
          <t>FUENTES POR TIPO</t>
        </is>
      </c>
    </row>
    <row r="9" ht="26" customHeight="1">
      <c r="B9" s="9" t="inlineStr">
        <is>
          <t>Estado</t>
        </is>
      </c>
      <c r="C9" s="9" t="inlineStr">
        <is>
          <t>Fuentes</t>
        </is>
      </c>
      <c r="D9" s="9" t="inlineStr">
        <is>
          <t>% del total</t>
        </is>
      </c>
      <c r="F9" s="9" t="inlineStr">
        <is>
          <t>Tipo</t>
        </is>
      </c>
      <c r="G9" s="9" t="inlineStr">
        <is>
          <t>Fuentes</t>
        </is>
      </c>
    </row>
    <row r="10">
      <c r="B10" s="10" t="inlineStr">
        <is>
          <t>Leído</t>
        </is>
      </c>
      <c r="C10" s="11">
        <f>COUNTIF(Fuentes!$H$8:$H$47,B10)</f>
        <v/>
      </c>
      <c r="D10" s="12">
        <f>IFERROR(C10/$C$13,0)</f>
        <v/>
      </c>
      <c r="F10" s="10" t="inlineStr">
        <is>
          <t>Libro</t>
        </is>
      </c>
      <c r="G10" s="11">
        <f>COUNTIF(Fuentes!$F$8:$F$47,F10)</f>
        <v/>
      </c>
    </row>
    <row r="11">
      <c r="B11" s="10" t="inlineStr">
        <is>
          <t>Leyendo</t>
        </is>
      </c>
      <c r="C11" s="11">
        <f>COUNTIF(Fuentes!$H$8:$H$47,B11)</f>
        <v/>
      </c>
      <c r="D11" s="12">
        <f>IFERROR(C11/$C$13,0)</f>
        <v/>
      </c>
      <c r="F11" s="10" t="inlineStr">
        <is>
          <t>Artículo</t>
        </is>
      </c>
      <c r="G11" s="11">
        <f>COUNTIF(Fuentes!$F$8:$F$47,F11)</f>
        <v/>
      </c>
    </row>
    <row r="12">
      <c r="B12" s="10" t="inlineStr">
        <is>
          <t>Pendiente</t>
        </is>
      </c>
      <c r="C12" s="11">
        <f>COUNTIF(Fuentes!$H$8:$H$47,B12)</f>
        <v/>
      </c>
      <c r="D12" s="12">
        <f>IFERROR(C12/$C$13,0)</f>
        <v/>
      </c>
      <c r="F12" s="10" t="inlineStr">
        <is>
          <t>Web</t>
        </is>
      </c>
      <c r="G12" s="11">
        <f>COUNTIF(Fuentes!$F$8:$F$47,F12)</f>
        <v/>
      </c>
    </row>
    <row r="13">
      <c r="B13" s="13" t="inlineStr">
        <is>
          <t>Con estado</t>
        </is>
      </c>
      <c r="C13" s="14">
        <f>SUM(C10:C12)</f>
        <v/>
      </c>
      <c r="D13" s="15">
        <f>SUM(D10:D12)</f>
        <v/>
      </c>
      <c r="F13" s="10" t="inlineStr">
        <is>
          <t>Tesis</t>
        </is>
      </c>
      <c r="G13" s="11">
        <f>COUNTIF(Fuentes!$F$8:$F$47,F13)</f>
        <v/>
      </c>
    </row>
    <row r="14">
      <c r="F14" s="10" t="inlineStr">
        <is>
          <t>Capítulo</t>
        </is>
      </c>
      <c r="G14" s="11">
        <f>COUNTIF(Fuentes!$F$8:$F$47,F14)</f>
        <v/>
      </c>
    </row>
    <row r="15">
      <c r="F15" s="10" t="inlineStr">
        <is>
          <t>Informe</t>
        </is>
      </c>
      <c r="G15" s="11">
        <f>COUNTIF(Fuentes!$F$8:$F$47,F15)</f>
        <v/>
      </c>
    </row>
    <row r="16">
      <c r="F16" s="10" t="inlineStr">
        <is>
          <t>Otro</t>
        </is>
      </c>
      <c r="G16" s="11">
        <f>COUNTIF(Fuentes!$F$8:$F$47,F16)</f>
        <v/>
      </c>
    </row>
    <row r="18">
      <c r="B18" s="8" t="inlineStr">
        <is>
          <t>PRÓXIMAS LECTURAS (las 6 primeras pendientes)</t>
        </is>
      </c>
    </row>
    <row r="19" ht="26" customHeight="1">
      <c r="B19" s="9" t="inlineStr">
        <is>
          <t>Autor/es</t>
        </is>
      </c>
      <c r="C19" s="9" t="inlineStr">
        <is>
          <t>Año</t>
        </is>
      </c>
      <c r="D19" s="9" t="inlineStr">
        <is>
          <t>Título</t>
        </is>
      </c>
      <c r="E19" s="16" t="n"/>
      <c r="F19" s="16" t="n"/>
      <c r="G19" s="17" t="n"/>
      <c r="H19" s="9" t="inlineStr">
        <is>
          <t>Tema</t>
        </is>
      </c>
      <c r="I19" s="17" t="n"/>
      <c r="J19" s="9" t="inlineStr">
        <is>
          <t>Tipo</t>
        </is>
      </c>
    </row>
    <row r="20">
      <c r="B20" s="18">
        <f>IFERROR(INDEX(Fuentes!$B$8:$B$47,MATCH(1,Fuentes!$O$8:$O$47,0)),"")</f>
        <v/>
      </c>
      <c r="C20" s="11">
        <f>IFERROR(INDEX(Fuentes!$C$8:$C$47,MATCH(1,Fuentes!$O$8:$O$47,0)),"")</f>
        <v/>
      </c>
      <c r="D20" s="18">
        <f>IFERROR(INDEX(Fuentes!$D$8:$D$47,MATCH(1,Fuentes!$O$8:$O$47,0)),"")</f>
        <v/>
      </c>
      <c r="E20" s="16" t="n"/>
      <c r="F20" s="16" t="n"/>
      <c r="G20" s="17" t="n"/>
      <c r="H20" s="18">
        <f>IFERROR(INDEX(Fuentes!$G$8:$G$47,MATCH(1,Fuentes!$O$8:$O$47,0)),"")</f>
        <v/>
      </c>
      <c r="I20" s="17" t="n"/>
      <c r="J20" s="19">
        <f>IFERROR(INDEX(Fuentes!$F$8:$F$47,MATCH(1,Fuentes!$O$8:$O$47,0)),"")</f>
        <v/>
      </c>
    </row>
    <row r="21">
      <c r="B21" s="18">
        <f>IFERROR(INDEX(Fuentes!$B$8:$B$47,MATCH(2,Fuentes!$O$8:$O$47,0)),"")</f>
        <v/>
      </c>
      <c r="C21" s="11">
        <f>IFERROR(INDEX(Fuentes!$C$8:$C$47,MATCH(2,Fuentes!$O$8:$O$47,0)),"")</f>
        <v/>
      </c>
      <c r="D21" s="18">
        <f>IFERROR(INDEX(Fuentes!$D$8:$D$47,MATCH(2,Fuentes!$O$8:$O$47,0)),"")</f>
        <v/>
      </c>
      <c r="E21" s="16" t="n"/>
      <c r="F21" s="16" t="n"/>
      <c r="G21" s="17" t="n"/>
      <c r="H21" s="18">
        <f>IFERROR(INDEX(Fuentes!$G$8:$G$47,MATCH(2,Fuentes!$O$8:$O$47,0)),"")</f>
        <v/>
      </c>
      <c r="I21" s="17" t="n"/>
      <c r="J21" s="19">
        <f>IFERROR(INDEX(Fuentes!$F$8:$F$47,MATCH(2,Fuentes!$O$8:$O$47,0)),"")</f>
        <v/>
      </c>
    </row>
    <row r="22">
      <c r="B22" s="18">
        <f>IFERROR(INDEX(Fuentes!$B$8:$B$47,MATCH(3,Fuentes!$O$8:$O$47,0)),"")</f>
        <v/>
      </c>
      <c r="C22" s="11">
        <f>IFERROR(INDEX(Fuentes!$C$8:$C$47,MATCH(3,Fuentes!$O$8:$O$47,0)),"")</f>
        <v/>
      </c>
      <c r="D22" s="18">
        <f>IFERROR(INDEX(Fuentes!$D$8:$D$47,MATCH(3,Fuentes!$O$8:$O$47,0)),"")</f>
        <v/>
      </c>
      <c r="E22" s="16" t="n"/>
      <c r="F22" s="16" t="n"/>
      <c r="G22" s="17" t="n"/>
      <c r="H22" s="18">
        <f>IFERROR(INDEX(Fuentes!$G$8:$G$47,MATCH(3,Fuentes!$O$8:$O$47,0)),"")</f>
        <v/>
      </c>
      <c r="I22" s="17" t="n"/>
      <c r="J22" s="19">
        <f>IFERROR(INDEX(Fuentes!$F$8:$F$47,MATCH(3,Fuentes!$O$8:$O$47,0)),"")</f>
        <v/>
      </c>
    </row>
    <row r="23">
      <c r="B23" s="18">
        <f>IFERROR(INDEX(Fuentes!$B$8:$B$47,MATCH(4,Fuentes!$O$8:$O$47,0)),"")</f>
        <v/>
      </c>
      <c r="C23" s="11">
        <f>IFERROR(INDEX(Fuentes!$C$8:$C$47,MATCH(4,Fuentes!$O$8:$O$47,0)),"")</f>
        <v/>
      </c>
      <c r="D23" s="18">
        <f>IFERROR(INDEX(Fuentes!$D$8:$D$47,MATCH(4,Fuentes!$O$8:$O$47,0)),"")</f>
        <v/>
      </c>
      <c r="E23" s="16" t="n"/>
      <c r="F23" s="16" t="n"/>
      <c r="G23" s="17" t="n"/>
      <c r="H23" s="18">
        <f>IFERROR(INDEX(Fuentes!$G$8:$G$47,MATCH(4,Fuentes!$O$8:$O$47,0)),"")</f>
        <v/>
      </c>
      <c r="I23" s="17" t="n"/>
      <c r="J23" s="19">
        <f>IFERROR(INDEX(Fuentes!$F$8:$F$47,MATCH(4,Fuentes!$O$8:$O$47,0)),"")</f>
        <v/>
      </c>
    </row>
    <row r="24">
      <c r="B24" s="18">
        <f>IFERROR(INDEX(Fuentes!$B$8:$B$47,MATCH(5,Fuentes!$O$8:$O$47,0)),"")</f>
        <v/>
      </c>
      <c r="C24" s="11">
        <f>IFERROR(INDEX(Fuentes!$C$8:$C$47,MATCH(5,Fuentes!$O$8:$O$47,0)),"")</f>
        <v/>
      </c>
      <c r="D24" s="18">
        <f>IFERROR(INDEX(Fuentes!$D$8:$D$47,MATCH(5,Fuentes!$O$8:$O$47,0)),"")</f>
        <v/>
      </c>
      <c r="E24" s="16" t="n"/>
      <c r="F24" s="16" t="n"/>
      <c r="G24" s="17" t="n"/>
      <c r="H24" s="18">
        <f>IFERROR(INDEX(Fuentes!$G$8:$G$47,MATCH(5,Fuentes!$O$8:$O$47,0)),"")</f>
        <v/>
      </c>
      <c r="I24" s="17" t="n"/>
      <c r="J24" s="19">
        <f>IFERROR(INDEX(Fuentes!$F$8:$F$47,MATCH(5,Fuentes!$O$8:$O$47,0)),"")</f>
        <v/>
      </c>
    </row>
    <row r="25">
      <c r="B25" s="18">
        <f>IFERROR(INDEX(Fuentes!$B$8:$B$47,MATCH(6,Fuentes!$O$8:$O$47,0)),"")</f>
        <v/>
      </c>
      <c r="C25" s="11">
        <f>IFERROR(INDEX(Fuentes!$C$8:$C$47,MATCH(6,Fuentes!$O$8:$O$47,0)),"")</f>
        <v/>
      </c>
      <c r="D25" s="18">
        <f>IFERROR(INDEX(Fuentes!$D$8:$D$47,MATCH(6,Fuentes!$O$8:$O$47,0)),"")</f>
        <v/>
      </c>
      <c r="E25" s="16" t="n"/>
      <c r="F25" s="16" t="n"/>
      <c r="G25" s="17" t="n"/>
      <c r="H25" s="18">
        <f>IFERROR(INDEX(Fuentes!$G$8:$G$47,MATCH(6,Fuentes!$O$8:$O$47,0)),"")</f>
        <v/>
      </c>
      <c r="I25" s="17" t="n"/>
      <c r="J25" s="19">
        <f>IFERROR(INDEX(Fuentes!$F$8:$F$47,MATCH(6,Fuentes!$O$8:$O$47,0)),"")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4">
    <mergeCell ref="C6:D6"/>
    <mergeCell ref="I6:J6"/>
    <mergeCell ref="H20:I20"/>
    <mergeCell ref="D25:G25"/>
    <mergeCell ref="C5:D5"/>
    <mergeCell ref="E5:F5"/>
    <mergeCell ref="D24:G24"/>
    <mergeCell ref="D23:G23"/>
    <mergeCell ref="H25:I25"/>
    <mergeCell ref="H21:I21"/>
    <mergeCell ref="D20:G20"/>
    <mergeCell ref="D19:G19"/>
    <mergeCell ref="G6:H6"/>
    <mergeCell ref="D22:G22"/>
    <mergeCell ref="E6:F6"/>
    <mergeCell ref="G5:H5"/>
    <mergeCell ref="D21:G21"/>
    <mergeCell ref="I5:J5"/>
    <mergeCell ref="H19:I19"/>
    <mergeCell ref="H22:I22"/>
    <mergeCell ref="B3:J3"/>
    <mergeCell ref="H24:I24"/>
    <mergeCell ref="H23:I23"/>
    <mergeCell ref="B2:J2"/>
  </mergeCells>
  <conditionalFormatting sqref="D10:D12">
    <cfRule type="dataBar" priority="1">
      <dataBar>
        <cfvo type="num" val="0"/>
        <cfvo type="max"/>
        <color rgb="0010B981"/>
      </dataBar>
    </cfRule>
  </conditionalFormatting>
  <conditionalFormatting sqref="G10:G16">
    <cfRule type="dataBar" priority="2">
      <dataBar>
        <cfvo type="num" val="0"/>
        <cfvo type="max"/>
        <color rgb="0010B981"/>
      </dataBar>
    </cfRule>
  </conditionalFormatting>
  <conditionalFormatting sqref="B20:J25">
    <cfRule type="expression" priority="3" dxfId="0">
      <formula>MOD(ROW(),2)=0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O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8" customWidth="1" min="3" max="3"/>
    <col width="42" customWidth="1" min="4" max="4"/>
    <col width="38" customWidth="1" min="5" max="5"/>
    <col width="11" customWidth="1" min="6" max="6"/>
    <col width="20" customWidth="1" min="7" max="7"/>
    <col width="11" customWidth="1" min="8" max="8"/>
    <col width="11" customWidth="1" min="9" max="9"/>
    <col width="82" customWidth="1" min="10" max="10"/>
    <col width="20" customWidth="1" min="11" max="11"/>
    <col hidden="1" width="8" customWidth="1" min="12" max="12"/>
    <col hidden="1" width="8" customWidth="1" min="13" max="13"/>
    <col hidden="1" width="8" customWidth="1" min="14" max="14"/>
    <col hidden="1" width="8" customWidth="1" min="15" max="15"/>
  </cols>
  <sheetData>
    <row r="2" ht="34" customHeight="1">
      <c r="B2" s="1" t="inlineStr">
        <is>
          <t>Registro de fuentes bibliográficas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Una fila por fuente. La cita en formato APA simplificado se genera sola en las columnas verdes.</t>
        </is>
      </c>
    </row>
    <row r="5">
      <c r="B5" s="20" t="inlineStr">
        <is>
          <t>Fuentes registradas:</t>
        </is>
      </c>
      <c r="C5" s="21">
        <f>COUNTA(B8:B47)</f>
        <v/>
      </c>
      <c r="D5" s="22" t="inlineStr">
        <is>
          <t>Formato de autor: Apellido, Inicial. (si hay varios: «Pérez, A., y Gil, B.»)</t>
        </is>
      </c>
    </row>
    <row r="7" ht="32" customHeight="1">
      <c r="B7" s="9" t="inlineStr">
        <is>
          <t>Autor/es</t>
        </is>
      </c>
      <c r="C7" s="9" t="inlineStr">
        <is>
          <t>Año</t>
        </is>
      </c>
      <c r="D7" s="9" t="inlineStr">
        <is>
          <t>Título</t>
        </is>
      </c>
      <c r="E7" s="9" t="inlineStr">
        <is>
          <t>Editorial / revista / URL</t>
        </is>
      </c>
      <c r="F7" s="9" t="inlineStr">
        <is>
          <t>Tipo</t>
        </is>
      </c>
      <c r="G7" s="9" t="inlineStr">
        <is>
          <t>Tema</t>
        </is>
      </c>
      <c r="H7" s="9" t="inlineStr">
        <is>
          <t>Estado</t>
        </is>
      </c>
      <c r="I7" s="9" t="inlineStr">
        <is>
          <t>Valoración (1-5)</t>
        </is>
      </c>
      <c r="J7" s="9" t="inlineStr">
        <is>
          <t>Cita APA (generada)</t>
        </is>
      </c>
      <c r="K7" s="9" t="inlineStr">
        <is>
          <t>Cita en el texto</t>
        </is>
      </c>
      <c r="L7" s="23" t="inlineStr">
        <is>
          <t>Orden A-Z</t>
        </is>
      </c>
      <c r="M7" s="23" t="inlineStr">
        <is>
          <t>En filtro</t>
        </is>
      </c>
      <c r="N7" s="23" t="inlineStr">
        <is>
          <t>Orden filtro</t>
        </is>
      </c>
      <c r="O7" s="23" t="inlineStr">
        <is>
          <t>Pend. nº</t>
        </is>
      </c>
    </row>
    <row r="8">
      <c r="B8" s="24" t="inlineStr">
        <is>
          <t>Marín Solís, L.</t>
        </is>
      </c>
      <c r="C8" s="25" t="n">
        <v>2019</v>
      </c>
      <c r="D8" s="24" t="inlineStr">
        <is>
          <t>Aprender con pantallas: guía para el aula</t>
        </is>
      </c>
      <c r="E8" s="24" t="inlineStr">
        <is>
          <t>Editorial Horizonte</t>
        </is>
      </c>
      <c r="F8" s="26" t="inlineStr">
        <is>
          <t>Libro</t>
        </is>
      </c>
      <c r="G8" s="24" t="inlineStr">
        <is>
          <t>Aprendizaje digital</t>
        </is>
      </c>
      <c r="H8" s="26" t="inlineStr">
        <is>
          <t>Leído</t>
        </is>
      </c>
      <c r="I8" s="25" t="n">
        <v>4</v>
      </c>
      <c r="J8" s="18">
        <f>IF(B8="","",B8&amp;" ("&amp;IF(C8="","s. f.",C8)&amp;"). "&amp;D8&amp;IF(OR(RIGHT(D8,1)="?",RIGHT(D8,1)="!"),"",".")&amp;IF(E8="",""," "&amp;E8&amp;IF(OR(LEFT(E8,4)="http",RIGHT(E8,1)="."),"",".")))</f>
        <v/>
      </c>
      <c r="K8" s="18">
        <f>IF(B8="","","("&amp;IFERROR(LEFT(B8,FIND(",",B8)-1),B8)&amp;", "&amp;IF(C8="","s. f.",C8)&amp;")")</f>
        <v/>
      </c>
      <c r="L8" s="27">
        <f>IF(B8="",0,COUNTIF($B$8:$B$47,"&lt;"&amp;B8)+COUNTIF($B$8:B8,B8))</f>
        <v/>
      </c>
      <c r="M8" s="27">
        <f>IF(L8=0,0,IF(OR(Bibliografía!$C$5="(Todos)",G8=Bibliografía!$C$5),1,0))</f>
        <v/>
      </c>
      <c r="N8" s="27">
        <f>IF(M8=1,SUMPRODUCT($M$8:$M$47*($L$8:$L$47&lt;L8))+1,"")</f>
        <v/>
      </c>
      <c r="O8" s="27">
        <f>IF(H8="Pendiente",COUNTIF($H$8:H8,"Pendiente"),"")</f>
        <v/>
      </c>
    </row>
    <row r="9">
      <c r="B9" s="24" t="inlineStr">
        <is>
          <t>Ortega, P., y Sanz, R.</t>
        </is>
      </c>
      <c r="C9" s="25" t="n">
        <v>2021</v>
      </c>
      <c r="D9" s="24" t="inlineStr">
        <is>
          <t>Gamificación en secundaria: resultados de un estudio</t>
        </is>
      </c>
      <c r="E9" s="24" t="inlineStr">
        <is>
          <t>Revista de Innovación Educativa, 14(2), 45-62</t>
        </is>
      </c>
      <c r="F9" s="26" t="inlineStr">
        <is>
          <t>Artículo</t>
        </is>
      </c>
      <c r="G9" s="24" t="inlineStr">
        <is>
          <t>Aprendizaje digital</t>
        </is>
      </c>
      <c r="H9" s="26" t="inlineStr">
        <is>
          <t>Leído</t>
        </is>
      </c>
      <c r="I9" s="25" t="n">
        <v>5</v>
      </c>
      <c r="J9" s="18">
        <f>IF(B9="","",B9&amp;" ("&amp;IF(C9="","s. f.",C9)&amp;"). "&amp;D9&amp;IF(OR(RIGHT(D9,1)="?",RIGHT(D9,1)="!"),"",".")&amp;IF(E9="",""," "&amp;E9&amp;IF(OR(LEFT(E9,4)="http",RIGHT(E9,1)="."),"",".")))</f>
        <v/>
      </c>
      <c r="K9" s="18">
        <f>IF(B9="","","("&amp;IFERROR(LEFT(B9,FIND(",",B9)-1),B9)&amp;", "&amp;IF(C9="","s. f.",C9)&amp;")")</f>
        <v/>
      </c>
      <c r="L9" s="27">
        <f>IF(B9="",0,COUNTIF($B$8:$B$47,"&lt;"&amp;B9)+COUNTIF($B$8:B9,B9))</f>
        <v/>
      </c>
      <c r="M9" s="27">
        <f>IF(L9=0,0,IF(OR(Bibliografía!$C$5="(Todos)",G9=Bibliografía!$C$5),1,0))</f>
        <v/>
      </c>
      <c r="N9" s="27">
        <f>IF(M9=1,SUMPRODUCT($M$8:$M$47*($L$8:$L$47&lt;L9))+1,"")</f>
        <v/>
      </c>
      <c r="O9" s="27">
        <f>IF(H9="Pendiente",COUNTIF($H$8:H9,"Pendiente"),"")</f>
        <v/>
      </c>
    </row>
    <row r="10">
      <c r="B10" s="24" t="inlineStr">
        <is>
          <t>Delgado Pons, C.</t>
        </is>
      </c>
      <c r="C10" s="25" t="n">
        <v>2015</v>
      </c>
      <c r="D10" s="24" t="inlineStr">
        <is>
          <t>Métodos de investigación educativa</t>
        </is>
      </c>
      <c r="E10" s="24" t="inlineStr">
        <is>
          <t>Ediciones Atalaya</t>
        </is>
      </c>
      <c r="F10" s="26" t="inlineStr">
        <is>
          <t>Libro</t>
        </is>
      </c>
      <c r="G10" s="24" t="inlineStr">
        <is>
          <t>Metodología</t>
        </is>
      </c>
      <c r="H10" s="26" t="inlineStr">
        <is>
          <t>Leído</t>
        </is>
      </c>
      <c r="I10" s="25" t="n">
        <v>4</v>
      </c>
      <c r="J10" s="18">
        <f>IF(B10="","",B10&amp;" ("&amp;IF(C10="","s. f.",C10)&amp;"). "&amp;D10&amp;IF(OR(RIGHT(D10,1)="?",RIGHT(D10,1)="!"),"",".")&amp;IF(E10="",""," "&amp;E10&amp;IF(OR(LEFT(E10,4)="http",RIGHT(E10,1)="."),"",".")))</f>
        <v/>
      </c>
      <c r="K10" s="18">
        <f>IF(B10="","","("&amp;IFERROR(LEFT(B10,FIND(",",B10)-1),B10)&amp;", "&amp;IF(C10="","s. f.",C10)&amp;")")</f>
        <v/>
      </c>
      <c r="L10" s="27">
        <f>IF(B10="",0,COUNTIF($B$8:$B$47,"&lt;"&amp;B10)+COUNTIF($B$8:B10,B10))</f>
        <v/>
      </c>
      <c r="M10" s="27">
        <f>IF(L10=0,0,IF(OR(Bibliografía!$C$5="(Todos)",G10=Bibliografía!$C$5),1,0))</f>
        <v/>
      </c>
      <c r="N10" s="27">
        <f>IF(M10=1,SUMPRODUCT($M$8:$M$47*($L$8:$L$47&lt;L10))+1,"")</f>
        <v/>
      </c>
      <c r="O10" s="27">
        <f>IF(H10="Pendiente",COUNTIF($H$8:H10,"Pendiente"),"")</f>
        <v/>
      </c>
    </row>
    <row r="11">
      <c r="B11" s="24" t="inlineStr">
        <is>
          <t>Navarro, J.</t>
        </is>
      </c>
      <c r="C11" s="25" t="n">
        <v>2008</v>
      </c>
      <c r="D11" s="24" t="inlineStr">
        <is>
          <t>La evaluación formativa en la práctica</t>
        </is>
      </c>
      <c r="E11" s="24" t="inlineStr">
        <is>
          <t>Editorial Cumbre</t>
        </is>
      </c>
      <c r="F11" s="26" t="inlineStr">
        <is>
          <t>Libro</t>
        </is>
      </c>
      <c r="G11" s="24" t="inlineStr">
        <is>
          <t>Evaluación</t>
        </is>
      </c>
      <c r="H11" s="26" t="inlineStr">
        <is>
          <t>Leído</t>
        </is>
      </c>
      <c r="I11" s="25" t="n">
        <v>3</v>
      </c>
      <c r="J11" s="18">
        <f>IF(B11="","",B11&amp;" ("&amp;IF(C11="","s. f.",C11)&amp;"). "&amp;D11&amp;IF(OR(RIGHT(D11,1)="?",RIGHT(D11,1)="!"),"",".")&amp;IF(E11="",""," "&amp;E11&amp;IF(OR(LEFT(E11,4)="http",RIGHT(E11,1)="."),"",".")))</f>
        <v/>
      </c>
      <c r="K11" s="18">
        <f>IF(B11="","","("&amp;IFERROR(LEFT(B11,FIND(",",B11)-1),B11)&amp;", "&amp;IF(C11="","s. f.",C11)&amp;")")</f>
        <v/>
      </c>
      <c r="L11" s="27">
        <f>IF(B11="",0,COUNTIF($B$8:$B$47,"&lt;"&amp;B11)+COUNTIF($B$8:B11,B11))</f>
        <v/>
      </c>
      <c r="M11" s="27">
        <f>IF(L11=0,0,IF(OR(Bibliografía!$C$5="(Todos)",G11=Bibliografía!$C$5),1,0))</f>
        <v/>
      </c>
      <c r="N11" s="27">
        <f>IF(M11=1,SUMPRODUCT($M$8:$M$47*($L$8:$L$47&lt;L11))+1,"")</f>
        <v/>
      </c>
      <c r="O11" s="27">
        <f>IF(H11="Pendiente",COUNTIF($H$8:H11,"Pendiente"),"")</f>
        <v/>
      </c>
    </row>
    <row r="12">
      <c r="B12" s="24" t="inlineStr">
        <is>
          <t>Ibáñez Roca, M.</t>
        </is>
      </c>
      <c r="C12" s="25" t="n">
        <v>2023</v>
      </c>
      <c r="D12" s="24" t="inlineStr">
        <is>
          <t>Motivación del alumnado y uso de tablets</t>
        </is>
      </c>
      <c r="E12" s="24" t="inlineStr">
        <is>
          <t>Revista Latina de Pedagogía, 9(1), 12-30</t>
        </is>
      </c>
      <c r="F12" s="26" t="inlineStr">
        <is>
          <t>Artículo</t>
        </is>
      </c>
      <c r="G12" s="24" t="inlineStr">
        <is>
          <t>Motivación</t>
        </is>
      </c>
      <c r="H12" s="26" t="inlineStr">
        <is>
          <t>Leyendo</t>
        </is>
      </c>
      <c r="I12" s="25" t="n"/>
      <c r="J12" s="18">
        <f>IF(B12="","",B12&amp;" ("&amp;IF(C12="","s. f.",C12)&amp;"). "&amp;D12&amp;IF(OR(RIGHT(D12,1)="?",RIGHT(D12,1)="!"),"",".")&amp;IF(E12="",""," "&amp;E12&amp;IF(OR(LEFT(E12,4)="http",RIGHT(E12,1)="."),"",".")))</f>
        <v/>
      </c>
      <c r="K12" s="18">
        <f>IF(B12="","","("&amp;IFERROR(LEFT(B12,FIND(",",B12)-1),B12)&amp;", "&amp;IF(C12="","s. f.",C12)&amp;")")</f>
        <v/>
      </c>
      <c r="L12" s="27">
        <f>IF(B12="",0,COUNTIF($B$8:$B$47,"&lt;"&amp;B12)+COUNTIF($B$8:B12,B12))</f>
        <v/>
      </c>
      <c r="M12" s="27">
        <f>IF(L12=0,0,IF(OR(Bibliografía!$C$5="(Todos)",G12=Bibliografía!$C$5),1,0))</f>
        <v/>
      </c>
      <c r="N12" s="27">
        <f>IF(M12=1,SUMPRODUCT($M$8:$M$47*($L$8:$L$47&lt;L12))+1,"")</f>
        <v/>
      </c>
      <c r="O12" s="27">
        <f>IF(H12="Pendiente",COUNTIF($H$8:H12,"Pendiente"),"")</f>
        <v/>
      </c>
    </row>
    <row r="13">
      <c r="B13" s="24" t="inlineStr">
        <is>
          <t>Cabrera, A.</t>
        </is>
      </c>
      <c r="C13" s="25" t="n">
        <v>2020</v>
      </c>
      <c r="D13" s="24" t="inlineStr">
        <is>
          <t>Cómo redactar un trabajo académico</t>
        </is>
      </c>
      <c r="E13" s="24" t="inlineStr">
        <is>
          <t>https://www.ejemplo.org/redaccion</t>
        </is>
      </c>
      <c r="F13" s="26" t="inlineStr">
        <is>
          <t>Web</t>
        </is>
      </c>
      <c r="G13" s="24" t="inlineStr">
        <is>
          <t>Metodología</t>
        </is>
      </c>
      <c r="H13" s="26" t="inlineStr">
        <is>
          <t>Leído</t>
        </is>
      </c>
      <c r="I13" s="25" t="n">
        <v>3</v>
      </c>
      <c r="J13" s="18">
        <f>IF(B13="","",B13&amp;" ("&amp;IF(C13="","s. f.",C13)&amp;"). "&amp;D13&amp;IF(OR(RIGHT(D13,1)="?",RIGHT(D13,1)="!"),"",".")&amp;IF(E13="",""," "&amp;E13&amp;IF(OR(LEFT(E13,4)="http",RIGHT(E13,1)="."),"",".")))</f>
        <v/>
      </c>
      <c r="K13" s="18">
        <f>IF(B13="","","("&amp;IFERROR(LEFT(B13,FIND(",",B13)-1),B13)&amp;", "&amp;IF(C13="","s. f.",C13)&amp;")")</f>
        <v/>
      </c>
      <c r="L13" s="27">
        <f>IF(B13="",0,COUNTIF($B$8:$B$47,"&lt;"&amp;B13)+COUNTIF($B$8:B13,B13))</f>
        <v/>
      </c>
      <c r="M13" s="27">
        <f>IF(L13=0,0,IF(OR(Bibliografía!$C$5="(Todos)",G13=Bibliografía!$C$5),1,0))</f>
        <v/>
      </c>
      <c r="N13" s="27">
        <f>IF(M13=1,SUMPRODUCT($M$8:$M$47*($L$8:$L$47&lt;L13))+1,"")</f>
        <v/>
      </c>
      <c r="O13" s="27">
        <f>IF(H13="Pendiente",COUNTIF($H$8:H13,"Pendiente"),"")</f>
        <v/>
      </c>
    </row>
    <row r="14">
      <c r="B14" s="24" t="inlineStr">
        <is>
          <t>Fuentes Lara, E.</t>
        </is>
      </c>
      <c r="C14" s="25" t="n">
        <v>2018</v>
      </c>
      <c r="D14" s="24" t="inlineStr">
        <is>
          <t>Brecha digital y rendimiento escolar</t>
        </is>
      </c>
      <c r="E14" s="24" t="inlineStr">
        <is>
          <t>Universidad de Ejemplo (tesis doctoral)</t>
        </is>
      </c>
      <c r="F14" s="26" t="inlineStr">
        <is>
          <t>Tesis</t>
        </is>
      </c>
      <c r="G14" s="24" t="inlineStr">
        <is>
          <t>Aprendizaje digital</t>
        </is>
      </c>
      <c r="H14" s="26" t="inlineStr">
        <is>
          <t>Pendiente</t>
        </is>
      </c>
      <c r="I14" s="25" t="n"/>
      <c r="J14" s="18">
        <f>IF(B14="","",B14&amp;" ("&amp;IF(C14="","s. f.",C14)&amp;"). "&amp;D14&amp;IF(OR(RIGHT(D14,1)="?",RIGHT(D14,1)="!"),"",".")&amp;IF(E14="",""," "&amp;E14&amp;IF(OR(LEFT(E14,4)="http",RIGHT(E14,1)="."),"",".")))</f>
        <v/>
      </c>
      <c r="K14" s="18">
        <f>IF(B14="","","("&amp;IFERROR(LEFT(B14,FIND(",",B14)-1),B14)&amp;", "&amp;IF(C14="","s. f.",C14)&amp;")")</f>
        <v/>
      </c>
      <c r="L14" s="27">
        <f>IF(B14="",0,COUNTIF($B$8:$B$47,"&lt;"&amp;B14)+COUNTIF($B$8:B14,B14))</f>
        <v/>
      </c>
      <c r="M14" s="27">
        <f>IF(L14=0,0,IF(OR(Bibliografía!$C$5="(Todos)",G14=Bibliografía!$C$5),1,0))</f>
        <v/>
      </c>
      <c r="N14" s="27">
        <f>IF(M14=1,SUMPRODUCT($M$8:$M$47*($L$8:$L$47&lt;L14))+1,"")</f>
        <v/>
      </c>
      <c r="O14" s="27">
        <f>IF(H14="Pendiente",COUNTIF($H$8:H14,"Pendiente"),"")</f>
        <v/>
      </c>
    </row>
    <row r="15">
      <c r="B15" s="24" t="inlineStr">
        <is>
          <t>Vidal, S.</t>
        </is>
      </c>
      <c r="C15" s="25" t="n">
        <v>2022</v>
      </c>
      <c r="D15" s="24" t="inlineStr">
        <is>
          <t>Evaluar competencias digitales</t>
        </is>
      </c>
      <c r="E15" s="24" t="inlineStr">
        <is>
          <t>Editorial Brújula</t>
        </is>
      </c>
      <c r="F15" s="26" t="inlineStr">
        <is>
          <t>Libro</t>
        </is>
      </c>
      <c r="G15" s="24" t="inlineStr">
        <is>
          <t>Evaluación</t>
        </is>
      </c>
      <c r="H15" s="26" t="inlineStr">
        <is>
          <t>Pendiente</t>
        </is>
      </c>
      <c r="I15" s="25" t="n"/>
      <c r="J15" s="18">
        <f>IF(B15="","",B15&amp;" ("&amp;IF(C15="","s. f.",C15)&amp;"). "&amp;D15&amp;IF(OR(RIGHT(D15,1)="?",RIGHT(D15,1)="!"),"",".")&amp;IF(E15="",""," "&amp;E15&amp;IF(OR(LEFT(E15,4)="http",RIGHT(E15,1)="."),"",".")))</f>
        <v/>
      </c>
      <c r="K15" s="18">
        <f>IF(B15="","","("&amp;IFERROR(LEFT(B15,FIND(",",B15)-1),B15)&amp;", "&amp;IF(C15="","s. f.",C15)&amp;")")</f>
        <v/>
      </c>
      <c r="L15" s="27">
        <f>IF(B15="",0,COUNTIF($B$8:$B$47,"&lt;"&amp;B15)+COUNTIF($B$8:B15,B15))</f>
        <v/>
      </c>
      <c r="M15" s="27">
        <f>IF(L15=0,0,IF(OR(Bibliografía!$C$5="(Todos)",G15=Bibliografía!$C$5),1,0))</f>
        <v/>
      </c>
      <c r="N15" s="27">
        <f>IF(M15=1,SUMPRODUCT($M$8:$M$47*($L$8:$L$47&lt;L15))+1,"")</f>
        <v/>
      </c>
      <c r="O15" s="27">
        <f>IF(H15="Pendiente",COUNTIF($H$8:H15,"Pendiente"),"")</f>
        <v/>
      </c>
    </row>
    <row r="16">
      <c r="B16" s="24" t="inlineStr">
        <is>
          <t>Roldán, T.</t>
        </is>
      </c>
      <c r="C16" s="25" t="n">
        <v>2012</v>
      </c>
      <c r="D16" s="24" t="inlineStr">
        <is>
          <t>Teorías de la motivación en el aula</t>
        </is>
      </c>
      <c r="E16" s="24" t="inlineStr">
        <is>
          <t>Ediciones Atalaya</t>
        </is>
      </c>
      <c r="F16" s="26" t="inlineStr">
        <is>
          <t>Libro</t>
        </is>
      </c>
      <c r="G16" s="24" t="inlineStr">
        <is>
          <t>Motivación</t>
        </is>
      </c>
      <c r="H16" s="26" t="inlineStr">
        <is>
          <t>Leído</t>
        </is>
      </c>
      <c r="I16" s="25" t="n">
        <v>4</v>
      </c>
      <c r="J16" s="18">
        <f>IF(B16="","",B16&amp;" ("&amp;IF(C16="","s. f.",C16)&amp;"). "&amp;D16&amp;IF(OR(RIGHT(D16,1)="?",RIGHT(D16,1)="!"),"",".")&amp;IF(E16="",""," "&amp;E16&amp;IF(OR(LEFT(E16,4)="http",RIGHT(E16,1)="."),"",".")))</f>
        <v/>
      </c>
      <c r="K16" s="18">
        <f>IF(B16="","","("&amp;IFERROR(LEFT(B16,FIND(",",B16)-1),B16)&amp;", "&amp;IF(C16="","s. f.",C16)&amp;")")</f>
        <v/>
      </c>
      <c r="L16" s="27">
        <f>IF(B16="",0,COUNTIF($B$8:$B$47,"&lt;"&amp;B16)+COUNTIF($B$8:B16,B16))</f>
        <v/>
      </c>
      <c r="M16" s="27">
        <f>IF(L16=0,0,IF(OR(Bibliografía!$C$5="(Todos)",G16=Bibliografía!$C$5),1,0))</f>
        <v/>
      </c>
      <c r="N16" s="27">
        <f>IF(M16=1,SUMPRODUCT($M$8:$M$47*($L$8:$L$47&lt;L16))+1,"")</f>
        <v/>
      </c>
      <c r="O16" s="27">
        <f>IF(H16="Pendiente",COUNTIF($H$8:H16,"Pendiente"),"")</f>
        <v/>
      </c>
    </row>
    <row r="17">
      <c r="B17" s="24" t="inlineStr">
        <is>
          <t>Campos, N., y Pérez, V.</t>
        </is>
      </c>
      <c r="C17" s="25" t="n">
        <v>2024</v>
      </c>
      <c r="D17" s="24" t="inlineStr">
        <is>
          <t>Inteligencia artificial en el aula: primeras evidencias</t>
        </is>
      </c>
      <c r="E17" s="24" t="inlineStr">
        <is>
          <t>Revista de Innovación Educativa, 17(1), 5-24</t>
        </is>
      </c>
      <c r="F17" s="26" t="inlineStr">
        <is>
          <t>Artículo</t>
        </is>
      </c>
      <c r="G17" s="24" t="inlineStr">
        <is>
          <t>Aprendizaje digital</t>
        </is>
      </c>
      <c r="H17" s="26" t="inlineStr">
        <is>
          <t>Pendiente</t>
        </is>
      </c>
      <c r="I17" s="25" t="n"/>
      <c r="J17" s="18">
        <f>IF(B17="","",B17&amp;" ("&amp;IF(C17="","s. f.",C17)&amp;"). "&amp;D17&amp;IF(OR(RIGHT(D17,1)="?",RIGHT(D17,1)="!"),"",".")&amp;IF(E17="",""," "&amp;E17&amp;IF(OR(LEFT(E17,4)="http",RIGHT(E17,1)="."),"",".")))</f>
        <v/>
      </c>
      <c r="K17" s="18">
        <f>IF(B17="","","("&amp;IFERROR(LEFT(B17,FIND(",",B17)-1),B17)&amp;", "&amp;IF(C17="","s. f.",C17)&amp;")")</f>
        <v/>
      </c>
      <c r="L17" s="27">
        <f>IF(B17="",0,COUNTIF($B$8:$B$47,"&lt;"&amp;B17)+COUNTIF($B$8:B17,B17))</f>
        <v/>
      </c>
      <c r="M17" s="27">
        <f>IF(L17=0,0,IF(OR(Bibliografía!$C$5="(Todos)",G17=Bibliografía!$C$5),1,0))</f>
        <v/>
      </c>
      <c r="N17" s="27">
        <f>IF(M17=1,SUMPRODUCT($M$8:$M$47*($L$8:$L$47&lt;L17))+1,"")</f>
        <v/>
      </c>
      <c r="O17" s="27">
        <f>IF(H17="Pendiente",COUNTIF($H$8:H17,"Pendiente"),"")</f>
        <v/>
      </c>
    </row>
    <row r="18">
      <c r="B18" s="24" t="inlineStr">
        <is>
          <t>Ministerio de Educación Ejemplo</t>
        </is>
      </c>
      <c r="C18" s="25" t="n">
        <v>2020</v>
      </c>
      <c r="D18" s="24" t="inlineStr">
        <is>
          <t>Marco de referencia de la competencia digital docente</t>
        </is>
      </c>
      <c r="E18" s="24" t="inlineStr">
        <is>
          <t>https://www.ejemplo.gob/marco-digital</t>
        </is>
      </c>
      <c r="F18" s="26" t="inlineStr">
        <is>
          <t>Web</t>
        </is>
      </c>
      <c r="G18" s="24" t="inlineStr">
        <is>
          <t>Normativa</t>
        </is>
      </c>
      <c r="H18" s="26" t="inlineStr">
        <is>
          <t>Leído</t>
        </is>
      </c>
      <c r="I18" s="25" t="n">
        <v>4</v>
      </c>
      <c r="J18" s="18">
        <f>IF(B18="","",B18&amp;" ("&amp;IF(C18="","s. f.",C18)&amp;"). "&amp;D18&amp;IF(OR(RIGHT(D18,1)="?",RIGHT(D18,1)="!"),"",".")&amp;IF(E18="",""," "&amp;E18&amp;IF(OR(LEFT(E18,4)="http",RIGHT(E18,1)="."),"",".")))</f>
        <v/>
      </c>
      <c r="K18" s="18">
        <f>IF(B18="","","("&amp;IFERROR(LEFT(B18,FIND(",",B18)-1),B18)&amp;", "&amp;IF(C18="","s. f.",C18)&amp;")")</f>
        <v/>
      </c>
      <c r="L18" s="27">
        <f>IF(B18="",0,COUNTIF($B$8:$B$47,"&lt;"&amp;B18)+COUNTIF($B$8:B18,B18))</f>
        <v/>
      </c>
      <c r="M18" s="27">
        <f>IF(L18=0,0,IF(OR(Bibliografía!$C$5="(Todos)",G18=Bibliografía!$C$5),1,0))</f>
        <v/>
      </c>
      <c r="N18" s="27">
        <f>IF(M18=1,SUMPRODUCT($M$8:$M$47*($L$8:$L$47&lt;L18))+1,"")</f>
        <v/>
      </c>
      <c r="O18" s="27">
        <f>IF(H18="Pendiente",COUNTIF($H$8:H18,"Pendiente"),"")</f>
        <v/>
      </c>
    </row>
    <row r="19">
      <c r="B19" s="24" t="inlineStr">
        <is>
          <t>Santos, B.</t>
        </is>
      </c>
      <c r="C19" s="25" t="n">
        <v>2017</v>
      </c>
      <c r="D19" s="24" t="inlineStr">
        <is>
          <t>Estadística básica para investigar</t>
        </is>
      </c>
      <c r="E19" s="24" t="inlineStr">
        <is>
          <t>Editorial Cumbre</t>
        </is>
      </c>
      <c r="F19" s="26" t="inlineStr">
        <is>
          <t>Libro</t>
        </is>
      </c>
      <c r="G19" s="24" t="inlineStr">
        <is>
          <t>Metodología</t>
        </is>
      </c>
      <c r="H19" s="26" t="inlineStr">
        <is>
          <t>Pendiente</t>
        </is>
      </c>
      <c r="I19" s="25" t="n"/>
      <c r="J19" s="18">
        <f>IF(B19="","",B19&amp;" ("&amp;IF(C19="","s. f.",C19)&amp;"). "&amp;D19&amp;IF(OR(RIGHT(D19,1)="?",RIGHT(D19,1)="!"),"",".")&amp;IF(E19="",""," "&amp;E19&amp;IF(OR(LEFT(E19,4)="http",RIGHT(E19,1)="."),"",".")))</f>
        <v/>
      </c>
      <c r="K19" s="18">
        <f>IF(B19="","","("&amp;IFERROR(LEFT(B19,FIND(",",B19)-1),B19)&amp;", "&amp;IF(C19="","s. f.",C19)&amp;")")</f>
        <v/>
      </c>
      <c r="L19" s="27">
        <f>IF(B19="",0,COUNTIF($B$8:$B$47,"&lt;"&amp;B19)+COUNTIF($B$8:B19,B19))</f>
        <v/>
      </c>
      <c r="M19" s="27">
        <f>IF(L19=0,0,IF(OR(Bibliografía!$C$5="(Todos)",G19=Bibliografía!$C$5),1,0))</f>
        <v/>
      </c>
      <c r="N19" s="27">
        <f>IF(M19=1,SUMPRODUCT($M$8:$M$47*($L$8:$L$47&lt;L19))+1,"")</f>
        <v/>
      </c>
      <c r="O19" s="27">
        <f>IF(H19="Pendiente",COUNTIF($H$8:H19,"Pendiente"),"")</f>
        <v/>
      </c>
    </row>
    <row r="20">
      <c r="B20" s="24" t="inlineStr">
        <is>
          <t>Quiroga, D.</t>
        </is>
      </c>
      <c r="C20" s="25" t="n">
        <v>2016</v>
      </c>
      <c r="D20" s="24" t="inlineStr">
        <is>
          <t>Aprendizaje móvil: revisión de la literatura</t>
        </is>
      </c>
      <c r="E20" s="24" t="inlineStr">
        <is>
          <t>Revista Latina de Pedagogía, 8(3), 101-120</t>
        </is>
      </c>
      <c r="F20" s="26" t="inlineStr">
        <is>
          <t>Artículo</t>
        </is>
      </c>
      <c r="G20" s="24" t="inlineStr">
        <is>
          <t>Aprendizaje digital</t>
        </is>
      </c>
      <c r="H20" s="26" t="inlineStr">
        <is>
          <t>Leyendo</t>
        </is>
      </c>
      <c r="I20" s="25" t="n"/>
      <c r="J20" s="18">
        <f>IF(B20="","",B20&amp;" ("&amp;IF(C20="","s. f.",C20)&amp;"). "&amp;D20&amp;IF(OR(RIGHT(D20,1)="?",RIGHT(D20,1)="!"),"",".")&amp;IF(E20="",""," "&amp;E20&amp;IF(OR(LEFT(E20,4)="http",RIGHT(E20,1)="."),"",".")))</f>
        <v/>
      </c>
      <c r="K20" s="18">
        <f>IF(B20="","","("&amp;IFERROR(LEFT(B20,FIND(",",B20)-1),B20)&amp;", "&amp;IF(C20="","s. f.",C20)&amp;")")</f>
        <v/>
      </c>
      <c r="L20" s="27">
        <f>IF(B20="",0,COUNTIF($B$8:$B$47,"&lt;"&amp;B20)+COUNTIF($B$8:B20,B20))</f>
        <v/>
      </c>
      <c r="M20" s="27">
        <f>IF(L20=0,0,IF(OR(Bibliografía!$C$5="(Todos)",G20=Bibliografía!$C$5),1,0))</f>
        <v/>
      </c>
      <c r="N20" s="27">
        <f>IF(M20=1,SUMPRODUCT($M$8:$M$47*($L$8:$L$47&lt;L20))+1,"")</f>
        <v/>
      </c>
      <c r="O20" s="27">
        <f>IF(H20="Pendiente",COUNTIF($H$8:H20,"Pendiente"),"")</f>
        <v/>
      </c>
    </row>
    <row r="21">
      <c r="B21" s="24" t="inlineStr">
        <is>
          <t>Lozano, F.</t>
        </is>
      </c>
      <c r="C21" s="25" t="n">
        <v>2005</v>
      </c>
      <c r="D21" s="24" t="inlineStr">
        <is>
          <t>Tecnología educativa: orígenes y evolución</t>
        </is>
      </c>
      <c r="E21" s="24" t="inlineStr">
        <is>
          <t>Editorial Horizonte</t>
        </is>
      </c>
      <c r="F21" s="26" t="inlineStr">
        <is>
          <t>Libro</t>
        </is>
      </c>
      <c r="G21" s="24" t="inlineStr">
        <is>
          <t>Aprendizaje digital</t>
        </is>
      </c>
      <c r="H21" s="26" t="inlineStr">
        <is>
          <t>Pendiente</t>
        </is>
      </c>
      <c r="I21" s="25" t="n"/>
      <c r="J21" s="18">
        <f>IF(B21="","",B21&amp;" ("&amp;IF(C21="","s. f.",C21)&amp;"). "&amp;D21&amp;IF(OR(RIGHT(D21,1)="?",RIGHT(D21,1)="!"),"",".")&amp;IF(E21="",""," "&amp;E21&amp;IF(OR(LEFT(E21,4)="http",RIGHT(E21,1)="."),"",".")))</f>
        <v/>
      </c>
      <c r="K21" s="18">
        <f>IF(B21="","","("&amp;IFERROR(LEFT(B21,FIND(",",B21)-1),B21)&amp;", "&amp;IF(C21="","s. f.",C21)&amp;")")</f>
        <v/>
      </c>
      <c r="L21" s="27">
        <f>IF(B21="",0,COUNTIF($B$8:$B$47,"&lt;"&amp;B21)+COUNTIF($B$8:B21,B21))</f>
        <v/>
      </c>
      <c r="M21" s="27">
        <f>IF(L21=0,0,IF(OR(Bibliografía!$C$5="(Todos)",G21=Bibliografía!$C$5),1,0))</f>
        <v/>
      </c>
      <c r="N21" s="27">
        <f>IF(M21=1,SUMPRODUCT($M$8:$M$47*($L$8:$L$47&lt;L21))+1,"")</f>
        <v/>
      </c>
      <c r="O21" s="27">
        <f>IF(H21="Pendiente",COUNTIF($H$8:H21,"Pendiente"),"")</f>
        <v/>
      </c>
    </row>
    <row r="22">
      <c r="B22" s="24" t="inlineStr">
        <is>
          <t>Ruiz, H.</t>
        </is>
      </c>
      <c r="C22" s="25" t="n">
        <v>2022</v>
      </c>
      <c r="D22" s="24" t="inlineStr">
        <is>
          <t>Protección de datos del alumnado en entornos digitales</t>
        </is>
      </c>
      <c r="E22" s="24" t="inlineStr">
        <is>
          <t>Editorial Brújula</t>
        </is>
      </c>
      <c r="F22" s="26" t="inlineStr">
        <is>
          <t>Libro</t>
        </is>
      </c>
      <c r="G22" s="24" t="inlineStr">
        <is>
          <t>Ética y datos</t>
        </is>
      </c>
      <c r="H22" s="26" t="inlineStr">
        <is>
          <t>Pendiente</t>
        </is>
      </c>
      <c r="I22" s="25" t="n"/>
      <c r="J22" s="18">
        <f>IF(B22="","",B22&amp;" ("&amp;IF(C22="","s. f.",C22)&amp;"). "&amp;D22&amp;IF(OR(RIGHT(D22,1)="?",RIGHT(D22,1)="!"),"",".")&amp;IF(E22="",""," "&amp;E22&amp;IF(OR(LEFT(E22,4)="http",RIGHT(E22,1)="."),"",".")))</f>
        <v/>
      </c>
      <c r="K22" s="18">
        <f>IF(B22="","","("&amp;IFERROR(LEFT(B22,FIND(",",B22)-1),B22)&amp;", "&amp;IF(C22="","s. f.",C22)&amp;")")</f>
        <v/>
      </c>
      <c r="L22" s="27">
        <f>IF(B22="",0,COUNTIF($B$8:$B$47,"&lt;"&amp;B22)+COUNTIF($B$8:B22,B22))</f>
        <v/>
      </c>
      <c r="M22" s="27">
        <f>IF(L22=0,0,IF(OR(Bibliografía!$C$5="(Todos)",G22=Bibliografía!$C$5),1,0))</f>
        <v/>
      </c>
      <c r="N22" s="27">
        <f>IF(M22=1,SUMPRODUCT($M$8:$M$47*($L$8:$L$47&lt;L22))+1,"")</f>
        <v/>
      </c>
      <c r="O22" s="27">
        <f>IF(H22="Pendiente",COUNTIF($H$8:H22,"Pendiente"),"")</f>
        <v/>
      </c>
    </row>
    <row r="23">
      <c r="B23" s="24" t="n"/>
      <c r="C23" s="25" t="n"/>
      <c r="D23" s="24" t="n"/>
      <c r="E23" s="24" t="n"/>
      <c r="F23" s="26" t="n"/>
      <c r="G23" s="24" t="n"/>
      <c r="H23" s="26" t="n"/>
      <c r="I23" s="25" t="n"/>
      <c r="J23" s="18">
        <f>IF(B23="","",B23&amp;" ("&amp;IF(C23="","s. f.",C23)&amp;"). "&amp;D23&amp;IF(OR(RIGHT(D23,1)="?",RIGHT(D23,1)="!"),"",".")&amp;IF(E23="",""," "&amp;E23&amp;IF(OR(LEFT(E23,4)="http",RIGHT(E23,1)="."),"",".")))</f>
        <v/>
      </c>
      <c r="K23" s="18">
        <f>IF(B23="","","("&amp;IFERROR(LEFT(B23,FIND(",",B23)-1),B23)&amp;", "&amp;IF(C23="","s. f.",C23)&amp;")")</f>
        <v/>
      </c>
      <c r="L23" s="27">
        <f>IF(B23="",0,COUNTIF($B$8:$B$47,"&lt;"&amp;B23)+COUNTIF($B$8:B23,B23))</f>
        <v/>
      </c>
      <c r="M23" s="27">
        <f>IF(L23=0,0,IF(OR(Bibliografía!$C$5="(Todos)",G23=Bibliografía!$C$5),1,0))</f>
        <v/>
      </c>
      <c r="N23" s="27">
        <f>IF(M23=1,SUMPRODUCT($M$8:$M$47*($L$8:$L$47&lt;L23))+1,"")</f>
        <v/>
      </c>
      <c r="O23" s="27">
        <f>IF(H23="Pendiente",COUNTIF($H$8:H23,"Pendiente"),"")</f>
        <v/>
      </c>
    </row>
    <row r="24">
      <c r="B24" s="24" t="n"/>
      <c r="C24" s="25" t="n"/>
      <c r="D24" s="24" t="n"/>
      <c r="E24" s="24" t="n"/>
      <c r="F24" s="26" t="n"/>
      <c r="G24" s="24" t="n"/>
      <c r="H24" s="26" t="n"/>
      <c r="I24" s="25" t="n"/>
      <c r="J24" s="18">
        <f>IF(B24="","",B24&amp;" ("&amp;IF(C24="","s. f.",C24)&amp;"). "&amp;D24&amp;IF(OR(RIGHT(D24,1)="?",RIGHT(D24,1)="!"),"",".")&amp;IF(E24="",""," "&amp;E24&amp;IF(OR(LEFT(E24,4)="http",RIGHT(E24,1)="."),"",".")))</f>
        <v/>
      </c>
      <c r="K24" s="18">
        <f>IF(B24="","","("&amp;IFERROR(LEFT(B24,FIND(",",B24)-1),B24)&amp;", "&amp;IF(C24="","s. f.",C24)&amp;")")</f>
        <v/>
      </c>
      <c r="L24" s="27">
        <f>IF(B24="",0,COUNTIF($B$8:$B$47,"&lt;"&amp;B24)+COUNTIF($B$8:B24,B24))</f>
        <v/>
      </c>
      <c r="M24" s="27">
        <f>IF(L24=0,0,IF(OR(Bibliografía!$C$5="(Todos)",G24=Bibliografía!$C$5),1,0))</f>
        <v/>
      </c>
      <c r="N24" s="27">
        <f>IF(M24=1,SUMPRODUCT($M$8:$M$47*($L$8:$L$47&lt;L24))+1,"")</f>
        <v/>
      </c>
      <c r="O24" s="27">
        <f>IF(H24="Pendiente",COUNTIF($H$8:H24,"Pendiente"),"")</f>
        <v/>
      </c>
    </row>
    <row r="25">
      <c r="B25" s="24" t="n"/>
      <c r="C25" s="25" t="n"/>
      <c r="D25" s="24" t="n"/>
      <c r="E25" s="24" t="n"/>
      <c r="F25" s="26" t="n"/>
      <c r="G25" s="24" t="n"/>
      <c r="H25" s="26" t="n"/>
      <c r="I25" s="25" t="n"/>
      <c r="J25" s="18">
        <f>IF(B25="","",B25&amp;" ("&amp;IF(C25="","s. f.",C25)&amp;"). "&amp;D25&amp;IF(OR(RIGHT(D25,1)="?",RIGHT(D25,1)="!"),"",".")&amp;IF(E25="",""," "&amp;E25&amp;IF(OR(LEFT(E25,4)="http",RIGHT(E25,1)="."),"",".")))</f>
        <v/>
      </c>
      <c r="K25" s="18">
        <f>IF(B25="","","("&amp;IFERROR(LEFT(B25,FIND(",",B25)-1),B25)&amp;", "&amp;IF(C25="","s. f.",C25)&amp;")")</f>
        <v/>
      </c>
      <c r="L25" s="27">
        <f>IF(B25="",0,COUNTIF($B$8:$B$47,"&lt;"&amp;B25)+COUNTIF($B$8:B25,B25))</f>
        <v/>
      </c>
      <c r="M25" s="27">
        <f>IF(L25=0,0,IF(OR(Bibliografía!$C$5="(Todos)",G25=Bibliografía!$C$5),1,0))</f>
        <v/>
      </c>
      <c r="N25" s="27">
        <f>IF(M25=1,SUMPRODUCT($M$8:$M$47*($L$8:$L$47&lt;L25))+1,"")</f>
        <v/>
      </c>
      <c r="O25" s="27">
        <f>IF(H25="Pendiente",COUNTIF($H$8:H25,"Pendiente"),"")</f>
        <v/>
      </c>
    </row>
    <row r="26">
      <c r="B26" s="24" t="n"/>
      <c r="C26" s="25" t="n"/>
      <c r="D26" s="24" t="n"/>
      <c r="E26" s="24" t="n"/>
      <c r="F26" s="26" t="n"/>
      <c r="G26" s="24" t="n"/>
      <c r="H26" s="26" t="n"/>
      <c r="I26" s="25" t="n"/>
      <c r="J26" s="18">
        <f>IF(B26="","",B26&amp;" ("&amp;IF(C26="","s. f.",C26)&amp;"). "&amp;D26&amp;IF(OR(RIGHT(D26,1)="?",RIGHT(D26,1)="!"),"",".")&amp;IF(E26="",""," "&amp;E26&amp;IF(OR(LEFT(E26,4)="http",RIGHT(E26,1)="."),"",".")))</f>
        <v/>
      </c>
      <c r="K26" s="18">
        <f>IF(B26="","","("&amp;IFERROR(LEFT(B26,FIND(",",B26)-1),B26)&amp;", "&amp;IF(C26="","s. f.",C26)&amp;")")</f>
        <v/>
      </c>
      <c r="L26" s="27">
        <f>IF(B26="",0,COUNTIF($B$8:$B$47,"&lt;"&amp;B26)+COUNTIF($B$8:B26,B26))</f>
        <v/>
      </c>
      <c r="M26" s="27">
        <f>IF(L26=0,0,IF(OR(Bibliografía!$C$5="(Todos)",G26=Bibliografía!$C$5),1,0))</f>
        <v/>
      </c>
      <c r="N26" s="27">
        <f>IF(M26=1,SUMPRODUCT($M$8:$M$47*($L$8:$L$47&lt;L26))+1,"")</f>
        <v/>
      </c>
      <c r="O26" s="27">
        <f>IF(H26="Pendiente",COUNTIF($H$8:H26,"Pendiente"),"")</f>
        <v/>
      </c>
    </row>
    <row r="27">
      <c r="B27" s="24" t="n"/>
      <c r="C27" s="25" t="n"/>
      <c r="D27" s="24" t="n"/>
      <c r="E27" s="24" t="n"/>
      <c r="F27" s="26" t="n"/>
      <c r="G27" s="24" t="n"/>
      <c r="H27" s="26" t="n"/>
      <c r="I27" s="25" t="n"/>
      <c r="J27" s="18">
        <f>IF(B27="","",B27&amp;" ("&amp;IF(C27="","s. f.",C27)&amp;"). "&amp;D27&amp;IF(OR(RIGHT(D27,1)="?",RIGHT(D27,1)="!"),"",".")&amp;IF(E27="",""," "&amp;E27&amp;IF(OR(LEFT(E27,4)="http",RIGHT(E27,1)="."),"",".")))</f>
        <v/>
      </c>
      <c r="K27" s="18">
        <f>IF(B27="","","("&amp;IFERROR(LEFT(B27,FIND(",",B27)-1),B27)&amp;", "&amp;IF(C27="","s. f.",C27)&amp;")")</f>
        <v/>
      </c>
      <c r="L27" s="27">
        <f>IF(B27="",0,COUNTIF($B$8:$B$47,"&lt;"&amp;B27)+COUNTIF($B$8:B27,B27))</f>
        <v/>
      </c>
      <c r="M27" s="27">
        <f>IF(L27=0,0,IF(OR(Bibliografía!$C$5="(Todos)",G27=Bibliografía!$C$5),1,0))</f>
        <v/>
      </c>
      <c r="N27" s="27">
        <f>IF(M27=1,SUMPRODUCT($M$8:$M$47*($L$8:$L$47&lt;L27))+1,"")</f>
        <v/>
      </c>
      <c r="O27" s="27">
        <f>IF(H27="Pendiente",COUNTIF($H$8:H27,"Pendiente"),"")</f>
        <v/>
      </c>
    </row>
    <row r="28">
      <c r="B28" s="24" t="n"/>
      <c r="C28" s="25" t="n"/>
      <c r="D28" s="24" t="n"/>
      <c r="E28" s="24" t="n"/>
      <c r="F28" s="26" t="n"/>
      <c r="G28" s="24" t="n"/>
      <c r="H28" s="26" t="n"/>
      <c r="I28" s="25" t="n"/>
      <c r="J28" s="18">
        <f>IF(B28="","",B28&amp;" ("&amp;IF(C28="","s. f.",C28)&amp;"). "&amp;D28&amp;IF(OR(RIGHT(D28,1)="?",RIGHT(D28,1)="!"),"",".")&amp;IF(E28="",""," "&amp;E28&amp;IF(OR(LEFT(E28,4)="http",RIGHT(E28,1)="."),"",".")))</f>
        <v/>
      </c>
      <c r="K28" s="18">
        <f>IF(B28="","","("&amp;IFERROR(LEFT(B28,FIND(",",B28)-1),B28)&amp;", "&amp;IF(C28="","s. f.",C28)&amp;")")</f>
        <v/>
      </c>
      <c r="L28" s="27">
        <f>IF(B28="",0,COUNTIF($B$8:$B$47,"&lt;"&amp;B28)+COUNTIF($B$8:B28,B28))</f>
        <v/>
      </c>
      <c r="M28" s="27">
        <f>IF(L28=0,0,IF(OR(Bibliografía!$C$5="(Todos)",G28=Bibliografía!$C$5),1,0))</f>
        <v/>
      </c>
      <c r="N28" s="27">
        <f>IF(M28=1,SUMPRODUCT($M$8:$M$47*($L$8:$L$47&lt;L28))+1,"")</f>
        <v/>
      </c>
      <c r="O28" s="27">
        <f>IF(H28="Pendiente",COUNTIF($H$8:H28,"Pendiente"),"")</f>
        <v/>
      </c>
    </row>
    <row r="29">
      <c r="B29" s="24" t="n"/>
      <c r="C29" s="25" t="n"/>
      <c r="D29" s="24" t="n"/>
      <c r="E29" s="24" t="n"/>
      <c r="F29" s="26" t="n"/>
      <c r="G29" s="24" t="n"/>
      <c r="H29" s="26" t="n"/>
      <c r="I29" s="25" t="n"/>
      <c r="J29" s="18">
        <f>IF(B29="","",B29&amp;" ("&amp;IF(C29="","s. f.",C29)&amp;"). "&amp;D29&amp;IF(OR(RIGHT(D29,1)="?",RIGHT(D29,1)="!"),"",".")&amp;IF(E29="",""," "&amp;E29&amp;IF(OR(LEFT(E29,4)="http",RIGHT(E29,1)="."),"",".")))</f>
        <v/>
      </c>
      <c r="K29" s="18">
        <f>IF(B29="","","("&amp;IFERROR(LEFT(B29,FIND(",",B29)-1),B29)&amp;", "&amp;IF(C29="","s. f.",C29)&amp;")")</f>
        <v/>
      </c>
      <c r="L29" s="27">
        <f>IF(B29="",0,COUNTIF($B$8:$B$47,"&lt;"&amp;B29)+COUNTIF($B$8:B29,B29))</f>
        <v/>
      </c>
      <c r="M29" s="27">
        <f>IF(L29=0,0,IF(OR(Bibliografía!$C$5="(Todos)",G29=Bibliografía!$C$5),1,0))</f>
        <v/>
      </c>
      <c r="N29" s="27">
        <f>IF(M29=1,SUMPRODUCT($M$8:$M$47*($L$8:$L$47&lt;L29))+1,"")</f>
        <v/>
      </c>
      <c r="O29" s="27">
        <f>IF(H29="Pendiente",COUNTIF($H$8:H29,"Pendiente"),"")</f>
        <v/>
      </c>
    </row>
    <row r="30">
      <c r="B30" s="24" t="n"/>
      <c r="C30" s="25" t="n"/>
      <c r="D30" s="24" t="n"/>
      <c r="E30" s="24" t="n"/>
      <c r="F30" s="26" t="n"/>
      <c r="G30" s="24" t="n"/>
      <c r="H30" s="26" t="n"/>
      <c r="I30" s="25" t="n"/>
      <c r="J30" s="18">
        <f>IF(B30="","",B30&amp;" ("&amp;IF(C30="","s. f.",C30)&amp;"). "&amp;D30&amp;IF(OR(RIGHT(D30,1)="?",RIGHT(D30,1)="!"),"",".")&amp;IF(E30="",""," "&amp;E30&amp;IF(OR(LEFT(E30,4)="http",RIGHT(E30,1)="."),"",".")))</f>
        <v/>
      </c>
      <c r="K30" s="18">
        <f>IF(B30="","","("&amp;IFERROR(LEFT(B30,FIND(",",B30)-1),B30)&amp;", "&amp;IF(C30="","s. f.",C30)&amp;")")</f>
        <v/>
      </c>
      <c r="L30" s="27">
        <f>IF(B30="",0,COUNTIF($B$8:$B$47,"&lt;"&amp;B30)+COUNTIF($B$8:B30,B30))</f>
        <v/>
      </c>
      <c r="M30" s="27">
        <f>IF(L30=0,0,IF(OR(Bibliografía!$C$5="(Todos)",G30=Bibliografía!$C$5),1,0))</f>
        <v/>
      </c>
      <c r="N30" s="27">
        <f>IF(M30=1,SUMPRODUCT($M$8:$M$47*($L$8:$L$47&lt;L30))+1,"")</f>
        <v/>
      </c>
      <c r="O30" s="27">
        <f>IF(H30="Pendiente",COUNTIF($H$8:H30,"Pendiente"),"")</f>
        <v/>
      </c>
    </row>
    <row r="31">
      <c r="B31" s="24" t="n"/>
      <c r="C31" s="25" t="n"/>
      <c r="D31" s="24" t="n"/>
      <c r="E31" s="24" t="n"/>
      <c r="F31" s="26" t="n"/>
      <c r="G31" s="24" t="n"/>
      <c r="H31" s="26" t="n"/>
      <c r="I31" s="25" t="n"/>
      <c r="J31" s="18">
        <f>IF(B31="","",B31&amp;" ("&amp;IF(C31="","s. f.",C31)&amp;"). "&amp;D31&amp;IF(OR(RIGHT(D31,1)="?",RIGHT(D31,1)="!"),"",".")&amp;IF(E31="",""," "&amp;E31&amp;IF(OR(LEFT(E31,4)="http",RIGHT(E31,1)="."),"",".")))</f>
        <v/>
      </c>
      <c r="K31" s="18">
        <f>IF(B31="","","("&amp;IFERROR(LEFT(B31,FIND(",",B31)-1),B31)&amp;", "&amp;IF(C31="","s. f.",C31)&amp;")")</f>
        <v/>
      </c>
      <c r="L31" s="27">
        <f>IF(B31="",0,COUNTIF($B$8:$B$47,"&lt;"&amp;B31)+COUNTIF($B$8:B31,B31))</f>
        <v/>
      </c>
      <c r="M31" s="27">
        <f>IF(L31=0,0,IF(OR(Bibliografía!$C$5="(Todos)",G31=Bibliografía!$C$5),1,0))</f>
        <v/>
      </c>
      <c r="N31" s="27">
        <f>IF(M31=1,SUMPRODUCT($M$8:$M$47*($L$8:$L$47&lt;L31))+1,"")</f>
        <v/>
      </c>
      <c r="O31" s="27">
        <f>IF(H31="Pendiente",COUNTIF($H$8:H31,"Pendiente"),"")</f>
        <v/>
      </c>
    </row>
    <row r="32">
      <c r="B32" s="24" t="n"/>
      <c r="C32" s="25" t="n"/>
      <c r="D32" s="24" t="n"/>
      <c r="E32" s="24" t="n"/>
      <c r="F32" s="26" t="n"/>
      <c r="G32" s="24" t="n"/>
      <c r="H32" s="26" t="n"/>
      <c r="I32" s="25" t="n"/>
      <c r="J32" s="18">
        <f>IF(B32="","",B32&amp;" ("&amp;IF(C32="","s. f.",C32)&amp;"). "&amp;D32&amp;IF(OR(RIGHT(D32,1)="?",RIGHT(D32,1)="!"),"",".")&amp;IF(E32="",""," "&amp;E32&amp;IF(OR(LEFT(E32,4)="http",RIGHT(E32,1)="."),"",".")))</f>
        <v/>
      </c>
      <c r="K32" s="18">
        <f>IF(B32="","","("&amp;IFERROR(LEFT(B32,FIND(",",B32)-1),B32)&amp;", "&amp;IF(C32="","s. f.",C32)&amp;")")</f>
        <v/>
      </c>
      <c r="L32" s="27">
        <f>IF(B32="",0,COUNTIF($B$8:$B$47,"&lt;"&amp;B32)+COUNTIF($B$8:B32,B32))</f>
        <v/>
      </c>
      <c r="M32" s="27">
        <f>IF(L32=0,0,IF(OR(Bibliografía!$C$5="(Todos)",G32=Bibliografía!$C$5),1,0))</f>
        <v/>
      </c>
      <c r="N32" s="27">
        <f>IF(M32=1,SUMPRODUCT($M$8:$M$47*($L$8:$L$47&lt;L32))+1,"")</f>
        <v/>
      </c>
      <c r="O32" s="27">
        <f>IF(H32="Pendiente",COUNTIF($H$8:H32,"Pendiente"),"")</f>
        <v/>
      </c>
    </row>
    <row r="33">
      <c r="B33" s="24" t="n"/>
      <c r="C33" s="25" t="n"/>
      <c r="D33" s="24" t="n"/>
      <c r="E33" s="24" t="n"/>
      <c r="F33" s="26" t="n"/>
      <c r="G33" s="24" t="n"/>
      <c r="H33" s="26" t="n"/>
      <c r="I33" s="25" t="n"/>
      <c r="J33" s="18">
        <f>IF(B33="","",B33&amp;" ("&amp;IF(C33="","s. f.",C33)&amp;"). "&amp;D33&amp;IF(OR(RIGHT(D33,1)="?",RIGHT(D33,1)="!"),"",".")&amp;IF(E33="",""," "&amp;E33&amp;IF(OR(LEFT(E33,4)="http",RIGHT(E33,1)="."),"",".")))</f>
        <v/>
      </c>
      <c r="K33" s="18">
        <f>IF(B33="","","("&amp;IFERROR(LEFT(B33,FIND(",",B33)-1),B33)&amp;", "&amp;IF(C33="","s. f.",C33)&amp;")")</f>
        <v/>
      </c>
      <c r="L33" s="27">
        <f>IF(B33="",0,COUNTIF($B$8:$B$47,"&lt;"&amp;B33)+COUNTIF($B$8:B33,B33))</f>
        <v/>
      </c>
      <c r="M33" s="27">
        <f>IF(L33=0,0,IF(OR(Bibliografía!$C$5="(Todos)",G33=Bibliografía!$C$5),1,0))</f>
        <v/>
      </c>
      <c r="N33" s="27">
        <f>IF(M33=1,SUMPRODUCT($M$8:$M$47*($L$8:$L$47&lt;L33))+1,"")</f>
        <v/>
      </c>
      <c r="O33" s="27">
        <f>IF(H33="Pendiente",COUNTIF($H$8:H33,"Pendiente"),"")</f>
        <v/>
      </c>
    </row>
    <row r="34">
      <c r="B34" s="24" t="n"/>
      <c r="C34" s="25" t="n"/>
      <c r="D34" s="24" t="n"/>
      <c r="E34" s="24" t="n"/>
      <c r="F34" s="26" t="n"/>
      <c r="G34" s="24" t="n"/>
      <c r="H34" s="26" t="n"/>
      <c r="I34" s="25" t="n"/>
      <c r="J34" s="18">
        <f>IF(B34="","",B34&amp;" ("&amp;IF(C34="","s. f.",C34)&amp;"). "&amp;D34&amp;IF(OR(RIGHT(D34,1)="?",RIGHT(D34,1)="!"),"",".")&amp;IF(E34="",""," "&amp;E34&amp;IF(OR(LEFT(E34,4)="http",RIGHT(E34,1)="."),"",".")))</f>
        <v/>
      </c>
      <c r="K34" s="18">
        <f>IF(B34="","","("&amp;IFERROR(LEFT(B34,FIND(",",B34)-1),B34)&amp;", "&amp;IF(C34="","s. f.",C34)&amp;")")</f>
        <v/>
      </c>
      <c r="L34" s="27">
        <f>IF(B34="",0,COUNTIF($B$8:$B$47,"&lt;"&amp;B34)+COUNTIF($B$8:B34,B34))</f>
        <v/>
      </c>
      <c r="M34" s="27">
        <f>IF(L34=0,0,IF(OR(Bibliografía!$C$5="(Todos)",G34=Bibliografía!$C$5),1,0))</f>
        <v/>
      </c>
      <c r="N34" s="27">
        <f>IF(M34=1,SUMPRODUCT($M$8:$M$47*($L$8:$L$47&lt;L34))+1,"")</f>
        <v/>
      </c>
      <c r="O34" s="27">
        <f>IF(H34="Pendiente",COUNTIF($H$8:H34,"Pendiente"),"")</f>
        <v/>
      </c>
    </row>
    <row r="35">
      <c r="B35" s="24" t="n"/>
      <c r="C35" s="25" t="n"/>
      <c r="D35" s="24" t="n"/>
      <c r="E35" s="24" t="n"/>
      <c r="F35" s="26" t="n"/>
      <c r="G35" s="24" t="n"/>
      <c r="H35" s="26" t="n"/>
      <c r="I35" s="25" t="n"/>
      <c r="J35" s="18">
        <f>IF(B35="","",B35&amp;" ("&amp;IF(C35="","s. f.",C35)&amp;"). "&amp;D35&amp;IF(OR(RIGHT(D35,1)="?",RIGHT(D35,1)="!"),"",".")&amp;IF(E35="",""," "&amp;E35&amp;IF(OR(LEFT(E35,4)="http",RIGHT(E35,1)="."),"",".")))</f>
        <v/>
      </c>
      <c r="K35" s="18">
        <f>IF(B35="","","("&amp;IFERROR(LEFT(B35,FIND(",",B35)-1),B35)&amp;", "&amp;IF(C35="","s. f.",C35)&amp;")")</f>
        <v/>
      </c>
      <c r="L35" s="27">
        <f>IF(B35="",0,COUNTIF($B$8:$B$47,"&lt;"&amp;B35)+COUNTIF($B$8:B35,B35))</f>
        <v/>
      </c>
      <c r="M35" s="27">
        <f>IF(L35=0,0,IF(OR(Bibliografía!$C$5="(Todos)",G35=Bibliografía!$C$5),1,0))</f>
        <v/>
      </c>
      <c r="N35" s="27">
        <f>IF(M35=1,SUMPRODUCT($M$8:$M$47*($L$8:$L$47&lt;L35))+1,"")</f>
        <v/>
      </c>
      <c r="O35" s="27">
        <f>IF(H35="Pendiente",COUNTIF($H$8:H35,"Pendiente"),"")</f>
        <v/>
      </c>
    </row>
    <row r="36">
      <c r="B36" s="24" t="n"/>
      <c r="C36" s="25" t="n"/>
      <c r="D36" s="24" t="n"/>
      <c r="E36" s="24" t="n"/>
      <c r="F36" s="26" t="n"/>
      <c r="G36" s="24" t="n"/>
      <c r="H36" s="26" t="n"/>
      <c r="I36" s="25" t="n"/>
      <c r="J36" s="18">
        <f>IF(B36="","",B36&amp;" ("&amp;IF(C36="","s. f.",C36)&amp;"). "&amp;D36&amp;IF(OR(RIGHT(D36,1)="?",RIGHT(D36,1)="!"),"",".")&amp;IF(E36="",""," "&amp;E36&amp;IF(OR(LEFT(E36,4)="http",RIGHT(E36,1)="."),"",".")))</f>
        <v/>
      </c>
      <c r="K36" s="18">
        <f>IF(B36="","","("&amp;IFERROR(LEFT(B36,FIND(",",B36)-1),B36)&amp;", "&amp;IF(C36="","s. f.",C36)&amp;")")</f>
        <v/>
      </c>
      <c r="L36" s="27">
        <f>IF(B36="",0,COUNTIF($B$8:$B$47,"&lt;"&amp;B36)+COUNTIF($B$8:B36,B36))</f>
        <v/>
      </c>
      <c r="M36" s="27">
        <f>IF(L36=0,0,IF(OR(Bibliografía!$C$5="(Todos)",G36=Bibliografía!$C$5),1,0))</f>
        <v/>
      </c>
      <c r="N36" s="27">
        <f>IF(M36=1,SUMPRODUCT($M$8:$M$47*($L$8:$L$47&lt;L36))+1,"")</f>
        <v/>
      </c>
      <c r="O36" s="27">
        <f>IF(H36="Pendiente",COUNTIF($H$8:H36,"Pendiente"),"")</f>
        <v/>
      </c>
    </row>
    <row r="37">
      <c r="B37" s="24" t="n"/>
      <c r="C37" s="25" t="n"/>
      <c r="D37" s="24" t="n"/>
      <c r="E37" s="24" t="n"/>
      <c r="F37" s="26" t="n"/>
      <c r="G37" s="24" t="n"/>
      <c r="H37" s="26" t="n"/>
      <c r="I37" s="25" t="n"/>
      <c r="J37" s="18">
        <f>IF(B37="","",B37&amp;" ("&amp;IF(C37="","s. f.",C37)&amp;"). "&amp;D37&amp;IF(OR(RIGHT(D37,1)="?",RIGHT(D37,1)="!"),"",".")&amp;IF(E37="",""," "&amp;E37&amp;IF(OR(LEFT(E37,4)="http",RIGHT(E37,1)="."),"",".")))</f>
        <v/>
      </c>
      <c r="K37" s="18">
        <f>IF(B37="","","("&amp;IFERROR(LEFT(B37,FIND(",",B37)-1),B37)&amp;", "&amp;IF(C37="","s. f.",C37)&amp;")")</f>
        <v/>
      </c>
      <c r="L37" s="27">
        <f>IF(B37="",0,COUNTIF($B$8:$B$47,"&lt;"&amp;B37)+COUNTIF($B$8:B37,B37))</f>
        <v/>
      </c>
      <c r="M37" s="27">
        <f>IF(L37=0,0,IF(OR(Bibliografía!$C$5="(Todos)",G37=Bibliografía!$C$5),1,0))</f>
        <v/>
      </c>
      <c r="N37" s="27">
        <f>IF(M37=1,SUMPRODUCT($M$8:$M$47*($L$8:$L$47&lt;L37))+1,"")</f>
        <v/>
      </c>
      <c r="O37" s="27">
        <f>IF(H37="Pendiente",COUNTIF($H$8:H37,"Pendiente"),"")</f>
        <v/>
      </c>
    </row>
    <row r="38">
      <c r="B38" s="24" t="n"/>
      <c r="C38" s="25" t="n"/>
      <c r="D38" s="24" t="n"/>
      <c r="E38" s="24" t="n"/>
      <c r="F38" s="26" t="n"/>
      <c r="G38" s="24" t="n"/>
      <c r="H38" s="26" t="n"/>
      <c r="I38" s="25" t="n"/>
      <c r="J38" s="18">
        <f>IF(B38="","",B38&amp;" ("&amp;IF(C38="","s. f.",C38)&amp;"). "&amp;D38&amp;IF(OR(RIGHT(D38,1)="?",RIGHT(D38,1)="!"),"",".")&amp;IF(E38="",""," "&amp;E38&amp;IF(OR(LEFT(E38,4)="http",RIGHT(E38,1)="."),"",".")))</f>
        <v/>
      </c>
      <c r="K38" s="18">
        <f>IF(B38="","","("&amp;IFERROR(LEFT(B38,FIND(",",B38)-1),B38)&amp;", "&amp;IF(C38="","s. f.",C38)&amp;")")</f>
        <v/>
      </c>
      <c r="L38" s="27">
        <f>IF(B38="",0,COUNTIF($B$8:$B$47,"&lt;"&amp;B38)+COUNTIF($B$8:B38,B38))</f>
        <v/>
      </c>
      <c r="M38" s="27">
        <f>IF(L38=0,0,IF(OR(Bibliografía!$C$5="(Todos)",G38=Bibliografía!$C$5),1,0))</f>
        <v/>
      </c>
      <c r="N38" s="27">
        <f>IF(M38=1,SUMPRODUCT($M$8:$M$47*($L$8:$L$47&lt;L38))+1,"")</f>
        <v/>
      </c>
      <c r="O38" s="27">
        <f>IF(H38="Pendiente",COUNTIF($H$8:H38,"Pendiente"),"")</f>
        <v/>
      </c>
    </row>
    <row r="39">
      <c r="B39" s="24" t="n"/>
      <c r="C39" s="25" t="n"/>
      <c r="D39" s="24" t="n"/>
      <c r="E39" s="24" t="n"/>
      <c r="F39" s="26" t="n"/>
      <c r="G39" s="24" t="n"/>
      <c r="H39" s="26" t="n"/>
      <c r="I39" s="25" t="n"/>
      <c r="J39" s="18">
        <f>IF(B39="","",B39&amp;" ("&amp;IF(C39="","s. f.",C39)&amp;"). "&amp;D39&amp;IF(OR(RIGHT(D39,1)="?",RIGHT(D39,1)="!"),"",".")&amp;IF(E39="",""," "&amp;E39&amp;IF(OR(LEFT(E39,4)="http",RIGHT(E39,1)="."),"",".")))</f>
        <v/>
      </c>
      <c r="K39" s="18">
        <f>IF(B39="","","("&amp;IFERROR(LEFT(B39,FIND(",",B39)-1),B39)&amp;", "&amp;IF(C39="","s. f.",C39)&amp;")")</f>
        <v/>
      </c>
      <c r="L39" s="27">
        <f>IF(B39="",0,COUNTIF($B$8:$B$47,"&lt;"&amp;B39)+COUNTIF($B$8:B39,B39))</f>
        <v/>
      </c>
      <c r="M39" s="27">
        <f>IF(L39=0,0,IF(OR(Bibliografía!$C$5="(Todos)",G39=Bibliografía!$C$5),1,0))</f>
        <v/>
      </c>
      <c r="N39" s="27">
        <f>IF(M39=1,SUMPRODUCT($M$8:$M$47*($L$8:$L$47&lt;L39))+1,"")</f>
        <v/>
      </c>
      <c r="O39" s="27">
        <f>IF(H39="Pendiente",COUNTIF($H$8:H39,"Pendiente"),"")</f>
        <v/>
      </c>
    </row>
    <row r="40">
      <c r="B40" s="24" t="n"/>
      <c r="C40" s="25" t="n"/>
      <c r="D40" s="24" t="n"/>
      <c r="E40" s="24" t="n"/>
      <c r="F40" s="26" t="n"/>
      <c r="G40" s="24" t="n"/>
      <c r="H40" s="26" t="n"/>
      <c r="I40" s="25" t="n"/>
      <c r="J40" s="18">
        <f>IF(B40="","",B40&amp;" ("&amp;IF(C40="","s. f.",C40)&amp;"). "&amp;D40&amp;IF(OR(RIGHT(D40,1)="?",RIGHT(D40,1)="!"),"",".")&amp;IF(E40="",""," "&amp;E40&amp;IF(OR(LEFT(E40,4)="http",RIGHT(E40,1)="."),"",".")))</f>
        <v/>
      </c>
      <c r="K40" s="18">
        <f>IF(B40="","","("&amp;IFERROR(LEFT(B40,FIND(",",B40)-1),B40)&amp;", "&amp;IF(C40="","s. f.",C40)&amp;")")</f>
        <v/>
      </c>
      <c r="L40" s="27">
        <f>IF(B40="",0,COUNTIF($B$8:$B$47,"&lt;"&amp;B40)+COUNTIF($B$8:B40,B40))</f>
        <v/>
      </c>
      <c r="M40" s="27">
        <f>IF(L40=0,0,IF(OR(Bibliografía!$C$5="(Todos)",G40=Bibliografía!$C$5),1,0))</f>
        <v/>
      </c>
      <c r="N40" s="27">
        <f>IF(M40=1,SUMPRODUCT($M$8:$M$47*($L$8:$L$47&lt;L40))+1,"")</f>
        <v/>
      </c>
      <c r="O40" s="27">
        <f>IF(H40="Pendiente",COUNTIF($H$8:H40,"Pendiente"),"")</f>
        <v/>
      </c>
    </row>
    <row r="41">
      <c r="B41" s="24" t="n"/>
      <c r="C41" s="25" t="n"/>
      <c r="D41" s="24" t="n"/>
      <c r="E41" s="24" t="n"/>
      <c r="F41" s="26" t="n"/>
      <c r="G41" s="24" t="n"/>
      <c r="H41" s="26" t="n"/>
      <c r="I41" s="25" t="n"/>
      <c r="J41" s="18">
        <f>IF(B41="","",B41&amp;" ("&amp;IF(C41="","s. f.",C41)&amp;"). "&amp;D41&amp;IF(OR(RIGHT(D41,1)="?",RIGHT(D41,1)="!"),"",".")&amp;IF(E41="",""," "&amp;E41&amp;IF(OR(LEFT(E41,4)="http",RIGHT(E41,1)="."),"",".")))</f>
        <v/>
      </c>
      <c r="K41" s="18">
        <f>IF(B41="","","("&amp;IFERROR(LEFT(B41,FIND(",",B41)-1),B41)&amp;", "&amp;IF(C41="","s. f.",C41)&amp;")")</f>
        <v/>
      </c>
      <c r="L41" s="27">
        <f>IF(B41="",0,COUNTIF($B$8:$B$47,"&lt;"&amp;B41)+COUNTIF($B$8:B41,B41))</f>
        <v/>
      </c>
      <c r="M41" s="27">
        <f>IF(L41=0,0,IF(OR(Bibliografía!$C$5="(Todos)",G41=Bibliografía!$C$5),1,0))</f>
        <v/>
      </c>
      <c r="N41" s="27">
        <f>IF(M41=1,SUMPRODUCT($M$8:$M$47*($L$8:$L$47&lt;L41))+1,"")</f>
        <v/>
      </c>
      <c r="O41" s="27">
        <f>IF(H41="Pendiente",COUNTIF($H$8:H41,"Pendiente"),"")</f>
        <v/>
      </c>
    </row>
    <row r="42">
      <c r="B42" s="24" t="n"/>
      <c r="C42" s="25" t="n"/>
      <c r="D42" s="24" t="n"/>
      <c r="E42" s="24" t="n"/>
      <c r="F42" s="26" t="n"/>
      <c r="G42" s="24" t="n"/>
      <c r="H42" s="26" t="n"/>
      <c r="I42" s="25" t="n"/>
      <c r="J42" s="18">
        <f>IF(B42="","",B42&amp;" ("&amp;IF(C42="","s. f.",C42)&amp;"). "&amp;D42&amp;IF(OR(RIGHT(D42,1)="?",RIGHT(D42,1)="!"),"",".")&amp;IF(E42="",""," "&amp;E42&amp;IF(OR(LEFT(E42,4)="http",RIGHT(E42,1)="."),"",".")))</f>
        <v/>
      </c>
      <c r="K42" s="18">
        <f>IF(B42="","","("&amp;IFERROR(LEFT(B42,FIND(",",B42)-1),B42)&amp;", "&amp;IF(C42="","s. f.",C42)&amp;")")</f>
        <v/>
      </c>
      <c r="L42" s="27">
        <f>IF(B42="",0,COUNTIF($B$8:$B$47,"&lt;"&amp;B42)+COUNTIF($B$8:B42,B42))</f>
        <v/>
      </c>
      <c r="M42" s="27">
        <f>IF(L42=0,0,IF(OR(Bibliografía!$C$5="(Todos)",G42=Bibliografía!$C$5),1,0))</f>
        <v/>
      </c>
      <c r="N42" s="27">
        <f>IF(M42=1,SUMPRODUCT($M$8:$M$47*($L$8:$L$47&lt;L42))+1,"")</f>
        <v/>
      </c>
      <c r="O42" s="27">
        <f>IF(H42="Pendiente",COUNTIF($H$8:H42,"Pendiente"),"")</f>
        <v/>
      </c>
    </row>
    <row r="43">
      <c r="B43" s="24" t="n"/>
      <c r="C43" s="25" t="n"/>
      <c r="D43" s="24" t="n"/>
      <c r="E43" s="24" t="n"/>
      <c r="F43" s="26" t="n"/>
      <c r="G43" s="24" t="n"/>
      <c r="H43" s="26" t="n"/>
      <c r="I43" s="25" t="n"/>
      <c r="J43" s="18">
        <f>IF(B43="","",B43&amp;" ("&amp;IF(C43="","s. f.",C43)&amp;"). "&amp;D43&amp;IF(OR(RIGHT(D43,1)="?",RIGHT(D43,1)="!"),"",".")&amp;IF(E43="",""," "&amp;E43&amp;IF(OR(LEFT(E43,4)="http",RIGHT(E43,1)="."),"",".")))</f>
        <v/>
      </c>
      <c r="K43" s="18">
        <f>IF(B43="","","("&amp;IFERROR(LEFT(B43,FIND(",",B43)-1),B43)&amp;", "&amp;IF(C43="","s. f.",C43)&amp;")")</f>
        <v/>
      </c>
      <c r="L43" s="27">
        <f>IF(B43="",0,COUNTIF($B$8:$B$47,"&lt;"&amp;B43)+COUNTIF($B$8:B43,B43))</f>
        <v/>
      </c>
      <c r="M43" s="27">
        <f>IF(L43=0,0,IF(OR(Bibliografía!$C$5="(Todos)",G43=Bibliografía!$C$5),1,0))</f>
        <v/>
      </c>
      <c r="N43" s="27">
        <f>IF(M43=1,SUMPRODUCT($M$8:$M$47*($L$8:$L$47&lt;L43))+1,"")</f>
        <v/>
      </c>
      <c r="O43" s="27">
        <f>IF(H43="Pendiente",COUNTIF($H$8:H43,"Pendiente"),"")</f>
        <v/>
      </c>
    </row>
    <row r="44">
      <c r="B44" s="24" t="n"/>
      <c r="C44" s="25" t="n"/>
      <c r="D44" s="24" t="n"/>
      <c r="E44" s="24" t="n"/>
      <c r="F44" s="26" t="n"/>
      <c r="G44" s="24" t="n"/>
      <c r="H44" s="26" t="n"/>
      <c r="I44" s="25" t="n"/>
      <c r="J44" s="18">
        <f>IF(B44="","",B44&amp;" ("&amp;IF(C44="","s. f.",C44)&amp;"). "&amp;D44&amp;IF(OR(RIGHT(D44,1)="?",RIGHT(D44,1)="!"),"",".")&amp;IF(E44="",""," "&amp;E44&amp;IF(OR(LEFT(E44,4)="http",RIGHT(E44,1)="."),"",".")))</f>
        <v/>
      </c>
      <c r="K44" s="18">
        <f>IF(B44="","","("&amp;IFERROR(LEFT(B44,FIND(",",B44)-1),B44)&amp;", "&amp;IF(C44="","s. f.",C44)&amp;")")</f>
        <v/>
      </c>
      <c r="L44" s="27">
        <f>IF(B44="",0,COUNTIF($B$8:$B$47,"&lt;"&amp;B44)+COUNTIF($B$8:B44,B44))</f>
        <v/>
      </c>
      <c r="M44" s="27">
        <f>IF(L44=0,0,IF(OR(Bibliografía!$C$5="(Todos)",G44=Bibliografía!$C$5),1,0))</f>
        <v/>
      </c>
      <c r="N44" s="27">
        <f>IF(M44=1,SUMPRODUCT($M$8:$M$47*($L$8:$L$47&lt;L44))+1,"")</f>
        <v/>
      </c>
      <c r="O44" s="27">
        <f>IF(H44="Pendiente",COUNTIF($H$8:H44,"Pendiente"),"")</f>
        <v/>
      </c>
    </row>
    <row r="45">
      <c r="B45" s="24" t="n"/>
      <c r="C45" s="25" t="n"/>
      <c r="D45" s="24" t="n"/>
      <c r="E45" s="24" t="n"/>
      <c r="F45" s="26" t="n"/>
      <c r="G45" s="24" t="n"/>
      <c r="H45" s="26" t="n"/>
      <c r="I45" s="25" t="n"/>
      <c r="J45" s="18">
        <f>IF(B45="","",B45&amp;" ("&amp;IF(C45="","s. f.",C45)&amp;"). "&amp;D45&amp;IF(OR(RIGHT(D45,1)="?",RIGHT(D45,1)="!"),"",".")&amp;IF(E45="",""," "&amp;E45&amp;IF(OR(LEFT(E45,4)="http",RIGHT(E45,1)="."),"",".")))</f>
        <v/>
      </c>
      <c r="K45" s="18">
        <f>IF(B45="","","("&amp;IFERROR(LEFT(B45,FIND(",",B45)-1),B45)&amp;", "&amp;IF(C45="","s. f.",C45)&amp;")")</f>
        <v/>
      </c>
      <c r="L45" s="27">
        <f>IF(B45="",0,COUNTIF($B$8:$B$47,"&lt;"&amp;B45)+COUNTIF($B$8:B45,B45))</f>
        <v/>
      </c>
      <c r="M45" s="27">
        <f>IF(L45=0,0,IF(OR(Bibliografía!$C$5="(Todos)",G45=Bibliografía!$C$5),1,0))</f>
        <v/>
      </c>
      <c r="N45" s="27">
        <f>IF(M45=1,SUMPRODUCT($M$8:$M$47*($L$8:$L$47&lt;L45))+1,"")</f>
        <v/>
      </c>
      <c r="O45" s="27">
        <f>IF(H45="Pendiente",COUNTIF($H$8:H45,"Pendiente"),"")</f>
        <v/>
      </c>
    </row>
    <row r="46">
      <c r="B46" s="24" t="n"/>
      <c r="C46" s="25" t="n"/>
      <c r="D46" s="24" t="n"/>
      <c r="E46" s="24" t="n"/>
      <c r="F46" s="26" t="n"/>
      <c r="G46" s="24" t="n"/>
      <c r="H46" s="26" t="n"/>
      <c r="I46" s="25" t="n"/>
      <c r="J46" s="18">
        <f>IF(B46="","",B46&amp;" ("&amp;IF(C46="","s. f.",C46)&amp;"). "&amp;D46&amp;IF(OR(RIGHT(D46,1)="?",RIGHT(D46,1)="!"),"",".")&amp;IF(E46="",""," "&amp;E46&amp;IF(OR(LEFT(E46,4)="http",RIGHT(E46,1)="."),"",".")))</f>
        <v/>
      </c>
      <c r="K46" s="18">
        <f>IF(B46="","","("&amp;IFERROR(LEFT(B46,FIND(",",B46)-1),B46)&amp;", "&amp;IF(C46="","s. f.",C46)&amp;")")</f>
        <v/>
      </c>
      <c r="L46" s="27">
        <f>IF(B46="",0,COUNTIF($B$8:$B$47,"&lt;"&amp;B46)+COUNTIF($B$8:B46,B46))</f>
        <v/>
      </c>
      <c r="M46" s="27">
        <f>IF(L46=0,0,IF(OR(Bibliografía!$C$5="(Todos)",G46=Bibliografía!$C$5),1,0))</f>
        <v/>
      </c>
      <c r="N46" s="27">
        <f>IF(M46=1,SUMPRODUCT($M$8:$M$47*($L$8:$L$47&lt;L46))+1,"")</f>
        <v/>
      </c>
      <c r="O46" s="27">
        <f>IF(H46="Pendiente",COUNTIF($H$8:H46,"Pendiente"),"")</f>
        <v/>
      </c>
    </row>
    <row r="47">
      <c r="B47" s="24" t="n"/>
      <c r="C47" s="25" t="n"/>
      <c r="D47" s="24" t="n"/>
      <c r="E47" s="24" t="n"/>
      <c r="F47" s="26" t="n"/>
      <c r="G47" s="24" t="n"/>
      <c r="H47" s="26" t="n"/>
      <c r="I47" s="25" t="n"/>
      <c r="J47" s="18">
        <f>IF(B47="","",B47&amp;" ("&amp;IF(C47="","s. f.",C47)&amp;"). "&amp;D47&amp;IF(OR(RIGHT(D47,1)="?",RIGHT(D47,1)="!"),"",".")&amp;IF(E47="",""," "&amp;E47&amp;IF(OR(LEFT(E47,4)="http",RIGHT(E47,1)="."),"",".")))</f>
        <v/>
      </c>
      <c r="K47" s="18">
        <f>IF(B47="","","("&amp;IFERROR(LEFT(B47,FIND(",",B47)-1),B47)&amp;", "&amp;IF(C47="","s. f.",C47)&amp;")")</f>
        <v/>
      </c>
      <c r="L47" s="27">
        <f>IF(B47="",0,COUNTIF($B$8:$B$47,"&lt;"&amp;B47)+COUNTIF($B$8:B47,B47))</f>
        <v/>
      </c>
      <c r="M47" s="27">
        <f>IF(L47=0,0,IF(OR(Bibliografía!$C$5="(Todos)",G47=Bibliografía!$C$5),1,0))</f>
        <v/>
      </c>
      <c r="N47" s="27">
        <f>IF(M47=1,SUMPRODUCT($M$8:$M$47*($L$8:$L$47&lt;L47))+1,"")</f>
        <v/>
      </c>
      <c r="O47" s="27">
        <f>IF(H47="Pendiente",COUNTIF($H$8:H47,"Pendiente"),"")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H8:H47">
    <cfRule type="cellIs" priority="1" operator="equal" dxfId="1">
      <formula>"Leído"</formula>
    </cfRule>
    <cfRule type="cellIs" priority="2" operator="equal" dxfId="2">
      <formula>"Leyendo"</formula>
    </cfRule>
    <cfRule type="cellIs" priority="3" operator="equal" dxfId="3">
      <formula>"Pendiente"</formula>
    </cfRule>
  </conditionalFormatting>
  <conditionalFormatting sqref="C8:C47">
    <cfRule type="expression" priority="4" dxfId="3">
      <formula>AND(ISNUMBER($C8),$C8&lt;YEAR(TODAY())-Temas!$E$5)</formula>
    </cfRule>
  </conditionalFormatting>
  <conditionalFormatting sqref="D8:D47">
    <cfRule type="expression" priority="5" dxfId="4">
      <formula>AND($D8&lt;&gt;"",COUNTIF($D$8:$D$47,$D8)&gt;1)</formula>
    </cfRule>
  </conditionalFormatting>
  <conditionalFormatting sqref="I8:I47">
    <cfRule type="dataBar" priority="6">
      <dataBar>
        <cfvo type="num" val="0"/>
        <cfvo type="max"/>
        <color rgb="0010B981"/>
      </dataBar>
    </cfRule>
  </conditionalFormatting>
  <dataValidations count="5">
    <dataValidation sqref="F8:F47" showDropDown="0" showInputMessage="0" showErrorMessage="0" allowBlank="1" type="list">
      <formula1>=Listas!$A$2:$A$8</formula1>
    </dataValidation>
    <dataValidation sqref="G8:G47" showDropDown="0" showInputMessage="0" showErrorMessage="0" allowBlank="1" type="list">
      <formula1>=Temas!$B$8:$B$19</formula1>
    </dataValidation>
    <dataValidation sqref="H8:H47" showDropDown="0" showInputMessage="0" showErrorMessage="0" allowBlank="1" type="list">
      <formula1>=Listas!$B$2:$B$4</formula1>
    </dataValidation>
    <dataValidation sqref="I8:I47" showDropDown="0" showInputMessage="0" showErrorMessage="1" allowBlank="1" errorTitle="Valoración" error="Escribe un número entero del 1 al 5." type="whole" operator="between">
      <formula1>1</formula1>
      <formula2>5</formula2>
    </dataValidation>
    <dataValidation sqref="C8:C47" showDropDown="0" showInputMessage="0" showErrorMessage="1" allowBlank="1" errorTitle="Año" error="Escribe el año con 4 cifras (por ejemplo 2021)." type="whole" operator="between">
      <formula1>1000</formula1>
      <formula2>2100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E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7" customWidth="1" min="2" max="2"/>
    <col width="110" customWidth="1" min="3" max="3"/>
    <col width="11" customWidth="1" min="4" max="4"/>
    <col width="11" customWidth="1" min="5" max="5"/>
  </cols>
  <sheetData>
    <row r="2" ht="34" customHeight="1">
      <c r="B2" s="1" t="inlineStr">
        <is>
          <t>Bibliografía ordenada A-Z</t>
        </is>
      </c>
      <c r="C2" s="2" t="n"/>
      <c r="D2" s="2" t="n"/>
      <c r="E2" s="2" t="n"/>
    </row>
    <row r="3">
      <c r="B3" s="3" t="inlineStr">
        <is>
          <t>Lista lista para copiar en tu trabajo. Elige un tema para sacar solo las fuentes de ese tema.</t>
        </is>
      </c>
    </row>
    <row r="5">
      <c r="B5" s="20" t="inlineStr">
        <is>
          <t>Tema:</t>
        </is>
      </c>
      <c r="C5" s="28" t="inlineStr">
        <is>
          <t>(Todos)</t>
        </is>
      </c>
      <c r="D5" s="29" t="inlineStr">
        <is>
          <t>Total:</t>
        </is>
      </c>
      <c r="E5" s="21">
        <f>COUNT(Fuentes!$N$8:$N$47)</f>
        <v/>
      </c>
    </row>
    <row r="7" ht="26" customHeight="1">
      <c r="B7" s="9" t="inlineStr">
        <is>
          <t>Nº</t>
        </is>
      </c>
      <c r="C7" s="9" t="inlineStr">
        <is>
          <t>Referencia (APA simplificado)</t>
        </is>
      </c>
      <c r="D7" s="9" t="inlineStr">
        <is>
          <t>Tipo</t>
        </is>
      </c>
      <c r="E7" s="9" t="inlineStr">
        <is>
          <t>Estado</t>
        </is>
      </c>
    </row>
    <row r="8">
      <c r="B8" s="11">
        <f>IF(ROW()-7&gt;COUNT(Fuentes!$N$8:$N$47),"",ROW()-7)</f>
        <v/>
      </c>
      <c r="C8" s="18">
        <f>IF($B8="","",INDEX(Fuentes!$J$8:$J$47,MATCH($B8,Fuentes!$N$8:$N$47,0)))</f>
        <v/>
      </c>
      <c r="D8" s="19">
        <f>IF($B8="","",INDEX(Fuentes!$F$8:$F$47,MATCH($B8,Fuentes!$N$8:$N$47,0)))</f>
        <v/>
      </c>
      <c r="E8" s="19">
        <f>IF($B8="","",INDEX(Fuentes!$H$8:$H$47,MATCH($B8,Fuentes!$N$8:$N$47,0)))</f>
        <v/>
      </c>
    </row>
    <row r="9">
      <c r="B9" s="11">
        <f>IF(ROW()-7&gt;COUNT(Fuentes!$N$8:$N$47),"",ROW()-7)</f>
        <v/>
      </c>
      <c r="C9" s="18">
        <f>IF($B9="","",INDEX(Fuentes!$J$8:$J$47,MATCH($B9,Fuentes!$N$8:$N$47,0)))</f>
        <v/>
      </c>
      <c r="D9" s="19">
        <f>IF($B9="","",INDEX(Fuentes!$F$8:$F$47,MATCH($B9,Fuentes!$N$8:$N$47,0)))</f>
        <v/>
      </c>
      <c r="E9" s="19">
        <f>IF($B9="","",INDEX(Fuentes!$H$8:$H$47,MATCH($B9,Fuentes!$N$8:$N$47,0)))</f>
        <v/>
      </c>
    </row>
    <row r="10">
      <c r="B10" s="11">
        <f>IF(ROW()-7&gt;COUNT(Fuentes!$N$8:$N$47),"",ROW()-7)</f>
        <v/>
      </c>
      <c r="C10" s="18">
        <f>IF($B10="","",INDEX(Fuentes!$J$8:$J$47,MATCH($B10,Fuentes!$N$8:$N$47,0)))</f>
        <v/>
      </c>
      <c r="D10" s="19">
        <f>IF($B10="","",INDEX(Fuentes!$F$8:$F$47,MATCH($B10,Fuentes!$N$8:$N$47,0)))</f>
        <v/>
      </c>
      <c r="E10" s="19">
        <f>IF($B10="","",INDEX(Fuentes!$H$8:$H$47,MATCH($B10,Fuentes!$N$8:$N$47,0)))</f>
        <v/>
      </c>
    </row>
    <row r="11">
      <c r="B11" s="11">
        <f>IF(ROW()-7&gt;COUNT(Fuentes!$N$8:$N$47),"",ROW()-7)</f>
        <v/>
      </c>
      <c r="C11" s="18">
        <f>IF($B11="","",INDEX(Fuentes!$J$8:$J$47,MATCH($B11,Fuentes!$N$8:$N$47,0)))</f>
        <v/>
      </c>
      <c r="D11" s="19">
        <f>IF($B11="","",INDEX(Fuentes!$F$8:$F$47,MATCH($B11,Fuentes!$N$8:$N$47,0)))</f>
        <v/>
      </c>
      <c r="E11" s="19">
        <f>IF($B11="","",INDEX(Fuentes!$H$8:$H$47,MATCH($B11,Fuentes!$N$8:$N$47,0)))</f>
        <v/>
      </c>
    </row>
    <row r="12">
      <c r="B12" s="11">
        <f>IF(ROW()-7&gt;COUNT(Fuentes!$N$8:$N$47),"",ROW()-7)</f>
        <v/>
      </c>
      <c r="C12" s="18">
        <f>IF($B12="","",INDEX(Fuentes!$J$8:$J$47,MATCH($B12,Fuentes!$N$8:$N$47,0)))</f>
        <v/>
      </c>
      <c r="D12" s="19">
        <f>IF($B12="","",INDEX(Fuentes!$F$8:$F$47,MATCH($B12,Fuentes!$N$8:$N$47,0)))</f>
        <v/>
      </c>
      <c r="E12" s="19">
        <f>IF($B12="","",INDEX(Fuentes!$H$8:$H$47,MATCH($B12,Fuentes!$N$8:$N$47,0)))</f>
        <v/>
      </c>
    </row>
    <row r="13">
      <c r="B13" s="11">
        <f>IF(ROW()-7&gt;COUNT(Fuentes!$N$8:$N$47),"",ROW()-7)</f>
        <v/>
      </c>
      <c r="C13" s="18">
        <f>IF($B13="","",INDEX(Fuentes!$J$8:$J$47,MATCH($B13,Fuentes!$N$8:$N$47,0)))</f>
        <v/>
      </c>
      <c r="D13" s="19">
        <f>IF($B13="","",INDEX(Fuentes!$F$8:$F$47,MATCH($B13,Fuentes!$N$8:$N$47,0)))</f>
        <v/>
      </c>
      <c r="E13" s="19">
        <f>IF($B13="","",INDEX(Fuentes!$H$8:$H$47,MATCH($B13,Fuentes!$N$8:$N$47,0)))</f>
        <v/>
      </c>
    </row>
    <row r="14">
      <c r="B14" s="11">
        <f>IF(ROW()-7&gt;COUNT(Fuentes!$N$8:$N$47),"",ROW()-7)</f>
        <v/>
      </c>
      <c r="C14" s="18">
        <f>IF($B14="","",INDEX(Fuentes!$J$8:$J$47,MATCH($B14,Fuentes!$N$8:$N$47,0)))</f>
        <v/>
      </c>
      <c r="D14" s="19">
        <f>IF($B14="","",INDEX(Fuentes!$F$8:$F$47,MATCH($B14,Fuentes!$N$8:$N$47,0)))</f>
        <v/>
      </c>
      <c r="E14" s="19">
        <f>IF($B14="","",INDEX(Fuentes!$H$8:$H$47,MATCH($B14,Fuentes!$N$8:$N$47,0)))</f>
        <v/>
      </c>
    </row>
    <row r="15">
      <c r="B15" s="11">
        <f>IF(ROW()-7&gt;COUNT(Fuentes!$N$8:$N$47),"",ROW()-7)</f>
        <v/>
      </c>
      <c r="C15" s="18">
        <f>IF($B15="","",INDEX(Fuentes!$J$8:$J$47,MATCH($B15,Fuentes!$N$8:$N$47,0)))</f>
        <v/>
      </c>
      <c r="D15" s="19">
        <f>IF($B15="","",INDEX(Fuentes!$F$8:$F$47,MATCH($B15,Fuentes!$N$8:$N$47,0)))</f>
        <v/>
      </c>
      <c r="E15" s="19">
        <f>IF($B15="","",INDEX(Fuentes!$H$8:$H$47,MATCH($B15,Fuentes!$N$8:$N$47,0)))</f>
        <v/>
      </c>
    </row>
    <row r="16">
      <c r="B16" s="11">
        <f>IF(ROW()-7&gt;COUNT(Fuentes!$N$8:$N$47),"",ROW()-7)</f>
        <v/>
      </c>
      <c r="C16" s="18">
        <f>IF($B16="","",INDEX(Fuentes!$J$8:$J$47,MATCH($B16,Fuentes!$N$8:$N$47,0)))</f>
        <v/>
      </c>
      <c r="D16" s="19">
        <f>IF($B16="","",INDEX(Fuentes!$F$8:$F$47,MATCH($B16,Fuentes!$N$8:$N$47,0)))</f>
        <v/>
      </c>
      <c r="E16" s="19">
        <f>IF($B16="","",INDEX(Fuentes!$H$8:$H$47,MATCH($B16,Fuentes!$N$8:$N$47,0)))</f>
        <v/>
      </c>
    </row>
    <row r="17">
      <c r="B17" s="11">
        <f>IF(ROW()-7&gt;COUNT(Fuentes!$N$8:$N$47),"",ROW()-7)</f>
        <v/>
      </c>
      <c r="C17" s="18">
        <f>IF($B17="","",INDEX(Fuentes!$J$8:$J$47,MATCH($B17,Fuentes!$N$8:$N$47,0)))</f>
        <v/>
      </c>
      <c r="D17" s="19">
        <f>IF($B17="","",INDEX(Fuentes!$F$8:$F$47,MATCH($B17,Fuentes!$N$8:$N$47,0)))</f>
        <v/>
      </c>
      <c r="E17" s="19">
        <f>IF($B17="","",INDEX(Fuentes!$H$8:$H$47,MATCH($B17,Fuentes!$N$8:$N$47,0)))</f>
        <v/>
      </c>
    </row>
    <row r="18">
      <c r="B18" s="11">
        <f>IF(ROW()-7&gt;COUNT(Fuentes!$N$8:$N$47),"",ROW()-7)</f>
        <v/>
      </c>
      <c r="C18" s="18">
        <f>IF($B18="","",INDEX(Fuentes!$J$8:$J$47,MATCH($B18,Fuentes!$N$8:$N$47,0)))</f>
        <v/>
      </c>
      <c r="D18" s="19">
        <f>IF($B18="","",INDEX(Fuentes!$F$8:$F$47,MATCH($B18,Fuentes!$N$8:$N$47,0)))</f>
        <v/>
      </c>
      <c r="E18" s="19">
        <f>IF($B18="","",INDEX(Fuentes!$H$8:$H$47,MATCH($B18,Fuentes!$N$8:$N$47,0)))</f>
        <v/>
      </c>
    </row>
    <row r="19">
      <c r="B19" s="11">
        <f>IF(ROW()-7&gt;COUNT(Fuentes!$N$8:$N$47),"",ROW()-7)</f>
        <v/>
      </c>
      <c r="C19" s="18">
        <f>IF($B19="","",INDEX(Fuentes!$J$8:$J$47,MATCH($B19,Fuentes!$N$8:$N$47,0)))</f>
        <v/>
      </c>
      <c r="D19" s="19">
        <f>IF($B19="","",INDEX(Fuentes!$F$8:$F$47,MATCH($B19,Fuentes!$N$8:$N$47,0)))</f>
        <v/>
      </c>
      <c r="E19" s="19">
        <f>IF($B19="","",INDEX(Fuentes!$H$8:$H$47,MATCH($B19,Fuentes!$N$8:$N$47,0)))</f>
        <v/>
      </c>
    </row>
    <row r="20">
      <c r="B20" s="11">
        <f>IF(ROW()-7&gt;COUNT(Fuentes!$N$8:$N$47),"",ROW()-7)</f>
        <v/>
      </c>
      <c r="C20" s="18">
        <f>IF($B20="","",INDEX(Fuentes!$J$8:$J$47,MATCH($B20,Fuentes!$N$8:$N$47,0)))</f>
        <v/>
      </c>
      <c r="D20" s="19">
        <f>IF($B20="","",INDEX(Fuentes!$F$8:$F$47,MATCH($B20,Fuentes!$N$8:$N$47,0)))</f>
        <v/>
      </c>
      <c r="E20" s="19">
        <f>IF($B20="","",INDEX(Fuentes!$H$8:$H$47,MATCH($B20,Fuentes!$N$8:$N$47,0)))</f>
        <v/>
      </c>
    </row>
    <row r="21">
      <c r="B21" s="11">
        <f>IF(ROW()-7&gt;COUNT(Fuentes!$N$8:$N$47),"",ROW()-7)</f>
        <v/>
      </c>
      <c r="C21" s="18">
        <f>IF($B21="","",INDEX(Fuentes!$J$8:$J$47,MATCH($B21,Fuentes!$N$8:$N$47,0)))</f>
        <v/>
      </c>
      <c r="D21" s="19">
        <f>IF($B21="","",INDEX(Fuentes!$F$8:$F$47,MATCH($B21,Fuentes!$N$8:$N$47,0)))</f>
        <v/>
      </c>
      <c r="E21" s="19">
        <f>IF($B21="","",INDEX(Fuentes!$H$8:$H$47,MATCH($B21,Fuentes!$N$8:$N$47,0)))</f>
        <v/>
      </c>
    </row>
    <row r="22">
      <c r="B22" s="11">
        <f>IF(ROW()-7&gt;COUNT(Fuentes!$N$8:$N$47),"",ROW()-7)</f>
        <v/>
      </c>
      <c r="C22" s="18">
        <f>IF($B22="","",INDEX(Fuentes!$J$8:$J$47,MATCH($B22,Fuentes!$N$8:$N$47,0)))</f>
        <v/>
      </c>
      <c r="D22" s="19">
        <f>IF($B22="","",INDEX(Fuentes!$F$8:$F$47,MATCH($B22,Fuentes!$N$8:$N$47,0)))</f>
        <v/>
      </c>
      <c r="E22" s="19">
        <f>IF($B22="","",INDEX(Fuentes!$H$8:$H$47,MATCH($B22,Fuentes!$N$8:$N$47,0)))</f>
        <v/>
      </c>
    </row>
    <row r="23">
      <c r="B23" s="11">
        <f>IF(ROW()-7&gt;COUNT(Fuentes!$N$8:$N$47),"",ROW()-7)</f>
        <v/>
      </c>
      <c r="C23" s="18">
        <f>IF($B23="","",INDEX(Fuentes!$J$8:$J$47,MATCH($B23,Fuentes!$N$8:$N$47,0)))</f>
        <v/>
      </c>
      <c r="D23" s="19">
        <f>IF($B23="","",INDEX(Fuentes!$F$8:$F$47,MATCH($B23,Fuentes!$N$8:$N$47,0)))</f>
        <v/>
      </c>
      <c r="E23" s="19">
        <f>IF($B23="","",INDEX(Fuentes!$H$8:$H$47,MATCH($B23,Fuentes!$N$8:$N$47,0)))</f>
        <v/>
      </c>
    </row>
    <row r="24">
      <c r="B24" s="11">
        <f>IF(ROW()-7&gt;COUNT(Fuentes!$N$8:$N$47),"",ROW()-7)</f>
        <v/>
      </c>
      <c r="C24" s="18">
        <f>IF($B24="","",INDEX(Fuentes!$J$8:$J$47,MATCH($B24,Fuentes!$N$8:$N$47,0)))</f>
        <v/>
      </c>
      <c r="D24" s="19">
        <f>IF($B24="","",INDEX(Fuentes!$F$8:$F$47,MATCH($B24,Fuentes!$N$8:$N$47,0)))</f>
        <v/>
      </c>
      <c r="E24" s="19">
        <f>IF($B24="","",INDEX(Fuentes!$H$8:$H$47,MATCH($B24,Fuentes!$N$8:$N$47,0)))</f>
        <v/>
      </c>
    </row>
    <row r="25">
      <c r="B25" s="11">
        <f>IF(ROW()-7&gt;COUNT(Fuentes!$N$8:$N$47),"",ROW()-7)</f>
        <v/>
      </c>
      <c r="C25" s="18">
        <f>IF($B25="","",INDEX(Fuentes!$J$8:$J$47,MATCH($B25,Fuentes!$N$8:$N$47,0)))</f>
        <v/>
      </c>
      <c r="D25" s="19">
        <f>IF($B25="","",INDEX(Fuentes!$F$8:$F$47,MATCH($B25,Fuentes!$N$8:$N$47,0)))</f>
        <v/>
      </c>
      <c r="E25" s="19">
        <f>IF($B25="","",INDEX(Fuentes!$H$8:$H$47,MATCH($B25,Fuentes!$N$8:$N$47,0)))</f>
        <v/>
      </c>
    </row>
    <row r="26">
      <c r="B26" s="11">
        <f>IF(ROW()-7&gt;COUNT(Fuentes!$N$8:$N$47),"",ROW()-7)</f>
        <v/>
      </c>
      <c r="C26" s="18">
        <f>IF($B26="","",INDEX(Fuentes!$J$8:$J$47,MATCH($B26,Fuentes!$N$8:$N$47,0)))</f>
        <v/>
      </c>
      <c r="D26" s="19">
        <f>IF($B26="","",INDEX(Fuentes!$F$8:$F$47,MATCH($B26,Fuentes!$N$8:$N$47,0)))</f>
        <v/>
      </c>
      <c r="E26" s="19">
        <f>IF($B26="","",INDEX(Fuentes!$H$8:$H$47,MATCH($B26,Fuentes!$N$8:$N$47,0)))</f>
        <v/>
      </c>
    </row>
    <row r="27">
      <c r="B27" s="11">
        <f>IF(ROW()-7&gt;COUNT(Fuentes!$N$8:$N$47),"",ROW()-7)</f>
        <v/>
      </c>
      <c r="C27" s="18">
        <f>IF($B27="","",INDEX(Fuentes!$J$8:$J$47,MATCH($B27,Fuentes!$N$8:$N$47,0)))</f>
        <v/>
      </c>
      <c r="D27" s="19">
        <f>IF($B27="","",INDEX(Fuentes!$F$8:$F$47,MATCH($B27,Fuentes!$N$8:$N$47,0)))</f>
        <v/>
      </c>
      <c r="E27" s="19">
        <f>IF($B27="","",INDEX(Fuentes!$H$8:$H$47,MATCH($B27,Fuentes!$N$8:$N$47,0)))</f>
        <v/>
      </c>
    </row>
    <row r="28">
      <c r="B28" s="11">
        <f>IF(ROW()-7&gt;COUNT(Fuentes!$N$8:$N$47),"",ROW()-7)</f>
        <v/>
      </c>
      <c r="C28" s="18">
        <f>IF($B28="","",INDEX(Fuentes!$J$8:$J$47,MATCH($B28,Fuentes!$N$8:$N$47,0)))</f>
        <v/>
      </c>
      <c r="D28" s="19">
        <f>IF($B28="","",INDEX(Fuentes!$F$8:$F$47,MATCH($B28,Fuentes!$N$8:$N$47,0)))</f>
        <v/>
      </c>
      <c r="E28" s="19">
        <f>IF($B28="","",INDEX(Fuentes!$H$8:$H$47,MATCH($B28,Fuentes!$N$8:$N$47,0)))</f>
        <v/>
      </c>
    </row>
    <row r="29">
      <c r="B29" s="11">
        <f>IF(ROW()-7&gt;COUNT(Fuentes!$N$8:$N$47),"",ROW()-7)</f>
        <v/>
      </c>
      <c r="C29" s="18">
        <f>IF($B29="","",INDEX(Fuentes!$J$8:$J$47,MATCH($B29,Fuentes!$N$8:$N$47,0)))</f>
        <v/>
      </c>
      <c r="D29" s="19">
        <f>IF($B29="","",INDEX(Fuentes!$F$8:$F$47,MATCH($B29,Fuentes!$N$8:$N$47,0)))</f>
        <v/>
      </c>
      <c r="E29" s="19">
        <f>IF($B29="","",INDEX(Fuentes!$H$8:$H$47,MATCH($B29,Fuentes!$N$8:$N$47,0)))</f>
        <v/>
      </c>
    </row>
    <row r="30">
      <c r="B30" s="11">
        <f>IF(ROW()-7&gt;COUNT(Fuentes!$N$8:$N$47),"",ROW()-7)</f>
        <v/>
      </c>
      <c r="C30" s="18">
        <f>IF($B30="","",INDEX(Fuentes!$J$8:$J$47,MATCH($B30,Fuentes!$N$8:$N$47,0)))</f>
        <v/>
      </c>
      <c r="D30" s="19">
        <f>IF($B30="","",INDEX(Fuentes!$F$8:$F$47,MATCH($B30,Fuentes!$N$8:$N$47,0)))</f>
        <v/>
      </c>
      <c r="E30" s="19">
        <f>IF($B30="","",INDEX(Fuentes!$H$8:$H$47,MATCH($B30,Fuentes!$N$8:$N$47,0)))</f>
        <v/>
      </c>
    </row>
    <row r="31">
      <c r="B31" s="11">
        <f>IF(ROW()-7&gt;COUNT(Fuentes!$N$8:$N$47),"",ROW()-7)</f>
        <v/>
      </c>
      <c r="C31" s="18">
        <f>IF($B31="","",INDEX(Fuentes!$J$8:$J$47,MATCH($B31,Fuentes!$N$8:$N$47,0)))</f>
        <v/>
      </c>
      <c r="D31" s="19">
        <f>IF($B31="","",INDEX(Fuentes!$F$8:$F$47,MATCH($B31,Fuentes!$N$8:$N$47,0)))</f>
        <v/>
      </c>
      <c r="E31" s="19">
        <f>IF($B31="","",INDEX(Fuentes!$H$8:$H$47,MATCH($B31,Fuentes!$N$8:$N$47,0)))</f>
        <v/>
      </c>
    </row>
    <row r="32">
      <c r="B32" s="11">
        <f>IF(ROW()-7&gt;COUNT(Fuentes!$N$8:$N$47),"",ROW()-7)</f>
        <v/>
      </c>
      <c r="C32" s="18">
        <f>IF($B32="","",INDEX(Fuentes!$J$8:$J$47,MATCH($B32,Fuentes!$N$8:$N$47,0)))</f>
        <v/>
      </c>
      <c r="D32" s="19">
        <f>IF($B32="","",INDEX(Fuentes!$F$8:$F$47,MATCH($B32,Fuentes!$N$8:$N$47,0)))</f>
        <v/>
      </c>
      <c r="E32" s="19">
        <f>IF($B32="","",INDEX(Fuentes!$H$8:$H$47,MATCH($B32,Fuentes!$N$8:$N$47,0)))</f>
        <v/>
      </c>
    </row>
    <row r="33">
      <c r="B33" s="11">
        <f>IF(ROW()-7&gt;COUNT(Fuentes!$N$8:$N$47),"",ROW()-7)</f>
        <v/>
      </c>
      <c r="C33" s="18">
        <f>IF($B33="","",INDEX(Fuentes!$J$8:$J$47,MATCH($B33,Fuentes!$N$8:$N$47,0)))</f>
        <v/>
      </c>
      <c r="D33" s="19">
        <f>IF($B33="","",INDEX(Fuentes!$F$8:$F$47,MATCH($B33,Fuentes!$N$8:$N$47,0)))</f>
        <v/>
      </c>
      <c r="E33" s="19">
        <f>IF($B33="","",INDEX(Fuentes!$H$8:$H$47,MATCH($B33,Fuentes!$N$8:$N$47,0)))</f>
        <v/>
      </c>
    </row>
    <row r="34">
      <c r="B34" s="11">
        <f>IF(ROW()-7&gt;COUNT(Fuentes!$N$8:$N$47),"",ROW()-7)</f>
        <v/>
      </c>
      <c r="C34" s="18">
        <f>IF($B34="","",INDEX(Fuentes!$J$8:$J$47,MATCH($B34,Fuentes!$N$8:$N$47,0)))</f>
        <v/>
      </c>
      <c r="D34" s="19">
        <f>IF($B34="","",INDEX(Fuentes!$F$8:$F$47,MATCH($B34,Fuentes!$N$8:$N$47,0)))</f>
        <v/>
      </c>
      <c r="E34" s="19">
        <f>IF($B34="","",INDEX(Fuentes!$H$8:$H$47,MATCH($B34,Fuentes!$N$8:$N$47,0)))</f>
        <v/>
      </c>
    </row>
    <row r="35">
      <c r="B35" s="11">
        <f>IF(ROW()-7&gt;COUNT(Fuentes!$N$8:$N$47),"",ROW()-7)</f>
        <v/>
      </c>
      <c r="C35" s="18">
        <f>IF($B35="","",INDEX(Fuentes!$J$8:$J$47,MATCH($B35,Fuentes!$N$8:$N$47,0)))</f>
        <v/>
      </c>
      <c r="D35" s="19">
        <f>IF($B35="","",INDEX(Fuentes!$F$8:$F$47,MATCH($B35,Fuentes!$N$8:$N$47,0)))</f>
        <v/>
      </c>
      <c r="E35" s="19">
        <f>IF($B35="","",INDEX(Fuentes!$H$8:$H$47,MATCH($B35,Fuentes!$N$8:$N$47,0)))</f>
        <v/>
      </c>
    </row>
    <row r="36">
      <c r="B36" s="11">
        <f>IF(ROW()-7&gt;COUNT(Fuentes!$N$8:$N$47),"",ROW()-7)</f>
        <v/>
      </c>
      <c r="C36" s="18">
        <f>IF($B36="","",INDEX(Fuentes!$J$8:$J$47,MATCH($B36,Fuentes!$N$8:$N$47,0)))</f>
        <v/>
      </c>
      <c r="D36" s="19">
        <f>IF($B36="","",INDEX(Fuentes!$F$8:$F$47,MATCH($B36,Fuentes!$N$8:$N$47,0)))</f>
        <v/>
      </c>
      <c r="E36" s="19">
        <f>IF($B36="","",INDEX(Fuentes!$H$8:$H$47,MATCH($B36,Fuentes!$N$8:$N$47,0)))</f>
        <v/>
      </c>
    </row>
    <row r="37">
      <c r="B37" s="11">
        <f>IF(ROW()-7&gt;COUNT(Fuentes!$N$8:$N$47),"",ROW()-7)</f>
        <v/>
      </c>
      <c r="C37" s="18">
        <f>IF($B37="","",INDEX(Fuentes!$J$8:$J$47,MATCH($B37,Fuentes!$N$8:$N$47,0)))</f>
        <v/>
      </c>
      <c r="D37" s="19">
        <f>IF($B37="","",INDEX(Fuentes!$F$8:$F$47,MATCH($B37,Fuentes!$N$8:$N$47,0)))</f>
        <v/>
      </c>
      <c r="E37" s="19">
        <f>IF($B37="","",INDEX(Fuentes!$H$8:$H$47,MATCH($B37,Fuentes!$N$8:$N$47,0)))</f>
        <v/>
      </c>
    </row>
    <row r="38">
      <c r="B38" s="11">
        <f>IF(ROW()-7&gt;COUNT(Fuentes!$N$8:$N$47),"",ROW()-7)</f>
        <v/>
      </c>
      <c r="C38" s="18">
        <f>IF($B38="","",INDEX(Fuentes!$J$8:$J$47,MATCH($B38,Fuentes!$N$8:$N$47,0)))</f>
        <v/>
      </c>
      <c r="D38" s="19">
        <f>IF($B38="","",INDEX(Fuentes!$F$8:$F$47,MATCH($B38,Fuentes!$N$8:$N$47,0)))</f>
        <v/>
      </c>
      <c r="E38" s="19">
        <f>IF($B38="","",INDEX(Fuentes!$H$8:$H$47,MATCH($B38,Fuentes!$N$8:$N$47,0)))</f>
        <v/>
      </c>
    </row>
    <row r="39">
      <c r="B39" s="11">
        <f>IF(ROW()-7&gt;COUNT(Fuentes!$N$8:$N$47),"",ROW()-7)</f>
        <v/>
      </c>
      <c r="C39" s="18">
        <f>IF($B39="","",INDEX(Fuentes!$J$8:$J$47,MATCH($B39,Fuentes!$N$8:$N$47,0)))</f>
        <v/>
      </c>
      <c r="D39" s="19">
        <f>IF($B39="","",INDEX(Fuentes!$F$8:$F$47,MATCH($B39,Fuentes!$N$8:$N$47,0)))</f>
        <v/>
      </c>
      <c r="E39" s="19">
        <f>IF($B39="","",INDEX(Fuentes!$H$8:$H$47,MATCH($B39,Fuentes!$N$8:$N$47,0)))</f>
        <v/>
      </c>
    </row>
    <row r="40">
      <c r="B40" s="11">
        <f>IF(ROW()-7&gt;COUNT(Fuentes!$N$8:$N$47),"",ROW()-7)</f>
        <v/>
      </c>
      <c r="C40" s="18">
        <f>IF($B40="","",INDEX(Fuentes!$J$8:$J$47,MATCH($B40,Fuentes!$N$8:$N$47,0)))</f>
        <v/>
      </c>
      <c r="D40" s="19">
        <f>IF($B40="","",INDEX(Fuentes!$F$8:$F$47,MATCH($B40,Fuentes!$N$8:$N$47,0)))</f>
        <v/>
      </c>
      <c r="E40" s="19">
        <f>IF($B40="","",INDEX(Fuentes!$H$8:$H$47,MATCH($B40,Fuentes!$N$8:$N$47,0)))</f>
        <v/>
      </c>
    </row>
    <row r="41">
      <c r="B41" s="11">
        <f>IF(ROW()-7&gt;COUNT(Fuentes!$N$8:$N$47),"",ROW()-7)</f>
        <v/>
      </c>
      <c r="C41" s="18">
        <f>IF($B41="","",INDEX(Fuentes!$J$8:$J$47,MATCH($B41,Fuentes!$N$8:$N$47,0)))</f>
        <v/>
      </c>
      <c r="D41" s="19">
        <f>IF($B41="","",INDEX(Fuentes!$F$8:$F$47,MATCH($B41,Fuentes!$N$8:$N$47,0)))</f>
        <v/>
      </c>
      <c r="E41" s="19">
        <f>IF($B41="","",INDEX(Fuentes!$H$8:$H$47,MATCH($B41,Fuentes!$N$8:$N$47,0)))</f>
        <v/>
      </c>
    </row>
    <row r="42">
      <c r="B42" s="11">
        <f>IF(ROW()-7&gt;COUNT(Fuentes!$N$8:$N$47),"",ROW()-7)</f>
        <v/>
      </c>
      <c r="C42" s="18">
        <f>IF($B42="","",INDEX(Fuentes!$J$8:$J$47,MATCH($B42,Fuentes!$N$8:$N$47,0)))</f>
        <v/>
      </c>
      <c r="D42" s="19">
        <f>IF($B42="","",INDEX(Fuentes!$F$8:$F$47,MATCH($B42,Fuentes!$N$8:$N$47,0)))</f>
        <v/>
      </c>
      <c r="E42" s="19">
        <f>IF($B42="","",INDEX(Fuentes!$H$8:$H$47,MATCH($B42,Fuentes!$N$8:$N$47,0)))</f>
        <v/>
      </c>
    </row>
    <row r="43">
      <c r="B43" s="11">
        <f>IF(ROW()-7&gt;COUNT(Fuentes!$N$8:$N$47),"",ROW()-7)</f>
        <v/>
      </c>
      <c r="C43" s="18">
        <f>IF($B43="","",INDEX(Fuentes!$J$8:$J$47,MATCH($B43,Fuentes!$N$8:$N$47,0)))</f>
        <v/>
      </c>
      <c r="D43" s="19">
        <f>IF($B43="","",INDEX(Fuentes!$F$8:$F$47,MATCH($B43,Fuentes!$N$8:$N$47,0)))</f>
        <v/>
      </c>
      <c r="E43" s="19">
        <f>IF($B43="","",INDEX(Fuentes!$H$8:$H$47,MATCH($B43,Fuentes!$N$8:$N$47,0)))</f>
        <v/>
      </c>
    </row>
    <row r="44">
      <c r="B44" s="11">
        <f>IF(ROW()-7&gt;COUNT(Fuentes!$N$8:$N$47),"",ROW()-7)</f>
        <v/>
      </c>
      <c r="C44" s="18">
        <f>IF($B44="","",INDEX(Fuentes!$J$8:$J$47,MATCH($B44,Fuentes!$N$8:$N$47,0)))</f>
        <v/>
      </c>
      <c r="D44" s="19">
        <f>IF($B44="","",INDEX(Fuentes!$F$8:$F$47,MATCH($B44,Fuentes!$N$8:$N$47,0)))</f>
        <v/>
      </c>
      <c r="E44" s="19">
        <f>IF($B44="","",INDEX(Fuentes!$H$8:$H$47,MATCH($B44,Fuentes!$N$8:$N$47,0)))</f>
        <v/>
      </c>
    </row>
    <row r="45">
      <c r="B45" s="11">
        <f>IF(ROW()-7&gt;COUNT(Fuentes!$N$8:$N$47),"",ROW()-7)</f>
        <v/>
      </c>
      <c r="C45" s="18">
        <f>IF($B45="","",INDEX(Fuentes!$J$8:$J$47,MATCH($B45,Fuentes!$N$8:$N$47,0)))</f>
        <v/>
      </c>
      <c r="D45" s="19">
        <f>IF($B45="","",INDEX(Fuentes!$F$8:$F$47,MATCH($B45,Fuentes!$N$8:$N$47,0)))</f>
        <v/>
      </c>
      <c r="E45" s="19">
        <f>IF($B45="","",INDEX(Fuentes!$H$8:$H$47,MATCH($B45,Fuentes!$N$8:$N$47,0)))</f>
        <v/>
      </c>
    </row>
    <row r="46">
      <c r="B46" s="11">
        <f>IF(ROW()-7&gt;COUNT(Fuentes!$N$8:$N$47),"",ROW()-7)</f>
        <v/>
      </c>
      <c r="C46" s="18">
        <f>IF($B46="","",INDEX(Fuentes!$J$8:$J$47,MATCH($B46,Fuentes!$N$8:$N$47,0)))</f>
        <v/>
      </c>
      <c r="D46" s="19">
        <f>IF($B46="","",INDEX(Fuentes!$F$8:$F$47,MATCH($B46,Fuentes!$N$8:$N$47,0)))</f>
        <v/>
      </c>
      <c r="E46" s="19">
        <f>IF($B46="","",INDEX(Fuentes!$H$8:$H$47,MATCH($B46,Fuentes!$N$8:$N$47,0)))</f>
        <v/>
      </c>
    </row>
    <row r="47">
      <c r="B47" s="11">
        <f>IF(ROW()-7&gt;COUNT(Fuentes!$N$8:$N$47),"",ROW()-7)</f>
        <v/>
      </c>
      <c r="C47" s="18">
        <f>IF($B47="","",INDEX(Fuentes!$J$8:$J$47,MATCH($B47,Fuentes!$N$8:$N$47,0)))</f>
        <v/>
      </c>
      <c r="D47" s="19">
        <f>IF($B47="","",INDEX(Fuentes!$F$8:$F$47,MATCH($B47,Fuentes!$N$8:$N$47,0)))</f>
        <v/>
      </c>
      <c r="E47" s="19">
        <f>IF($B47="","",INDEX(Fuentes!$H$8:$H$47,MATCH($B47,Fuentes!$N$8:$N$47,0)))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E3"/>
    <mergeCell ref="B2:E2"/>
  </mergeCells>
  <conditionalFormatting sqref="B8:E47">
    <cfRule type="expression" priority="1" dxfId="0">
      <formula>MOD(ROW(),2)=0</formula>
    </cfRule>
  </conditionalFormatting>
  <dataValidations count="1">
    <dataValidation sqref="C5" showDropDown="0" showInputMessage="0" showErrorMessage="0" allowBlank="1" type="list">
      <formula1>=Listas!$D$2:$D$14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2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2" customWidth="1" min="3" max="3"/>
    <col width="10" customWidth="1" min="4" max="4"/>
    <col width="10" customWidth="1" min="5" max="5"/>
    <col width="10" customWidth="1" min="6" max="6"/>
    <col width="12" customWidth="1" min="7" max="7"/>
    <col width="10" customWidth="1" min="8" max="8"/>
    <col width="12" customWidth="1" min="9" max="9"/>
    <col width="10" customWidth="1" min="10" max="10"/>
    <col width="14" customWidth="1" min="11" max="11"/>
  </cols>
  <sheetData>
    <row r="2" ht="34" customHeight="1">
      <c r="B2" s="1" t="inlineStr">
        <is>
          <t>Fuentes por tema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Define tus temas (hasta 12) y cuántas fuentes quieres reunir por cada uno. El resto se calcula solo.</t>
        </is>
      </c>
    </row>
    <row r="5">
      <c r="B5" s="20" t="inlineStr">
        <is>
          <t>Antigüedad máxima recomendada (años):</t>
        </is>
      </c>
      <c r="E5" s="25" t="n">
        <v>10</v>
      </c>
      <c r="F5" s="22" t="inlineStr">
        <is>
          <t>Las fuentes más antiguas se marcan en ámbar.</t>
        </is>
      </c>
    </row>
    <row r="7" ht="34" customHeight="1">
      <c r="B7" s="9" t="inlineStr">
        <is>
          <t>Tema</t>
        </is>
      </c>
      <c r="C7" s="9" t="inlineStr">
        <is>
          <t>Objetivo de fuentes</t>
        </is>
      </c>
      <c r="D7" s="9" t="inlineStr">
        <is>
          <t>Fuentes</t>
        </is>
      </c>
      <c r="E7" s="9" t="inlineStr">
        <is>
          <t>Leídas</t>
        </is>
      </c>
      <c r="F7" s="9" t="inlineStr">
        <is>
          <t>Leyendo</t>
        </is>
      </c>
      <c r="G7" s="9" t="inlineStr">
        <is>
          <t>Pendientes</t>
        </is>
      </c>
      <c r="H7" s="9" t="inlineStr">
        <is>
          <t>% leído</t>
        </is>
      </c>
      <c r="I7" s="9" t="inlineStr">
        <is>
          <t>Valoración media</t>
        </is>
      </c>
      <c r="J7" s="9" t="inlineStr">
        <is>
          <t>Antiguas</t>
        </is>
      </c>
      <c r="K7" s="9" t="inlineStr">
        <is>
          <t>Faltan para el objetivo</t>
        </is>
      </c>
    </row>
    <row r="8">
      <c r="B8" s="24" t="inlineStr">
        <is>
          <t>Aprendizaje digital</t>
        </is>
      </c>
      <c r="C8" s="25" t="n">
        <v>5</v>
      </c>
      <c r="D8" s="21">
        <f>IF(B8="","",COUNTIF(Fuentes!$G$8:$G$47,B8))</f>
        <v/>
      </c>
      <c r="E8" s="11">
        <f>IF(B8="","",COUNTIFS(Fuentes!$G$8:$G$47,B8,Fuentes!$H$8:$H$47,"Leído"))</f>
        <v/>
      </c>
      <c r="F8" s="11">
        <f>IF(B8="","",COUNTIFS(Fuentes!$G$8:$G$47,B8,Fuentes!$H$8:$H$47,"Leyendo"))</f>
        <v/>
      </c>
      <c r="G8" s="11">
        <f>IF(B8="","",COUNTIFS(Fuentes!$G$8:$G$47,B8,Fuentes!$H$8:$H$47,"Pendiente"))</f>
        <v/>
      </c>
      <c r="H8" s="12">
        <f>IF(B8="","",IF(D8=0,0,E8/D8))</f>
        <v/>
      </c>
      <c r="I8" s="30">
        <f>IF(B8="","",IFERROR(SUMIFS(Fuentes!$I$8:$I$47,Fuentes!$G$8:$G$47,B8)/COUNTIFS(Fuentes!$G$8:$G$47,B8,Fuentes!$I$8:$I$47,"&gt;0"),"-"))</f>
        <v/>
      </c>
      <c r="J8" s="11">
        <f>IF(B8="","",COUNTIFS(Fuentes!$G$8:$G$47,B8,Fuentes!$C$8:$C$47,"&lt;"&amp;YEAR(TODAY())-$E$5))</f>
        <v/>
      </c>
      <c r="K8" s="11">
        <f>IF(B8="","",MAX(0,N(C8)-D8))</f>
        <v/>
      </c>
    </row>
    <row r="9">
      <c r="B9" s="24" t="inlineStr">
        <is>
          <t>Metodología</t>
        </is>
      </c>
      <c r="C9" s="25" t="n">
        <v>3</v>
      </c>
      <c r="D9" s="21">
        <f>IF(B9="","",COUNTIF(Fuentes!$G$8:$G$47,B9))</f>
        <v/>
      </c>
      <c r="E9" s="11">
        <f>IF(B9="","",COUNTIFS(Fuentes!$G$8:$G$47,B9,Fuentes!$H$8:$H$47,"Leído"))</f>
        <v/>
      </c>
      <c r="F9" s="11">
        <f>IF(B9="","",COUNTIFS(Fuentes!$G$8:$G$47,B9,Fuentes!$H$8:$H$47,"Leyendo"))</f>
        <v/>
      </c>
      <c r="G9" s="11">
        <f>IF(B9="","",COUNTIFS(Fuentes!$G$8:$G$47,B9,Fuentes!$H$8:$H$47,"Pendiente"))</f>
        <v/>
      </c>
      <c r="H9" s="12">
        <f>IF(B9="","",IF(D9=0,0,E9/D9))</f>
        <v/>
      </c>
      <c r="I9" s="30">
        <f>IF(B9="","",IFERROR(SUMIFS(Fuentes!$I$8:$I$47,Fuentes!$G$8:$G$47,B9)/COUNTIFS(Fuentes!$G$8:$G$47,B9,Fuentes!$I$8:$I$47,"&gt;0"),"-"))</f>
        <v/>
      </c>
      <c r="J9" s="11">
        <f>IF(B9="","",COUNTIFS(Fuentes!$G$8:$G$47,B9,Fuentes!$C$8:$C$47,"&lt;"&amp;YEAR(TODAY())-$E$5))</f>
        <v/>
      </c>
      <c r="K9" s="11">
        <f>IF(B9="","",MAX(0,N(C9)-D9))</f>
        <v/>
      </c>
    </row>
    <row r="10">
      <c r="B10" s="24" t="inlineStr">
        <is>
          <t>Evaluación</t>
        </is>
      </c>
      <c r="C10" s="25" t="n">
        <v>3</v>
      </c>
      <c r="D10" s="21">
        <f>IF(B10="","",COUNTIF(Fuentes!$G$8:$G$47,B10))</f>
        <v/>
      </c>
      <c r="E10" s="11">
        <f>IF(B10="","",COUNTIFS(Fuentes!$G$8:$G$47,B10,Fuentes!$H$8:$H$47,"Leído"))</f>
        <v/>
      </c>
      <c r="F10" s="11">
        <f>IF(B10="","",COUNTIFS(Fuentes!$G$8:$G$47,B10,Fuentes!$H$8:$H$47,"Leyendo"))</f>
        <v/>
      </c>
      <c r="G10" s="11">
        <f>IF(B10="","",COUNTIFS(Fuentes!$G$8:$G$47,B10,Fuentes!$H$8:$H$47,"Pendiente"))</f>
        <v/>
      </c>
      <c r="H10" s="12">
        <f>IF(B10="","",IF(D10=0,0,E10/D10))</f>
        <v/>
      </c>
      <c r="I10" s="30">
        <f>IF(B10="","",IFERROR(SUMIFS(Fuentes!$I$8:$I$47,Fuentes!$G$8:$G$47,B10)/COUNTIFS(Fuentes!$G$8:$G$47,B10,Fuentes!$I$8:$I$47,"&gt;0"),"-"))</f>
        <v/>
      </c>
      <c r="J10" s="11">
        <f>IF(B10="","",COUNTIFS(Fuentes!$G$8:$G$47,B10,Fuentes!$C$8:$C$47,"&lt;"&amp;YEAR(TODAY())-$E$5))</f>
        <v/>
      </c>
      <c r="K10" s="11">
        <f>IF(B10="","",MAX(0,N(C10)-D10))</f>
        <v/>
      </c>
    </row>
    <row r="11">
      <c r="B11" s="24" t="inlineStr">
        <is>
          <t>Motivación</t>
        </is>
      </c>
      <c r="C11" s="25" t="n">
        <v>3</v>
      </c>
      <c r="D11" s="21">
        <f>IF(B11="","",COUNTIF(Fuentes!$G$8:$G$47,B11))</f>
        <v/>
      </c>
      <c r="E11" s="11">
        <f>IF(B11="","",COUNTIFS(Fuentes!$G$8:$G$47,B11,Fuentes!$H$8:$H$47,"Leído"))</f>
        <v/>
      </c>
      <c r="F11" s="11">
        <f>IF(B11="","",COUNTIFS(Fuentes!$G$8:$G$47,B11,Fuentes!$H$8:$H$47,"Leyendo"))</f>
        <v/>
      </c>
      <c r="G11" s="11">
        <f>IF(B11="","",COUNTIFS(Fuentes!$G$8:$G$47,B11,Fuentes!$H$8:$H$47,"Pendiente"))</f>
        <v/>
      </c>
      <c r="H11" s="12">
        <f>IF(B11="","",IF(D11=0,0,E11/D11))</f>
        <v/>
      </c>
      <c r="I11" s="30">
        <f>IF(B11="","",IFERROR(SUMIFS(Fuentes!$I$8:$I$47,Fuentes!$G$8:$G$47,B11)/COUNTIFS(Fuentes!$G$8:$G$47,B11,Fuentes!$I$8:$I$47,"&gt;0"),"-"))</f>
        <v/>
      </c>
      <c r="J11" s="11">
        <f>IF(B11="","",COUNTIFS(Fuentes!$G$8:$G$47,B11,Fuentes!$C$8:$C$47,"&lt;"&amp;YEAR(TODAY())-$E$5))</f>
        <v/>
      </c>
      <c r="K11" s="11">
        <f>IF(B11="","",MAX(0,N(C11)-D11))</f>
        <v/>
      </c>
    </row>
    <row r="12">
      <c r="B12" s="24" t="inlineStr">
        <is>
          <t>Normativa</t>
        </is>
      </c>
      <c r="C12" s="25" t="n">
        <v>2</v>
      </c>
      <c r="D12" s="21">
        <f>IF(B12="","",COUNTIF(Fuentes!$G$8:$G$47,B12))</f>
        <v/>
      </c>
      <c r="E12" s="11">
        <f>IF(B12="","",COUNTIFS(Fuentes!$G$8:$G$47,B12,Fuentes!$H$8:$H$47,"Leído"))</f>
        <v/>
      </c>
      <c r="F12" s="11">
        <f>IF(B12="","",COUNTIFS(Fuentes!$G$8:$G$47,B12,Fuentes!$H$8:$H$47,"Leyendo"))</f>
        <v/>
      </c>
      <c r="G12" s="11">
        <f>IF(B12="","",COUNTIFS(Fuentes!$G$8:$G$47,B12,Fuentes!$H$8:$H$47,"Pendiente"))</f>
        <v/>
      </c>
      <c r="H12" s="12">
        <f>IF(B12="","",IF(D12=0,0,E12/D12))</f>
        <v/>
      </c>
      <c r="I12" s="30">
        <f>IF(B12="","",IFERROR(SUMIFS(Fuentes!$I$8:$I$47,Fuentes!$G$8:$G$47,B12)/COUNTIFS(Fuentes!$G$8:$G$47,B12,Fuentes!$I$8:$I$47,"&gt;0"),"-"))</f>
        <v/>
      </c>
      <c r="J12" s="11">
        <f>IF(B12="","",COUNTIFS(Fuentes!$G$8:$G$47,B12,Fuentes!$C$8:$C$47,"&lt;"&amp;YEAR(TODAY())-$E$5))</f>
        <v/>
      </c>
      <c r="K12" s="11">
        <f>IF(B12="","",MAX(0,N(C12)-D12))</f>
        <v/>
      </c>
    </row>
    <row r="13">
      <c r="B13" s="24" t="inlineStr">
        <is>
          <t>Ética y datos</t>
        </is>
      </c>
      <c r="C13" s="25" t="n">
        <v>3</v>
      </c>
      <c r="D13" s="21">
        <f>IF(B13="","",COUNTIF(Fuentes!$G$8:$G$47,B13))</f>
        <v/>
      </c>
      <c r="E13" s="11">
        <f>IF(B13="","",COUNTIFS(Fuentes!$G$8:$G$47,B13,Fuentes!$H$8:$H$47,"Leído"))</f>
        <v/>
      </c>
      <c r="F13" s="11">
        <f>IF(B13="","",COUNTIFS(Fuentes!$G$8:$G$47,B13,Fuentes!$H$8:$H$47,"Leyendo"))</f>
        <v/>
      </c>
      <c r="G13" s="11">
        <f>IF(B13="","",COUNTIFS(Fuentes!$G$8:$G$47,B13,Fuentes!$H$8:$H$47,"Pendiente"))</f>
        <v/>
      </c>
      <c r="H13" s="12">
        <f>IF(B13="","",IF(D13=0,0,E13/D13))</f>
        <v/>
      </c>
      <c r="I13" s="30">
        <f>IF(B13="","",IFERROR(SUMIFS(Fuentes!$I$8:$I$47,Fuentes!$G$8:$G$47,B13)/COUNTIFS(Fuentes!$G$8:$G$47,B13,Fuentes!$I$8:$I$47,"&gt;0"),"-"))</f>
        <v/>
      </c>
      <c r="J13" s="11">
        <f>IF(B13="","",COUNTIFS(Fuentes!$G$8:$G$47,B13,Fuentes!$C$8:$C$47,"&lt;"&amp;YEAR(TODAY())-$E$5))</f>
        <v/>
      </c>
      <c r="K13" s="11">
        <f>IF(B13="","",MAX(0,N(C13)-D13))</f>
        <v/>
      </c>
    </row>
    <row r="14">
      <c r="B14" s="24" t="n"/>
      <c r="C14" s="25" t="n"/>
      <c r="D14" s="21">
        <f>IF(B14="","",COUNTIF(Fuentes!$G$8:$G$47,B14))</f>
        <v/>
      </c>
      <c r="E14" s="11">
        <f>IF(B14="","",COUNTIFS(Fuentes!$G$8:$G$47,B14,Fuentes!$H$8:$H$47,"Leído"))</f>
        <v/>
      </c>
      <c r="F14" s="11">
        <f>IF(B14="","",COUNTIFS(Fuentes!$G$8:$G$47,B14,Fuentes!$H$8:$H$47,"Leyendo"))</f>
        <v/>
      </c>
      <c r="G14" s="11">
        <f>IF(B14="","",COUNTIFS(Fuentes!$G$8:$G$47,B14,Fuentes!$H$8:$H$47,"Pendiente"))</f>
        <v/>
      </c>
      <c r="H14" s="12">
        <f>IF(B14="","",IF(D14=0,0,E14/D14))</f>
        <v/>
      </c>
      <c r="I14" s="30">
        <f>IF(B14="","",IFERROR(SUMIFS(Fuentes!$I$8:$I$47,Fuentes!$G$8:$G$47,B14)/COUNTIFS(Fuentes!$G$8:$G$47,B14,Fuentes!$I$8:$I$47,"&gt;0"),"-"))</f>
        <v/>
      </c>
      <c r="J14" s="11">
        <f>IF(B14="","",COUNTIFS(Fuentes!$G$8:$G$47,B14,Fuentes!$C$8:$C$47,"&lt;"&amp;YEAR(TODAY())-$E$5))</f>
        <v/>
      </c>
      <c r="K14" s="11">
        <f>IF(B14="","",MAX(0,N(C14)-D14))</f>
        <v/>
      </c>
    </row>
    <row r="15">
      <c r="B15" s="24" t="n"/>
      <c r="C15" s="25" t="n"/>
      <c r="D15" s="21">
        <f>IF(B15="","",COUNTIF(Fuentes!$G$8:$G$47,B15))</f>
        <v/>
      </c>
      <c r="E15" s="11">
        <f>IF(B15="","",COUNTIFS(Fuentes!$G$8:$G$47,B15,Fuentes!$H$8:$H$47,"Leído"))</f>
        <v/>
      </c>
      <c r="F15" s="11">
        <f>IF(B15="","",COUNTIFS(Fuentes!$G$8:$G$47,B15,Fuentes!$H$8:$H$47,"Leyendo"))</f>
        <v/>
      </c>
      <c r="G15" s="11">
        <f>IF(B15="","",COUNTIFS(Fuentes!$G$8:$G$47,B15,Fuentes!$H$8:$H$47,"Pendiente"))</f>
        <v/>
      </c>
      <c r="H15" s="12">
        <f>IF(B15="","",IF(D15=0,0,E15/D15))</f>
        <v/>
      </c>
      <c r="I15" s="30">
        <f>IF(B15="","",IFERROR(SUMIFS(Fuentes!$I$8:$I$47,Fuentes!$G$8:$G$47,B15)/COUNTIFS(Fuentes!$G$8:$G$47,B15,Fuentes!$I$8:$I$47,"&gt;0"),"-"))</f>
        <v/>
      </c>
      <c r="J15" s="11">
        <f>IF(B15="","",COUNTIFS(Fuentes!$G$8:$G$47,B15,Fuentes!$C$8:$C$47,"&lt;"&amp;YEAR(TODAY())-$E$5))</f>
        <v/>
      </c>
      <c r="K15" s="11">
        <f>IF(B15="","",MAX(0,N(C15)-D15))</f>
        <v/>
      </c>
    </row>
    <row r="16">
      <c r="B16" s="24" t="n"/>
      <c r="C16" s="25" t="n"/>
      <c r="D16" s="21">
        <f>IF(B16="","",COUNTIF(Fuentes!$G$8:$G$47,B16))</f>
        <v/>
      </c>
      <c r="E16" s="11">
        <f>IF(B16="","",COUNTIFS(Fuentes!$G$8:$G$47,B16,Fuentes!$H$8:$H$47,"Leído"))</f>
        <v/>
      </c>
      <c r="F16" s="11">
        <f>IF(B16="","",COUNTIFS(Fuentes!$G$8:$G$47,B16,Fuentes!$H$8:$H$47,"Leyendo"))</f>
        <v/>
      </c>
      <c r="G16" s="11">
        <f>IF(B16="","",COUNTIFS(Fuentes!$G$8:$G$47,B16,Fuentes!$H$8:$H$47,"Pendiente"))</f>
        <v/>
      </c>
      <c r="H16" s="12">
        <f>IF(B16="","",IF(D16=0,0,E16/D16))</f>
        <v/>
      </c>
      <c r="I16" s="30">
        <f>IF(B16="","",IFERROR(SUMIFS(Fuentes!$I$8:$I$47,Fuentes!$G$8:$G$47,B16)/COUNTIFS(Fuentes!$G$8:$G$47,B16,Fuentes!$I$8:$I$47,"&gt;0"),"-"))</f>
        <v/>
      </c>
      <c r="J16" s="11">
        <f>IF(B16="","",COUNTIFS(Fuentes!$G$8:$G$47,B16,Fuentes!$C$8:$C$47,"&lt;"&amp;YEAR(TODAY())-$E$5))</f>
        <v/>
      </c>
      <c r="K16" s="11">
        <f>IF(B16="","",MAX(0,N(C16)-D16))</f>
        <v/>
      </c>
    </row>
    <row r="17">
      <c r="B17" s="24" t="n"/>
      <c r="C17" s="25" t="n"/>
      <c r="D17" s="21">
        <f>IF(B17="","",COUNTIF(Fuentes!$G$8:$G$47,B17))</f>
        <v/>
      </c>
      <c r="E17" s="11">
        <f>IF(B17="","",COUNTIFS(Fuentes!$G$8:$G$47,B17,Fuentes!$H$8:$H$47,"Leído"))</f>
        <v/>
      </c>
      <c r="F17" s="11">
        <f>IF(B17="","",COUNTIFS(Fuentes!$G$8:$G$47,B17,Fuentes!$H$8:$H$47,"Leyendo"))</f>
        <v/>
      </c>
      <c r="G17" s="11">
        <f>IF(B17="","",COUNTIFS(Fuentes!$G$8:$G$47,B17,Fuentes!$H$8:$H$47,"Pendiente"))</f>
        <v/>
      </c>
      <c r="H17" s="12">
        <f>IF(B17="","",IF(D17=0,0,E17/D17))</f>
        <v/>
      </c>
      <c r="I17" s="30">
        <f>IF(B17="","",IFERROR(SUMIFS(Fuentes!$I$8:$I$47,Fuentes!$G$8:$G$47,B17)/COUNTIFS(Fuentes!$G$8:$G$47,B17,Fuentes!$I$8:$I$47,"&gt;0"),"-"))</f>
        <v/>
      </c>
      <c r="J17" s="11">
        <f>IF(B17="","",COUNTIFS(Fuentes!$G$8:$G$47,B17,Fuentes!$C$8:$C$47,"&lt;"&amp;YEAR(TODAY())-$E$5))</f>
        <v/>
      </c>
      <c r="K17" s="11">
        <f>IF(B17="","",MAX(0,N(C17)-D17))</f>
        <v/>
      </c>
    </row>
    <row r="18">
      <c r="B18" s="24" t="n"/>
      <c r="C18" s="25" t="n"/>
      <c r="D18" s="21">
        <f>IF(B18="","",COUNTIF(Fuentes!$G$8:$G$47,B18))</f>
        <v/>
      </c>
      <c r="E18" s="11">
        <f>IF(B18="","",COUNTIFS(Fuentes!$G$8:$G$47,B18,Fuentes!$H$8:$H$47,"Leído"))</f>
        <v/>
      </c>
      <c r="F18" s="11">
        <f>IF(B18="","",COUNTIFS(Fuentes!$G$8:$G$47,B18,Fuentes!$H$8:$H$47,"Leyendo"))</f>
        <v/>
      </c>
      <c r="G18" s="11">
        <f>IF(B18="","",COUNTIFS(Fuentes!$G$8:$G$47,B18,Fuentes!$H$8:$H$47,"Pendiente"))</f>
        <v/>
      </c>
      <c r="H18" s="12">
        <f>IF(B18="","",IF(D18=0,0,E18/D18))</f>
        <v/>
      </c>
      <c r="I18" s="30">
        <f>IF(B18="","",IFERROR(SUMIFS(Fuentes!$I$8:$I$47,Fuentes!$G$8:$G$47,B18)/COUNTIFS(Fuentes!$G$8:$G$47,B18,Fuentes!$I$8:$I$47,"&gt;0"),"-"))</f>
        <v/>
      </c>
      <c r="J18" s="11">
        <f>IF(B18="","",COUNTIFS(Fuentes!$G$8:$G$47,B18,Fuentes!$C$8:$C$47,"&lt;"&amp;YEAR(TODAY())-$E$5))</f>
        <v/>
      </c>
      <c r="K18" s="11">
        <f>IF(B18="","",MAX(0,N(C18)-D18))</f>
        <v/>
      </c>
    </row>
    <row r="19">
      <c r="B19" s="24" t="n"/>
      <c r="C19" s="25" t="n"/>
      <c r="D19" s="21">
        <f>IF(B19="","",COUNTIF(Fuentes!$G$8:$G$47,B19))</f>
        <v/>
      </c>
      <c r="E19" s="11">
        <f>IF(B19="","",COUNTIFS(Fuentes!$G$8:$G$47,B19,Fuentes!$H$8:$H$47,"Leído"))</f>
        <v/>
      </c>
      <c r="F19" s="11">
        <f>IF(B19="","",COUNTIFS(Fuentes!$G$8:$G$47,B19,Fuentes!$H$8:$H$47,"Leyendo"))</f>
        <v/>
      </c>
      <c r="G19" s="11">
        <f>IF(B19="","",COUNTIFS(Fuentes!$G$8:$G$47,B19,Fuentes!$H$8:$H$47,"Pendiente"))</f>
        <v/>
      </c>
      <c r="H19" s="12">
        <f>IF(B19="","",IF(D19=0,0,E19/D19))</f>
        <v/>
      </c>
      <c r="I19" s="30">
        <f>IF(B19="","",IFERROR(SUMIFS(Fuentes!$I$8:$I$47,Fuentes!$G$8:$G$47,B19)/COUNTIFS(Fuentes!$G$8:$G$47,B19,Fuentes!$I$8:$I$47,"&gt;0"),"-"))</f>
        <v/>
      </c>
      <c r="J19" s="11">
        <f>IF(B19="","",COUNTIFS(Fuentes!$G$8:$G$47,B19,Fuentes!$C$8:$C$47,"&lt;"&amp;YEAR(TODAY())-$E$5))</f>
        <v/>
      </c>
      <c r="K19" s="11">
        <f>IF(B19="","",MAX(0,N(C19)-D19))</f>
        <v/>
      </c>
    </row>
    <row r="20">
      <c r="B20" s="13" t="inlineStr">
        <is>
          <t>Total</t>
        </is>
      </c>
      <c r="C20" s="14">
        <f>SUM(C8:C19)</f>
        <v/>
      </c>
      <c r="D20" s="14">
        <f>SUM(D8:D19)</f>
        <v/>
      </c>
      <c r="E20" s="14">
        <f>SUM(E8:E19)</f>
        <v/>
      </c>
      <c r="F20" s="14">
        <f>SUM(F8:F19)</f>
        <v/>
      </c>
      <c r="G20" s="14">
        <f>SUM(G8:G19)</f>
        <v/>
      </c>
      <c r="H20" s="15">
        <f>IFERROR(E20/D20,0)</f>
        <v/>
      </c>
      <c r="I20" s="31">
        <f>IFERROR(AVERAGE(Fuentes!I8:I47),"-")</f>
        <v/>
      </c>
      <c r="J20" s="14">
        <f>SUM(J8:J19)</f>
        <v/>
      </c>
      <c r="K20" s="14">
        <f>SUM(K8:K19)</f>
        <v/>
      </c>
    </row>
    <row r="22">
      <c r="B22" s="22" t="inlineStr">
        <is>
          <t>Si una fuente tiene un tema que no está en esta lista, no se cuenta aquí. Añade el tema en la columna B.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K8:K19">
    <cfRule type="expression" priority="1" dxfId="3">
      <formula>AND(ISNUMBER($K8),$K8&gt;0)</formula>
    </cfRule>
    <cfRule type="expression" priority="2" dxfId="1">
      <formula>AND(ISNUMBER($K8),$K8=0,$B8&lt;&gt;"")</formula>
    </cfRule>
  </conditionalFormatting>
  <conditionalFormatting sqref="D8:D19">
    <cfRule type="dataBar" priority="3">
      <dataBar>
        <cfvo type="num" val="0"/>
        <cfvo type="max"/>
        <color rgb="0010B981"/>
      </dataBar>
    </cfRule>
  </conditionalFormatting>
  <conditionalFormatting sqref="H8:H19">
    <cfRule type="dataBar" priority="4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Gestor de bibliografía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2" t="inlineStr">
        <is>
          <t>1.  Ve a la hoja «Temas» y escribe los temas de tu trabajo (hasta 12) con el objetivo de fuentes que quieres reunir por tema. Ajusta la antigüedad máxima (celda E5).</t>
        </is>
      </c>
    </row>
    <row r="7" ht="30" customHeight="1">
      <c r="B7" s="32" t="inlineStr">
        <is>
          <t>2.  En «Fuentes» añade una fila por cada libro, artículo, web o tesis: autor/es, año, título, editorial o revista (o la URL), tipo, tema y estado de lectura.</t>
        </is>
      </c>
    </row>
    <row r="8" ht="30" customHeight="1">
      <c r="B8" s="32" t="inlineStr">
        <is>
          <t>3.  Escribe el autor como «Apellido, Inicial.» (por ejemplo «Marín Solís, L.»). Con varios autores usa «Pérez, A., y Gil, B.»; para organismos escribe el nombre completo.</t>
        </is>
      </c>
    </row>
    <row r="9" ht="30" customHeight="1">
      <c r="B9" s="32" t="inlineStr">
        <is>
          <t>4.  Elige el tipo, el tema y el estado (Pendiente, Leyendo, Leído) en los desplegables. Cuando termines una fuente, puntúala de 1 a 5 en «Valoración».</t>
        </is>
      </c>
    </row>
    <row r="10" ht="30" customHeight="1">
      <c r="B10" s="32" t="inlineStr">
        <is>
          <t>5.  Mira las columnas verdes «Cita APA» y «Cita en el texto»: se generan solas con el formato (Autor, año) para el cuerpo del trabajo.</t>
        </is>
      </c>
    </row>
    <row r="11" ht="30" customHeight="1">
      <c r="B11" s="32" t="inlineStr">
        <is>
          <t>6.  Abre «Bibliografía» para ver todas las referencias ordenadas de la A a la Z, listas para copiar. Cambia el tema de la celda C5 para filtrar por tema.</t>
        </is>
      </c>
    </row>
    <row r="12" ht="30" customHeight="1">
      <c r="B12" s="32" t="inlineStr">
        <is>
          <t>7.  Revisa «Temas» para ver cuántas fuentes tienes por tema, cuántas has leído y cuántas te faltan para llegar al objetivo.</t>
        </is>
      </c>
    </row>
    <row r="13" ht="30" customHeight="1">
      <c r="B13" s="32" t="inlineStr">
        <is>
          <t>8.  Consulta el «Panel»: KPIs, estado de lectura, tipos de fuente, las próximas lecturas pendientes y los gráficos.</t>
        </is>
      </c>
    </row>
    <row r="15">
      <c r="B15" s="8" t="inlineStr">
        <is>
          <t>CONSEJOS</t>
        </is>
      </c>
    </row>
    <row r="16" ht="30" customHeight="1">
      <c r="B16" s="32" t="inlineStr">
        <is>
          <t>•  El año se muestra en ámbar si la fuente supera la antigüedad máxima que fijaste en «Temas». Un título repetido se pinta en rojo (posible duplicado).</t>
        </is>
      </c>
    </row>
    <row r="17" ht="30" customHeight="1">
      <c r="B17" s="32" t="inlineStr">
        <is>
          <t>•  Los datos de ejemplo (autores, títulos, editoriales y URL) son ficticios; bórralos y escribe los tuyos. Las filas hasta la 47 ya tienen fórmulas.</t>
        </is>
      </c>
    </row>
    <row r="18" ht="30" customHeight="1">
      <c r="B18" s="32" t="inlineStr">
        <is>
          <t>•  Las hojas están protegidas sin contraseña para no romper fórmulas: Revisar &gt; Desproteger hoja si quieres modificar algo.</t>
        </is>
      </c>
    </row>
    <row r="19" ht="30" customHeight="1">
      <c r="B19" s="32" t="inlineStr">
        <is>
          <t>•  Las columnas ocultas L a O de «Fuentes» (orden alfabético, filtro y pendientes) alimentan la hoja «Bibliografía» y el Panel: no las borres.</t>
        </is>
      </c>
    </row>
    <row r="21">
      <c r="B21" s="22" t="inlineStr">
        <is>
          <t>Las celdas con fondo crema y texto azul son para rellenar; las verdes se calculan solas.</t>
        </is>
      </c>
    </row>
    <row r="23" ht="44" customHeight="1">
      <c r="B23" s="33" t="inlineStr">
        <is>
          <t>Aviso: la cita se genera en un formato APA simplificado a modo de ayuda (sin cursivas, un único formato para todos los tipos y sin DOI). Comprueba siempre la guía de estilo que exige tu centro o tu director antes de entregar el trabajo.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Estado</t>
        </is>
      </c>
      <c r="D1" t="inlineStr">
        <is>
          <t>Filtro</t>
        </is>
      </c>
    </row>
    <row r="2">
      <c r="A2" t="inlineStr">
        <is>
          <t>Libro</t>
        </is>
      </c>
      <c r="B2" t="inlineStr">
        <is>
          <t>Pendiente</t>
        </is>
      </c>
      <c r="D2" t="inlineStr">
        <is>
          <t>(Todos)</t>
        </is>
      </c>
    </row>
    <row r="3">
      <c r="A3" t="inlineStr">
        <is>
          <t>Artículo</t>
        </is>
      </c>
      <c r="B3" t="inlineStr">
        <is>
          <t>Leyendo</t>
        </is>
      </c>
      <c r="D3">
        <f>IF(Temas!B8="","",Temas!B8)</f>
        <v/>
      </c>
    </row>
    <row r="4">
      <c r="A4" t="inlineStr">
        <is>
          <t>Web</t>
        </is>
      </c>
      <c r="B4" t="inlineStr">
        <is>
          <t>Leído</t>
        </is>
      </c>
      <c r="D4">
        <f>IF(Temas!B9="","",Temas!B9)</f>
        <v/>
      </c>
    </row>
    <row r="5">
      <c r="A5" t="inlineStr">
        <is>
          <t>Tesis</t>
        </is>
      </c>
      <c r="D5">
        <f>IF(Temas!B10="","",Temas!B10)</f>
        <v/>
      </c>
    </row>
    <row r="6">
      <c r="A6" t="inlineStr">
        <is>
          <t>Capítulo</t>
        </is>
      </c>
      <c r="D6">
        <f>IF(Temas!B11="","",Temas!B11)</f>
        <v/>
      </c>
    </row>
    <row r="7">
      <c r="A7" t="inlineStr">
        <is>
          <t>Informe</t>
        </is>
      </c>
      <c r="D7">
        <f>IF(Temas!B12="","",Temas!B12)</f>
        <v/>
      </c>
    </row>
    <row r="8">
      <c r="A8" t="inlineStr">
        <is>
          <t>Otro</t>
        </is>
      </c>
      <c r="D8">
        <f>IF(Temas!B13="","",Temas!B13)</f>
        <v/>
      </c>
    </row>
    <row r="9">
      <c r="D9">
        <f>IF(Temas!B14="","",Temas!B14)</f>
        <v/>
      </c>
    </row>
    <row r="10">
      <c r="D10">
        <f>IF(Temas!B15="","",Temas!B15)</f>
        <v/>
      </c>
    </row>
    <row r="11">
      <c r="D11">
        <f>IF(Temas!B16="","",Temas!B16)</f>
        <v/>
      </c>
    </row>
    <row r="12">
      <c r="D12">
        <f>IF(Temas!B17="","",Temas!B17)</f>
        <v/>
      </c>
    </row>
    <row r="13">
      <c r="D13">
        <f>IF(Temas!B18="","",Temas!B18)</f>
        <v/>
      </c>
    </row>
    <row r="14">
      <c r="D14">
        <f>IF(Temas!B19="","",Temas!B19)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2026-10-02T13:05:02Z</dcterms:created>
  <dcterms:modified xmlns:dcterms="http://purl.org/dc/terms/" xmlns:xsi="http://www.w3.org/2001/XMLSchema-instance" xsi:type="dcterms:W3CDTF">2026-10-02T13:05:02Z</dcterms:modified>
</cp:coreProperties>
</file>