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" sheetId="1" state="visible" r:id="rId1"/>
    <sheet xmlns:r="http://schemas.openxmlformats.org/officeDocument/2006/relationships" name="Clases" sheetId="2" state="visible" r:id="rId2"/>
    <sheet xmlns:r="http://schemas.openxmlformats.org/officeDocument/2006/relationships" name="Asignaturas" sheetId="3" state="visible" r:id="rId3"/>
    <sheet xmlns:r="http://schemas.openxmlformats.org/officeDocument/2006/relationships" name="Panel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hh:mm"/>
    <numFmt numFmtId="166" formatCode="0.000"/>
  </numFmts>
  <fonts count="2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b val="1"/>
      <color rgb="001E40AF"/>
      <sz val="9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9D174D"/>
      <sz val="9"/>
    </font>
    <font>
      <name val="Arial"/>
      <b val="1"/>
      <color rgb="0092400E"/>
      <sz val="9"/>
    </font>
    <font>
      <name val="Arial"/>
      <b val="1"/>
      <color rgb="00065F46"/>
      <sz val="9"/>
    </font>
    <font>
      <name val="Arial"/>
      <b val="1"/>
      <color rgb="005B21B6"/>
      <sz val="9"/>
    </font>
    <font>
      <name val="Arial"/>
      <b val="1"/>
      <color rgb="009A3412"/>
      <sz val="9"/>
    </font>
    <font>
      <name val="Arial"/>
      <b val="1"/>
      <color rgb="00155E75"/>
      <sz val="9"/>
    </font>
    <font>
      <name val="Arial"/>
      <b val="1"/>
      <color rgb="00991B1B"/>
      <sz val="9"/>
    </font>
    <font>
      <name val="Arial"/>
      <b val="1"/>
      <color rgb="003F6212"/>
      <sz val="9"/>
    </font>
    <font>
      <name val="Arial"/>
      <b val="1"/>
      <color rgb="00374151"/>
      <sz val="9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color rgb="006B7280"/>
      <sz val="9"/>
    </font>
    <font>
      <name val="Arial"/>
      <color rgb="00111827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1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BEAFE"/>
        <bgColor rgb="00DBEAFE"/>
      </patternFill>
    </fill>
    <fill>
      <patternFill patternType="solid">
        <fgColor rgb="00FCE7F3"/>
        <bgColor rgb="00FCE7F3"/>
      </patternFill>
    </fill>
    <fill>
      <patternFill patternType="solid">
        <fgColor rgb="00FEF3C7"/>
        <bgColor rgb="00FEF3C7"/>
      </patternFill>
    </fill>
    <fill>
      <patternFill patternType="solid">
        <fgColor rgb="00D1FAE5"/>
        <bgColor rgb="00D1FAE5"/>
      </patternFill>
    </fill>
    <fill>
      <patternFill patternType="solid">
        <fgColor rgb="00EDE9FE"/>
        <bgColor rgb="00EDE9FE"/>
      </patternFill>
    </fill>
    <fill>
      <patternFill patternType="solid">
        <fgColor rgb="00FFEDD5"/>
        <bgColor rgb="00FFEDD5"/>
      </patternFill>
    </fill>
    <fill>
      <patternFill patternType="solid">
        <fgColor rgb="00CFFAFE"/>
        <bgColor rgb="00CFFAFE"/>
      </patternFill>
    </fill>
    <fill>
      <patternFill patternType="solid">
        <fgColor rgb="00FEE2E2"/>
        <bgColor rgb="00FEE2E2"/>
      </patternFill>
    </fill>
    <fill>
      <patternFill patternType="solid">
        <fgColor rgb="00ECFCCB"/>
        <bgColor rgb="00ECFCCB"/>
      </patternFill>
    </fill>
    <fill>
      <patternFill patternType="solid">
        <fgColor rgb="00E5E7EB"/>
        <bgColor rgb="00E5E7EB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/>
    </xf>
    <xf numFmtId="0" fontId="21" fillId="0" borderId="1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4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20" fillId="0" borderId="1" applyAlignment="1" pivotButton="0" quotePrefix="0" xfId="0">
      <alignment horizontal="center" vertical="center"/>
    </xf>
    <xf numFmtId="0" fontId="18" fillId="15" borderId="1" applyAlignment="1" pivotButton="0" quotePrefix="0" xfId="0">
      <alignment vertical="center"/>
    </xf>
    <xf numFmtId="164" fontId="18" fillId="15" borderId="1" applyAlignment="1" pivotButton="0" quotePrefix="0" xfId="0">
      <alignment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14" fillId="11" borderId="1" applyAlignment="1" pivotButton="0" quotePrefix="0" xfId="0">
      <alignment horizontal="center" vertical="center"/>
    </xf>
    <xf numFmtId="0" fontId="15" fillId="12" borderId="1" applyAlignment="1" pivotButton="0" quotePrefix="0" xfId="0">
      <alignment horizontal="center" vertical="center"/>
    </xf>
    <xf numFmtId="0" fontId="16" fillId="13" borderId="1" applyAlignment="1" pivotButton="0" quotePrefix="0" xfId="0">
      <alignment horizontal="center" vertical="center"/>
    </xf>
    <xf numFmtId="0" fontId="17" fillId="14" borderId="1" applyAlignment="1" pivotButton="0" quotePrefix="0" xfId="0">
      <alignment horizontal="center" vertical="center"/>
    </xf>
    <xf numFmtId="9" fontId="18" fillId="15" borderId="1" applyAlignment="1" pivotButton="0" quotePrefix="0" xfId="0">
      <alignment vertical="center"/>
    </xf>
    <xf numFmtId="1" fontId="18" fillId="15" borderId="1" applyAlignment="1" pivotButton="0" quotePrefix="0" xfId="0">
      <alignment vertical="center"/>
    </xf>
    <xf numFmtId="0" fontId="22" fillId="16" borderId="0" applyAlignment="1" pivotButton="0" quotePrefix="0" xfId="0">
      <alignment horizontal="center" vertical="center" wrapText="1"/>
    </xf>
    <xf numFmtId="164" fontId="23" fillId="16" borderId="0" applyAlignment="1" pivotButton="0" quotePrefix="0" xfId="0">
      <alignment horizontal="center" vertical="center"/>
    </xf>
    <xf numFmtId="1" fontId="23" fillId="16" borderId="0" applyAlignment="1" pivotButton="0" quotePrefix="0" xfId="0">
      <alignment horizontal="center" vertical="center"/>
    </xf>
    <xf numFmtId="0" fontId="24" fillId="16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25" fillId="0" borderId="0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0" fontId="26" fillId="0" borderId="0" applyAlignment="1" pivotButton="0" quotePrefix="0" xfId="0">
      <alignment vertical="center" wrapText="1"/>
    </xf>
    <xf numFmtId="0" fontId="2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3">
    <dxf>
      <font>
        <b val="1"/>
        <color rgb="00FFFFFF"/>
      </font>
      <fill>
        <patternFill patternType="solid">
          <fgColor rgb="00EF4444"/>
          <bgColor rgb="00EF4444"/>
        </patternFill>
      </fill>
    </dxf>
    <dxf>
      <font>
        <b val="1"/>
        <color rgb="001E40AF"/>
      </font>
      <fill>
        <patternFill patternType="solid">
          <fgColor rgb="00DBEAFE"/>
          <bgColor rgb="00DBEAFE"/>
        </patternFill>
      </fill>
    </dxf>
    <dxf>
      <font>
        <b val="1"/>
        <color rgb="009D174D"/>
      </font>
      <fill>
        <patternFill patternType="solid">
          <fgColor rgb="00FCE7F3"/>
          <bgColor rgb="00FCE7F3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65F46"/>
      </font>
      <fill>
        <patternFill patternType="solid">
          <fgColor rgb="00D1FAE5"/>
          <bgColor rgb="00D1FAE5"/>
        </patternFill>
      </fill>
    </dxf>
    <dxf>
      <font>
        <b val="1"/>
        <color rgb="005B21B6"/>
      </font>
      <fill>
        <patternFill patternType="solid">
          <fgColor rgb="00EDE9FE"/>
          <bgColor rgb="00EDE9FE"/>
        </patternFill>
      </fill>
    </dxf>
    <dxf>
      <font>
        <b val="1"/>
        <color rgb="009A3412"/>
      </font>
      <fill>
        <patternFill patternType="solid">
          <fgColor rgb="00FFEDD5"/>
          <bgColor rgb="00FFEDD5"/>
        </patternFill>
      </fill>
    </dxf>
    <dxf>
      <font>
        <b val="1"/>
        <color rgb="00155E75"/>
      </font>
      <fill>
        <patternFill patternType="solid">
          <fgColor rgb="00CFFAFE"/>
          <bgColor rgb="00CFFAFE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3F6212"/>
      </font>
      <fill>
        <patternFill patternType="solid">
          <fgColor rgb="00ECFCCB"/>
          <bgColor rgb="00ECFCCB"/>
        </patternFill>
      </fill>
    </dxf>
    <dxf>
      <font>
        <b val="1"/>
        <color rgb="00374151"/>
      </font>
      <fill>
        <patternFill patternType="solid">
          <fgColor rgb="00E5E7EB"/>
          <bgColor rgb="00E5E7EB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clase por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'Panel'!$B$12:$B$16</f>
            </numRef>
          </cat>
          <val>
            <numRef>
              <f>'Panel'!$D$12:$D$16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clase por asignatura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'Asignaturas'!I7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'Asignaturas'!$B$8:$B$17</f>
            </numRef>
          </cat>
          <val>
            <numRef>
              <f>'Asignaturas'!$I$8:$I$17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36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3" customWidth="1" min="8" max="8"/>
  </cols>
  <sheetData>
    <row r="2" ht="34" customHeight="1">
      <c r="B2" s="1" t="inlineStr">
        <is>
          <t>Mi horario universitario</t>
        </is>
      </c>
      <c r="C2" s="2" t="n"/>
      <c r="D2" s="2" t="n"/>
      <c r="E2" s="2" t="n"/>
      <c r="F2" s="2" t="n"/>
      <c r="G2" s="2" t="n"/>
    </row>
    <row r="3">
      <c r="B3" s="3" t="inlineStr">
        <is>
          <t>Parrilla semanal automática: se rellena sola con lo que escribas en «Clases». Cada asignatura tiene su color.</t>
        </is>
      </c>
    </row>
    <row r="5">
      <c r="B5" s="4" t="inlineStr">
        <is>
          <t>Primera hora:</t>
        </is>
      </c>
      <c r="C5" s="5" t="n">
        <v>0.3333333333333333</v>
      </c>
      <c r="D5" s="6" t="inlineStr">
        <is>
          <t>Cambia la hora si tus clases empiezan antes o después de las 8:00.</t>
        </is>
      </c>
    </row>
    <row r="7" ht="26" customHeight="1">
      <c r="B7" s="7" t="inlineStr">
        <is>
          <t>Hora</t>
        </is>
      </c>
      <c r="C7" s="7" t="inlineStr">
        <is>
          <t>Lunes</t>
        </is>
      </c>
      <c r="D7" s="7" t="inlineStr">
        <is>
          <t>Martes</t>
        </is>
      </c>
      <c r="E7" s="7" t="inlineStr">
        <is>
          <t>Miércoles</t>
        </is>
      </c>
      <c r="F7" s="7" t="inlineStr">
        <is>
          <t>Jueves</t>
        </is>
      </c>
      <c r="G7" s="7" t="inlineStr">
        <is>
          <t>Viernes</t>
        </is>
      </c>
    </row>
    <row r="8" ht="38" customHeight="1">
      <c r="B8" s="8">
        <f>$C$5+0/24</f>
        <v/>
      </c>
      <c r="C8" s="9">
        <f>IF(SUMPRODUCT((Clases!$D$8:$D$47=C$7)*(Clases!$E$8:$E$47&lt;=$B8+0.0001)*(Clases!$F$8:$F$47&gt;$B8+0.0001))=0,"",IF(SUMPRODUCT((Clases!$D$8:$D$47=C$7)*(Clases!$E$8:$E$47&lt;=$B8+0.0001)*(Clases!$F$8:$F$47&gt;$B8+0.0001))&gt;1,"¡SOLAPE!",INDEX(Clases!$B$1:$B$47,SUMPRODUCT((Clases!$D$8:$D$47=C$7)*(Clases!$E$8:$E$47&lt;=$B8+0.0001)*(Clases!$F$8:$F$47&gt;$B8+0.0001)*ROW(Clases!$D$8:$D$47)))&amp;CHAR(10)&amp;INDEX(Clases!$C$1:$C$47,SUMPRODUCT((Clases!$D$8:$D$47=C$7)*(Clases!$E$8:$E$47&lt;=$B8+0.0001)*(Clases!$F$8:$F$47&gt;$B8+0.0001)*ROW(Clases!$D$8:$D$47)))&amp;" · "&amp;INDEX(Clases!$G$1:$G$47,SUMPRODUCT((Clases!$D$8:$D$47=C$7)*(Clases!$E$8:$E$47&lt;=$B8+0.0001)*(Clases!$F$8:$F$47&gt;$B8+0.0001)*ROW(Clases!$D$8:$D$47)))))</f>
        <v/>
      </c>
      <c r="D8" s="9">
        <f>IF(SUMPRODUCT((Clases!$D$8:$D$47=D$7)*(Clases!$E$8:$E$47&lt;=$B8+0.0001)*(Clases!$F$8:$F$47&gt;$B8+0.0001))=0,"",IF(SUMPRODUCT((Clases!$D$8:$D$47=D$7)*(Clases!$E$8:$E$47&lt;=$B8+0.0001)*(Clases!$F$8:$F$47&gt;$B8+0.0001))&gt;1,"¡SOLAPE!",INDEX(Clases!$B$1:$B$47,SUMPRODUCT((Clases!$D$8:$D$47=D$7)*(Clases!$E$8:$E$47&lt;=$B8+0.0001)*(Clases!$F$8:$F$47&gt;$B8+0.0001)*ROW(Clases!$D$8:$D$47)))&amp;CHAR(10)&amp;INDEX(Clases!$C$1:$C$47,SUMPRODUCT((Clases!$D$8:$D$47=D$7)*(Clases!$E$8:$E$47&lt;=$B8+0.0001)*(Clases!$F$8:$F$47&gt;$B8+0.0001)*ROW(Clases!$D$8:$D$47)))&amp;" · "&amp;INDEX(Clases!$G$1:$G$47,SUMPRODUCT((Clases!$D$8:$D$47=D$7)*(Clases!$E$8:$E$47&lt;=$B8+0.0001)*(Clases!$F$8:$F$47&gt;$B8+0.0001)*ROW(Clases!$D$8:$D$47)))))</f>
        <v/>
      </c>
      <c r="E8" s="9">
        <f>IF(SUMPRODUCT((Clases!$D$8:$D$47=E$7)*(Clases!$E$8:$E$47&lt;=$B8+0.0001)*(Clases!$F$8:$F$47&gt;$B8+0.0001))=0,"",IF(SUMPRODUCT((Clases!$D$8:$D$47=E$7)*(Clases!$E$8:$E$47&lt;=$B8+0.0001)*(Clases!$F$8:$F$47&gt;$B8+0.0001))&gt;1,"¡SOLAPE!",INDEX(Clases!$B$1:$B$47,SUMPRODUCT((Clases!$D$8:$D$47=E$7)*(Clases!$E$8:$E$47&lt;=$B8+0.0001)*(Clases!$F$8:$F$47&gt;$B8+0.0001)*ROW(Clases!$D$8:$D$47)))&amp;CHAR(10)&amp;INDEX(Clases!$C$1:$C$47,SUMPRODUCT((Clases!$D$8:$D$47=E$7)*(Clases!$E$8:$E$47&lt;=$B8+0.0001)*(Clases!$F$8:$F$47&gt;$B8+0.0001)*ROW(Clases!$D$8:$D$47)))&amp;" · "&amp;INDEX(Clases!$G$1:$G$47,SUMPRODUCT((Clases!$D$8:$D$47=E$7)*(Clases!$E$8:$E$47&lt;=$B8+0.0001)*(Clases!$F$8:$F$47&gt;$B8+0.0001)*ROW(Clases!$D$8:$D$47)))))</f>
        <v/>
      </c>
      <c r="F8" s="9">
        <f>IF(SUMPRODUCT((Clases!$D$8:$D$47=F$7)*(Clases!$E$8:$E$47&lt;=$B8+0.0001)*(Clases!$F$8:$F$47&gt;$B8+0.0001))=0,"",IF(SUMPRODUCT((Clases!$D$8:$D$47=F$7)*(Clases!$E$8:$E$47&lt;=$B8+0.0001)*(Clases!$F$8:$F$47&gt;$B8+0.0001))&gt;1,"¡SOLAPE!",INDEX(Clases!$B$1:$B$47,SUMPRODUCT((Clases!$D$8:$D$47=F$7)*(Clases!$E$8:$E$47&lt;=$B8+0.0001)*(Clases!$F$8:$F$47&gt;$B8+0.0001)*ROW(Clases!$D$8:$D$47)))&amp;CHAR(10)&amp;INDEX(Clases!$C$1:$C$47,SUMPRODUCT((Clases!$D$8:$D$47=F$7)*(Clases!$E$8:$E$47&lt;=$B8+0.0001)*(Clases!$F$8:$F$47&gt;$B8+0.0001)*ROW(Clases!$D$8:$D$47)))&amp;" · "&amp;INDEX(Clases!$G$1:$G$47,SUMPRODUCT((Clases!$D$8:$D$47=F$7)*(Clases!$E$8:$E$47&lt;=$B8+0.0001)*(Clases!$F$8:$F$47&gt;$B8+0.0001)*ROW(Clases!$D$8:$D$47)))))</f>
        <v/>
      </c>
      <c r="G8" s="9">
        <f>IF(SUMPRODUCT((Clases!$D$8:$D$47=G$7)*(Clases!$E$8:$E$47&lt;=$B8+0.0001)*(Clases!$F$8:$F$47&gt;$B8+0.0001))=0,"",IF(SUMPRODUCT((Clases!$D$8:$D$47=G$7)*(Clases!$E$8:$E$47&lt;=$B8+0.0001)*(Clases!$F$8:$F$47&gt;$B8+0.0001))&gt;1,"¡SOLAPE!",INDEX(Clases!$B$1:$B$47,SUMPRODUCT((Clases!$D$8:$D$47=G$7)*(Clases!$E$8:$E$47&lt;=$B8+0.0001)*(Clases!$F$8:$F$47&gt;$B8+0.0001)*ROW(Clases!$D$8:$D$47)))&amp;CHAR(10)&amp;INDEX(Clases!$C$1:$C$47,SUMPRODUCT((Clases!$D$8:$D$47=G$7)*(Clases!$E$8:$E$47&lt;=$B8+0.0001)*(Clases!$F$8:$F$47&gt;$B8+0.0001)*ROW(Clases!$D$8:$D$47)))&amp;" · "&amp;INDEX(Clases!$G$1:$G$47,SUMPRODUCT((Clases!$D$8:$D$47=G$7)*(Clases!$E$8:$E$47&lt;=$B8+0.0001)*(Clases!$F$8:$F$47&gt;$B8+0.0001)*ROW(Clases!$D$8:$D$47)))))</f>
        <v/>
      </c>
    </row>
    <row r="9" ht="38" customHeight="1">
      <c r="B9" s="8">
        <f>$C$5+1/24</f>
        <v/>
      </c>
      <c r="C9" s="9">
        <f>IF(SUMPRODUCT((Clases!$D$8:$D$47=C$7)*(Clases!$E$8:$E$47&lt;=$B9+0.0001)*(Clases!$F$8:$F$47&gt;$B9+0.0001))=0,"",IF(SUMPRODUCT((Clases!$D$8:$D$47=C$7)*(Clases!$E$8:$E$47&lt;=$B9+0.0001)*(Clases!$F$8:$F$47&gt;$B9+0.0001))&gt;1,"¡SOLAPE!",INDEX(Clases!$B$1:$B$47,SUMPRODUCT((Clases!$D$8:$D$47=C$7)*(Clases!$E$8:$E$47&lt;=$B9+0.0001)*(Clases!$F$8:$F$47&gt;$B9+0.0001)*ROW(Clases!$D$8:$D$47)))&amp;CHAR(10)&amp;INDEX(Clases!$C$1:$C$47,SUMPRODUCT((Clases!$D$8:$D$47=C$7)*(Clases!$E$8:$E$47&lt;=$B9+0.0001)*(Clases!$F$8:$F$47&gt;$B9+0.0001)*ROW(Clases!$D$8:$D$47)))&amp;" · "&amp;INDEX(Clases!$G$1:$G$47,SUMPRODUCT((Clases!$D$8:$D$47=C$7)*(Clases!$E$8:$E$47&lt;=$B9+0.0001)*(Clases!$F$8:$F$47&gt;$B9+0.0001)*ROW(Clases!$D$8:$D$47)))))</f>
        <v/>
      </c>
      <c r="D9" s="9">
        <f>IF(SUMPRODUCT((Clases!$D$8:$D$47=D$7)*(Clases!$E$8:$E$47&lt;=$B9+0.0001)*(Clases!$F$8:$F$47&gt;$B9+0.0001))=0,"",IF(SUMPRODUCT((Clases!$D$8:$D$47=D$7)*(Clases!$E$8:$E$47&lt;=$B9+0.0001)*(Clases!$F$8:$F$47&gt;$B9+0.0001))&gt;1,"¡SOLAPE!",INDEX(Clases!$B$1:$B$47,SUMPRODUCT((Clases!$D$8:$D$47=D$7)*(Clases!$E$8:$E$47&lt;=$B9+0.0001)*(Clases!$F$8:$F$47&gt;$B9+0.0001)*ROW(Clases!$D$8:$D$47)))&amp;CHAR(10)&amp;INDEX(Clases!$C$1:$C$47,SUMPRODUCT((Clases!$D$8:$D$47=D$7)*(Clases!$E$8:$E$47&lt;=$B9+0.0001)*(Clases!$F$8:$F$47&gt;$B9+0.0001)*ROW(Clases!$D$8:$D$47)))&amp;" · "&amp;INDEX(Clases!$G$1:$G$47,SUMPRODUCT((Clases!$D$8:$D$47=D$7)*(Clases!$E$8:$E$47&lt;=$B9+0.0001)*(Clases!$F$8:$F$47&gt;$B9+0.0001)*ROW(Clases!$D$8:$D$47)))))</f>
        <v/>
      </c>
      <c r="E9" s="9">
        <f>IF(SUMPRODUCT((Clases!$D$8:$D$47=E$7)*(Clases!$E$8:$E$47&lt;=$B9+0.0001)*(Clases!$F$8:$F$47&gt;$B9+0.0001))=0,"",IF(SUMPRODUCT((Clases!$D$8:$D$47=E$7)*(Clases!$E$8:$E$47&lt;=$B9+0.0001)*(Clases!$F$8:$F$47&gt;$B9+0.0001))&gt;1,"¡SOLAPE!",INDEX(Clases!$B$1:$B$47,SUMPRODUCT((Clases!$D$8:$D$47=E$7)*(Clases!$E$8:$E$47&lt;=$B9+0.0001)*(Clases!$F$8:$F$47&gt;$B9+0.0001)*ROW(Clases!$D$8:$D$47)))&amp;CHAR(10)&amp;INDEX(Clases!$C$1:$C$47,SUMPRODUCT((Clases!$D$8:$D$47=E$7)*(Clases!$E$8:$E$47&lt;=$B9+0.0001)*(Clases!$F$8:$F$47&gt;$B9+0.0001)*ROW(Clases!$D$8:$D$47)))&amp;" · "&amp;INDEX(Clases!$G$1:$G$47,SUMPRODUCT((Clases!$D$8:$D$47=E$7)*(Clases!$E$8:$E$47&lt;=$B9+0.0001)*(Clases!$F$8:$F$47&gt;$B9+0.0001)*ROW(Clases!$D$8:$D$47)))))</f>
        <v/>
      </c>
      <c r="F9" s="9">
        <f>IF(SUMPRODUCT((Clases!$D$8:$D$47=F$7)*(Clases!$E$8:$E$47&lt;=$B9+0.0001)*(Clases!$F$8:$F$47&gt;$B9+0.0001))=0,"",IF(SUMPRODUCT((Clases!$D$8:$D$47=F$7)*(Clases!$E$8:$E$47&lt;=$B9+0.0001)*(Clases!$F$8:$F$47&gt;$B9+0.0001))&gt;1,"¡SOLAPE!",INDEX(Clases!$B$1:$B$47,SUMPRODUCT((Clases!$D$8:$D$47=F$7)*(Clases!$E$8:$E$47&lt;=$B9+0.0001)*(Clases!$F$8:$F$47&gt;$B9+0.0001)*ROW(Clases!$D$8:$D$47)))&amp;CHAR(10)&amp;INDEX(Clases!$C$1:$C$47,SUMPRODUCT((Clases!$D$8:$D$47=F$7)*(Clases!$E$8:$E$47&lt;=$B9+0.0001)*(Clases!$F$8:$F$47&gt;$B9+0.0001)*ROW(Clases!$D$8:$D$47)))&amp;" · "&amp;INDEX(Clases!$G$1:$G$47,SUMPRODUCT((Clases!$D$8:$D$47=F$7)*(Clases!$E$8:$E$47&lt;=$B9+0.0001)*(Clases!$F$8:$F$47&gt;$B9+0.0001)*ROW(Clases!$D$8:$D$47)))))</f>
        <v/>
      </c>
      <c r="G9" s="9">
        <f>IF(SUMPRODUCT((Clases!$D$8:$D$47=G$7)*(Clases!$E$8:$E$47&lt;=$B9+0.0001)*(Clases!$F$8:$F$47&gt;$B9+0.0001))=0,"",IF(SUMPRODUCT((Clases!$D$8:$D$47=G$7)*(Clases!$E$8:$E$47&lt;=$B9+0.0001)*(Clases!$F$8:$F$47&gt;$B9+0.0001))&gt;1,"¡SOLAPE!",INDEX(Clases!$B$1:$B$47,SUMPRODUCT((Clases!$D$8:$D$47=G$7)*(Clases!$E$8:$E$47&lt;=$B9+0.0001)*(Clases!$F$8:$F$47&gt;$B9+0.0001)*ROW(Clases!$D$8:$D$47)))&amp;CHAR(10)&amp;INDEX(Clases!$C$1:$C$47,SUMPRODUCT((Clases!$D$8:$D$47=G$7)*(Clases!$E$8:$E$47&lt;=$B9+0.0001)*(Clases!$F$8:$F$47&gt;$B9+0.0001)*ROW(Clases!$D$8:$D$47)))&amp;" · "&amp;INDEX(Clases!$G$1:$G$47,SUMPRODUCT((Clases!$D$8:$D$47=G$7)*(Clases!$E$8:$E$47&lt;=$B9+0.0001)*(Clases!$F$8:$F$47&gt;$B9+0.0001)*ROW(Clases!$D$8:$D$47)))))</f>
        <v/>
      </c>
    </row>
    <row r="10" ht="38" customHeight="1">
      <c r="B10" s="8">
        <f>$C$5+2/24</f>
        <v/>
      </c>
      <c r="C10" s="9">
        <f>IF(SUMPRODUCT((Clases!$D$8:$D$47=C$7)*(Clases!$E$8:$E$47&lt;=$B10+0.0001)*(Clases!$F$8:$F$47&gt;$B10+0.0001))=0,"",IF(SUMPRODUCT((Clases!$D$8:$D$47=C$7)*(Clases!$E$8:$E$47&lt;=$B10+0.0001)*(Clases!$F$8:$F$47&gt;$B10+0.0001))&gt;1,"¡SOLAPE!",INDEX(Clases!$B$1:$B$47,SUMPRODUCT((Clases!$D$8:$D$47=C$7)*(Clases!$E$8:$E$47&lt;=$B10+0.0001)*(Clases!$F$8:$F$47&gt;$B10+0.0001)*ROW(Clases!$D$8:$D$47)))&amp;CHAR(10)&amp;INDEX(Clases!$C$1:$C$47,SUMPRODUCT((Clases!$D$8:$D$47=C$7)*(Clases!$E$8:$E$47&lt;=$B10+0.0001)*(Clases!$F$8:$F$47&gt;$B10+0.0001)*ROW(Clases!$D$8:$D$47)))&amp;" · "&amp;INDEX(Clases!$G$1:$G$47,SUMPRODUCT((Clases!$D$8:$D$47=C$7)*(Clases!$E$8:$E$47&lt;=$B10+0.0001)*(Clases!$F$8:$F$47&gt;$B10+0.0001)*ROW(Clases!$D$8:$D$47)))))</f>
        <v/>
      </c>
      <c r="D10" s="9">
        <f>IF(SUMPRODUCT((Clases!$D$8:$D$47=D$7)*(Clases!$E$8:$E$47&lt;=$B10+0.0001)*(Clases!$F$8:$F$47&gt;$B10+0.0001))=0,"",IF(SUMPRODUCT((Clases!$D$8:$D$47=D$7)*(Clases!$E$8:$E$47&lt;=$B10+0.0001)*(Clases!$F$8:$F$47&gt;$B10+0.0001))&gt;1,"¡SOLAPE!",INDEX(Clases!$B$1:$B$47,SUMPRODUCT((Clases!$D$8:$D$47=D$7)*(Clases!$E$8:$E$47&lt;=$B10+0.0001)*(Clases!$F$8:$F$47&gt;$B10+0.0001)*ROW(Clases!$D$8:$D$47)))&amp;CHAR(10)&amp;INDEX(Clases!$C$1:$C$47,SUMPRODUCT((Clases!$D$8:$D$47=D$7)*(Clases!$E$8:$E$47&lt;=$B10+0.0001)*(Clases!$F$8:$F$47&gt;$B10+0.0001)*ROW(Clases!$D$8:$D$47)))&amp;" · "&amp;INDEX(Clases!$G$1:$G$47,SUMPRODUCT((Clases!$D$8:$D$47=D$7)*(Clases!$E$8:$E$47&lt;=$B10+0.0001)*(Clases!$F$8:$F$47&gt;$B10+0.0001)*ROW(Clases!$D$8:$D$47)))))</f>
        <v/>
      </c>
      <c r="E10" s="9">
        <f>IF(SUMPRODUCT((Clases!$D$8:$D$47=E$7)*(Clases!$E$8:$E$47&lt;=$B10+0.0001)*(Clases!$F$8:$F$47&gt;$B10+0.0001))=0,"",IF(SUMPRODUCT((Clases!$D$8:$D$47=E$7)*(Clases!$E$8:$E$47&lt;=$B10+0.0001)*(Clases!$F$8:$F$47&gt;$B10+0.0001))&gt;1,"¡SOLAPE!",INDEX(Clases!$B$1:$B$47,SUMPRODUCT((Clases!$D$8:$D$47=E$7)*(Clases!$E$8:$E$47&lt;=$B10+0.0001)*(Clases!$F$8:$F$47&gt;$B10+0.0001)*ROW(Clases!$D$8:$D$47)))&amp;CHAR(10)&amp;INDEX(Clases!$C$1:$C$47,SUMPRODUCT((Clases!$D$8:$D$47=E$7)*(Clases!$E$8:$E$47&lt;=$B10+0.0001)*(Clases!$F$8:$F$47&gt;$B10+0.0001)*ROW(Clases!$D$8:$D$47)))&amp;" · "&amp;INDEX(Clases!$G$1:$G$47,SUMPRODUCT((Clases!$D$8:$D$47=E$7)*(Clases!$E$8:$E$47&lt;=$B10+0.0001)*(Clases!$F$8:$F$47&gt;$B10+0.0001)*ROW(Clases!$D$8:$D$47)))))</f>
        <v/>
      </c>
      <c r="F10" s="9">
        <f>IF(SUMPRODUCT((Clases!$D$8:$D$47=F$7)*(Clases!$E$8:$E$47&lt;=$B10+0.0001)*(Clases!$F$8:$F$47&gt;$B10+0.0001))=0,"",IF(SUMPRODUCT((Clases!$D$8:$D$47=F$7)*(Clases!$E$8:$E$47&lt;=$B10+0.0001)*(Clases!$F$8:$F$47&gt;$B10+0.0001))&gt;1,"¡SOLAPE!",INDEX(Clases!$B$1:$B$47,SUMPRODUCT((Clases!$D$8:$D$47=F$7)*(Clases!$E$8:$E$47&lt;=$B10+0.0001)*(Clases!$F$8:$F$47&gt;$B10+0.0001)*ROW(Clases!$D$8:$D$47)))&amp;CHAR(10)&amp;INDEX(Clases!$C$1:$C$47,SUMPRODUCT((Clases!$D$8:$D$47=F$7)*(Clases!$E$8:$E$47&lt;=$B10+0.0001)*(Clases!$F$8:$F$47&gt;$B10+0.0001)*ROW(Clases!$D$8:$D$47)))&amp;" · "&amp;INDEX(Clases!$G$1:$G$47,SUMPRODUCT((Clases!$D$8:$D$47=F$7)*(Clases!$E$8:$E$47&lt;=$B10+0.0001)*(Clases!$F$8:$F$47&gt;$B10+0.0001)*ROW(Clases!$D$8:$D$47)))))</f>
        <v/>
      </c>
      <c r="G10" s="9">
        <f>IF(SUMPRODUCT((Clases!$D$8:$D$47=G$7)*(Clases!$E$8:$E$47&lt;=$B10+0.0001)*(Clases!$F$8:$F$47&gt;$B10+0.0001))=0,"",IF(SUMPRODUCT((Clases!$D$8:$D$47=G$7)*(Clases!$E$8:$E$47&lt;=$B10+0.0001)*(Clases!$F$8:$F$47&gt;$B10+0.0001))&gt;1,"¡SOLAPE!",INDEX(Clases!$B$1:$B$47,SUMPRODUCT((Clases!$D$8:$D$47=G$7)*(Clases!$E$8:$E$47&lt;=$B10+0.0001)*(Clases!$F$8:$F$47&gt;$B10+0.0001)*ROW(Clases!$D$8:$D$47)))&amp;CHAR(10)&amp;INDEX(Clases!$C$1:$C$47,SUMPRODUCT((Clases!$D$8:$D$47=G$7)*(Clases!$E$8:$E$47&lt;=$B10+0.0001)*(Clases!$F$8:$F$47&gt;$B10+0.0001)*ROW(Clases!$D$8:$D$47)))&amp;" · "&amp;INDEX(Clases!$G$1:$G$47,SUMPRODUCT((Clases!$D$8:$D$47=G$7)*(Clases!$E$8:$E$47&lt;=$B10+0.0001)*(Clases!$F$8:$F$47&gt;$B10+0.0001)*ROW(Clases!$D$8:$D$47)))))</f>
        <v/>
      </c>
    </row>
    <row r="11" ht="38" customHeight="1">
      <c r="B11" s="8">
        <f>$C$5+3/24</f>
        <v/>
      </c>
      <c r="C11" s="9">
        <f>IF(SUMPRODUCT((Clases!$D$8:$D$47=C$7)*(Clases!$E$8:$E$47&lt;=$B11+0.0001)*(Clases!$F$8:$F$47&gt;$B11+0.0001))=0,"",IF(SUMPRODUCT((Clases!$D$8:$D$47=C$7)*(Clases!$E$8:$E$47&lt;=$B11+0.0001)*(Clases!$F$8:$F$47&gt;$B11+0.0001))&gt;1,"¡SOLAPE!",INDEX(Clases!$B$1:$B$47,SUMPRODUCT((Clases!$D$8:$D$47=C$7)*(Clases!$E$8:$E$47&lt;=$B11+0.0001)*(Clases!$F$8:$F$47&gt;$B11+0.0001)*ROW(Clases!$D$8:$D$47)))&amp;CHAR(10)&amp;INDEX(Clases!$C$1:$C$47,SUMPRODUCT((Clases!$D$8:$D$47=C$7)*(Clases!$E$8:$E$47&lt;=$B11+0.0001)*(Clases!$F$8:$F$47&gt;$B11+0.0001)*ROW(Clases!$D$8:$D$47)))&amp;" · "&amp;INDEX(Clases!$G$1:$G$47,SUMPRODUCT((Clases!$D$8:$D$47=C$7)*(Clases!$E$8:$E$47&lt;=$B11+0.0001)*(Clases!$F$8:$F$47&gt;$B11+0.0001)*ROW(Clases!$D$8:$D$47)))))</f>
        <v/>
      </c>
      <c r="D11" s="9">
        <f>IF(SUMPRODUCT((Clases!$D$8:$D$47=D$7)*(Clases!$E$8:$E$47&lt;=$B11+0.0001)*(Clases!$F$8:$F$47&gt;$B11+0.0001))=0,"",IF(SUMPRODUCT((Clases!$D$8:$D$47=D$7)*(Clases!$E$8:$E$47&lt;=$B11+0.0001)*(Clases!$F$8:$F$47&gt;$B11+0.0001))&gt;1,"¡SOLAPE!",INDEX(Clases!$B$1:$B$47,SUMPRODUCT((Clases!$D$8:$D$47=D$7)*(Clases!$E$8:$E$47&lt;=$B11+0.0001)*(Clases!$F$8:$F$47&gt;$B11+0.0001)*ROW(Clases!$D$8:$D$47)))&amp;CHAR(10)&amp;INDEX(Clases!$C$1:$C$47,SUMPRODUCT((Clases!$D$8:$D$47=D$7)*(Clases!$E$8:$E$47&lt;=$B11+0.0001)*(Clases!$F$8:$F$47&gt;$B11+0.0001)*ROW(Clases!$D$8:$D$47)))&amp;" · "&amp;INDEX(Clases!$G$1:$G$47,SUMPRODUCT((Clases!$D$8:$D$47=D$7)*(Clases!$E$8:$E$47&lt;=$B11+0.0001)*(Clases!$F$8:$F$47&gt;$B11+0.0001)*ROW(Clases!$D$8:$D$47)))))</f>
        <v/>
      </c>
      <c r="E11" s="9">
        <f>IF(SUMPRODUCT((Clases!$D$8:$D$47=E$7)*(Clases!$E$8:$E$47&lt;=$B11+0.0001)*(Clases!$F$8:$F$47&gt;$B11+0.0001))=0,"",IF(SUMPRODUCT((Clases!$D$8:$D$47=E$7)*(Clases!$E$8:$E$47&lt;=$B11+0.0001)*(Clases!$F$8:$F$47&gt;$B11+0.0001))&gt;1,"¡SOLAPE!",INDEX(Clases!$B$1:$B$47,SUMPRODUCT((Clases!$D$8:$D$47=E$7)*(Clases!$E$8:$E$47&lt;=$B11+0.0001)*(Clases!$F$8:$F$47&gt;$B11+0.0001)*ROW(Clases!$D$8:$D$47)))&amp;CHAR(10)&amp;INDEX(Clases!$C$1:$C$47,SUMPRODUCT((Clases!$D$8:$D$47=E$7)*(Clases!$E$8:$E$47&lt;=$B11+0.0001)*(Clases!$F$8:$F$47&gt;$B11+0.0001)*ROW(Clases!$D$8:$D$47)))&amp;" · "&amp;INDEX(Clases!$G$1:$G$47,SUMPRODUCT((Clases!$D$8:$D$47=E$7)*(Clases!$E$8:$E$47&lt;=$B11+0.0001)*(Clases!$F$8:$F$47&gt;$B11+0.0001)*ROW(Clases!$D$8:$D$47)))))</f>
        <v/>
      </c>
      <c r="F11" s="9">
        <f>IF(SUMPRODUCT((Clases!$D$8:$D$47=F$7)*(Clases!$E$8:$E$47&lt;=$B11+0.0001)*(Clases!$F$8:$F$47&gt;$B11+0.0001))=0,"",IF(SUMPRODUCT((Clases!$D$8:$D$47=F$7)*(Clases!$E$8:$E$47&lt;=$B11+0.0001)*(Clases!$F$8:$F$47&gt;$B11+0.0001))&gt;1,"¡SOLAPE!",INDEX(Clases!$B$1:$B$47,SUMPRODUCT((Clases!$D$8:$D$47=F$7)*(Clases!$E$8:$E$47&lt;=$B11+0.0001)*(Clases!$F$8:$F$47&gt;$B11+0.0001)*ROW(Clases!$D$8:$D$47)))&amp;CHAR(10)&amp;INDEX(Clases!$C$1:$C$47,SUMPRODUCT((Clases!$D$8:$D$47=F$7)*(Clases!$E$8:$E$47&lt;=$B11+0.0001)*(Clases!$F$8:$F$47&gt;$B11+0.0001)*ROW(Clases!$D$8:$D$47)))&amp;" · "&amp;INDEX(Clases!$G$1:$G$47,SUMPRODUCT((Clases!$D$8:$D$47=F$7)*(Clases!$E$8:$E$47&lt;=$B11+0.0001)*(Clases!$F$8:$F$47&gt;$B11+0.0001)*ROW(Clases!$D$8:$D$47)))))</f>
        <v/>
      </c>
      <c r="G11" s="9">
        <f>IF(SUMPRODUCT((Clases!$D$8:$D$47=G$7)*(Clases!$E$8:$E$47&lt;=$B11+0.0001)*(Clases!$F$8:$F$47&gt;$B11+0.0001))=0,"",IF(SUMPRODUCT((Clases!$D$8:$D$47=G$7)*(Clases!$E$8:$E$47&lt;=$B11+0.0001)*(Clases!$F$8:$F$47&gt;$B11+0.0001))&gt;1,"¡SOLAPE!",INDEX(Clases!$B$1:$B$47,SUMPRODUCT((Clases!$D$8:$D$47=G$7)*(Clases!$E$8:$E$47&lt;=$B11+0.0001)*(Clases!$F$8:$F$47&gt;$B11+0.0001)*ROW(Clases!$D$8:$D$47)))&amp;CHAR(10)&amp;INDEX(Clases!$C$1:$C$47,SUMPRODUCT((Clases!$D$8:$D$47=G$7)*(Clases!$E$8:$E$47&lt;=$B11+0.0001)*(Clases!$F$8:$F$47&gt;$B11+0.0001)*ROW(Clases!$D$8:$D$47)))&amp;" · "&amp;INDEX(Clases!$G$1:$G$47,SUMPRODUCT((Clases!$D$8:$D$47=G$7)*(Clases!$E$8:$E$47&lt;=$B11+0.0001)*(Clases!$F$8:$F$47&gt;$B11+0.0001)*ROW(Clases!$D$8:$D$47)))))</f>
        <v/>
      </c>
    </row>
    <row r="12" ht="38" customHeight="1">
      <c r="B12" s="8">
        <f>$C$5+4/24</f>
        <v/>
      </c>
      <c r="C12" s="9">
        <f>IF(SUMPRODUCT((Clases!$D$8:$D$47=C$7)*(Clases!$E$8:$E$47&lt;=$B12+0.0001)*(Clases!$F$8:$F$47&gt;$B12+0.0001))=0,"",IF(SUMPRODUCT((Clases!$D$8:$D$47=C$7)*(Clases!$E$8:$E$47&lt;=$B12+0.0001)*(Clases!$F$8:$F$47&gt;$B12+0.0001))&gt;1,"¡SOLAPE!",INDEX(Clases!$B$1:$B$47,SUMPRODUCT((Clases!$D$8:$D$47=C$7)*(Clases!$E$8:$E$47&lt;=$B12+0.0001)*(Clases!$F$8:$F$47&gt;$B12+0.0001)*ROW(Clases!$D$8:$D$47)))&amp;CHAR(10)&amp;INDEX(Clases!$C$1:$C$47,SUMPRODUCT((Clases!$D$8:$D$47=C$7)*(Clases!$E$8:$E$47&lt;=$B12+0.0001)*(Clases!$F$8:$F$47&gt;$B12+0.0001)*ROW(Clases!$D$8:$D$47)))&amp;" · "&amp;INDEX(Clases!$G$1:$G$47,SUMPRODUCT((Clases!$D$8:$D$47=C$7)*(Clases!$E$8:$E$47&lt;=$B12+0.0001)*(Clases!$F$8:$F$47&gt;$B12+0.0001)*ROW(Clases!$D$8:$D$47)))))</f>
        <v/>
      </c>
      <c r="D12" s="9">
        <f>IF(SUMPRODUCT((Clases!$D$8:$D$47=D$7)*(Clases!$E$8:$E$47&lt;=$B12+0.0001)*(Clases!$F$8:$F$47&gt;$B12+0.0001))=0,"",IF(SUMPRODUCT((Clases!$D$8:$D$47=D$7)*(Clases!$E$8:$E$47&lt;=$B12+0.0001)*(Clases!$F$8:$F$47&gt;$B12+0.0001))&gt;1,"¡SOLAPE!",INDEX(Clases!$B$1:$B$47,SUMPRODUCT((Clases!$D$8:$D$47=D$7)*(Clases!$E$8:$E$47&lt;=$B12+0.0001)*(Clases!$F$8:$F$47&gt;$B12+0.0001)*ROW(Clases!$D$8:$D$47)))&amp;CHAR(10)&amp;INDEX(Clases!$C$1:$C$47,SUMPRODUCT((Clases!$D$8:$D$47=D$7)*(Clases!$E$8:$E$47&lt;=$B12+0.0001)*(Clases!$F$8:$F$47&gt;$B12+0.0001)*ROW(Clases!$D$8:$D$47)))&amp;" · "&amp;INDEX(Clases!$G$1:$G$47,SUMPRODUCT((Clases!$D$8:$D$47=D$7)*(Clases!$E$8:$E$47&lt;=$B12+0.0001)*(Clases!$F$8:$F$47&gt;$B12+0.0001)*ROW(Clases!$D$8:$D$47)))))</f>
        <v/>
      </c>
      <c r="E12" s="9">
        <f>IF(SUMPRODUCT((Clases!$D$8:$D$47=E$7)*(Clases!$E$8:$E$47&lt;=$B12+0.0001)*(Clases!$F$8:$F$47&gt;$B12+0.0001))=0,"",IF(SUMPRODUCT((Clases!$D$8:$D$47=E$7)*(Clases!$E$8:$E$47&lt;=$B12+0.0001)*(Clases!$F$8:$F$47&gt;$B12+0.0001))&gt;1,"¡SOLAPE!",INDEX(Clases!$B$1:$B$47,SUMPRODUCT((Clases!$D$8:$D$47=E$7)*(Clases!$E$8:$E$47&lt;=$B12+0.0001)*(Clases!$F$8:$F$47&gt;$B12+0.0001)*ROW(Clases!$D$8:$D$47)))&amp;CHAR(10)&amp;INDEX(Clases!$C$1:$C$47,SUMPRODUCT((Clases!$D$8:$D$47=E$7)*(Clases!$E$8:$E$47&lt;=$B12+0.0001)*(Clases!$F$8:$F$47&gt;$B12+0.0001)*ROW(Clases!$D$8:$D$47)))&amp;" · "&amp;INDEX(Clases!$G$1:$G$47,SUMPRODUCT((Clases!$D$8:$D$47=E$7)*(Clases!$E$8:$E$47&lt;=$B12+0.0001)*(Clases!$F$8:$F$47&gt;$B12+0.0001)*ROW(Clases!$D$8:$D$47)))))</f>
        <v/>
      </c>
      <c r="F12" s="9">
        <f>IF(SUMPRODUCT((Clases!$D$8:$D$47=F$7)*(Clases!$E$8:$E$47&lt;=$B12+0.0001)*(Clases!$F$8:$F$47&gt;$B12+0.0001))=0,"",IF(SUMPRODUCT((Clases!$D$8:$D$47=F$7)*(Clases!$E$8:$E$47&lt;=$B12+0.0001)*(Clases!$F$8:$F$47&gt;$B12+0.0001))&gt;1,"¡SOLAPE!",INDEX(Clases!$B$1:$B$47,SUMPRODUCT((Clases!$D$8:$D$47=F$7)*(Clases!$E$8:$E$47&lt;=$B12+0.0001)*(Clases!$F$8:$F$47&gt;$B12+0.0001)*ROW(Clases!$D$8:$D$47)))&amp;CHAR(10)&amp;INDEX(Clases!$C$1:$C$47,SUMPRODUCT((Clases!$D$8:$D$47=F$7)*(Clases!$E$8:$E$47&lt;=$B12+0.0001)*(Clases!$F$8:$F$47&gt;$B12+0.0001)*ROW(Clases!$D$8:$D$47)))&amp;" · "&amp;INDEX(Clases!$G$1:$G$47,SUMPRODUCT((Clases!$D$8:$D$47=F$7)*(Clases!$E$8:$E$47&lt;=$B12+0.0001)*(Clases!$F$8:$F$47&gt;$B12+0.0001)*ROW(Clases!$D$8:$D$47)))))</f>
        <v/>
      </c>
      <c r="G12" s="9">
        <f>IF(SUMPRODUCT((Clases!$D$8:$D$47=G$7)*(Clases!$E$8:$E$47&lt;=$B12+0.0001)*(Clases!$F$8:$F$47&gt;$B12+0.0001))=0,"",IF(SUMPRODUCT((Clases!$D$8:$D$47=G$7)*(Clases!$E$8:$E$47&lt;=$B12+0.0001)*(Clases!$F$8:$F$47&gt;$B12+0.0001))&gt;1,"¡SOLAPE!",INDEX(Clases!$B$1:$B$47,SUMPRODUCT((Clases!$D$8:$D$47=G$7)*(Clases!$E$8:$E$47&lt;=$B12+0.0001)*(Clases!$F$8:$F$47&gt;$B12+0.0001)*ROW(Clases!$D$8:$D$47)))&amp;CHAR(10)&amp;INDEX(Clases!$C$1:$C$47,SUMPRODUCT((Clases!$D$8:$D$47=G$7)*(Clases!$E$8:$E$47&lt;=$B12+0.0001)*(Clases!$F$8:$F$47&gt;$B12+0.0001)*ROW(Clases!$D$8:$D$47)))&amp;" · "&amp;INDEX(Clases!$G$1:$G$47,SUMPRODUCT((Clases!$D$8:$D$47=G$7)*(Clases!$E$8:$E$47&lt;=$B12+0.0001)*(Clases!$F$8:$F$47&gt;$B12+0.0001)*ROW(Clases!$D$8:$D$47)))))</f>
        <v/>
      </c>
    </row>
    <row r="13" ht="38" customHeight="1">
      <c r="B13" s="8">
        <f>$C$5+5/24</f>
        <v/>
      </c>
      <c r="C13" s="9">
        <f>IF(SUMPRODUCT((Clases!$D$8:$D$47=C$7)*(Clases!$E$8:$E$47&lt;=$B13+0.0001)*(Clases!$F$8:$F$47&gt;$B13+0.0001))=0,"",IF(SUMPRODUCT((Clases!$D$8:$D$47=C$7)*(Clases!$E$8:$E$47&lt;=$B13+0.0001)*(Clases!$F$8:$F$47&gt;$B13+0.0001))&gt;1,"¡SOLAPE!",INDEX(Clases!$B$1:$B$47,SUMPRODUCT((Clases!$D$8:$D$47=C$7)*(Clases!$E$8:$E$47&lt;=$B13+0.0001)*(Clases!$F$8:$F$47&gt;$B13+0.0001)*ROW(Clases!$D$8:$D$47)))&amp;CHAR(10)&amp;INDEX(Clases!$C$1:$C$47,SUMPRODUCT((Clases!$D$8:$D$47=C$7)*(Clases!$E$8:$E$47&lt;=$B13+0.0001)*(Clases!$F$8:$F$47&gt;$B13+0.0001)*ROW(Clases!$D$8:$D$47)))&amp;" · "&amp;INDEX(Clases!$G$1:$G$47,SUMPRODUCT((Clases!$D$8:$D$47=C$7)*(Clases!$E$8:$E$47&lt;=$B13+0.0001)*(Clases!$F$8:$F$47&gt;$B13+0.0001)*ROW(Clases!$D$8:$D$47)))))</f>
        <v/>
      </c>
      <c r="D13" s="9">
        <f>IF(SUMPRODUCT((Clases!$D$8:$D$47=D$7)*(Clases!$E$8:$E$47&lt;=$B13+0.0001)*(Clases!$F$8:$F$47&gt;$B13+0.0001))=0,"",IF(SUMPRODUCT((Clases!$D$8:$D$47=D$7)*(Clases!$E$8:$E$47&lt;=$B13+0.0001)*(Clases!$F$8:$F$47&gt;$B13+0.0001))&gt;1,"¡SOLAPE!",INDEX(Clases!$B$1:$B$47,SUMPRODUCT((Clases!$D$8:$D$47=D$7)*(Clases!$E$8:$E$47&lt;=$B13+0.0001)*(Clases!$F$8:$F$47&gt;$B13+0.0001)*ROW(Clases!$D$8:$D$47)))&amp;CHAR(10)&amp;INDEX(Clases!$C$1:$C$47,SUMPRODUCT((Clases!$D$8:$D$47=D$7)*(Clases!$E$8:$E$47&lt;=$B13+0.0001)*(Clases!$F$8:$F$47&gt;$B13+0.0001)*ROW(Clases!$D$8:$D$47)))&amp;" · "&amp;INDEX(Clases!$G$1:$G$47,SUMPRODUCT((Clases!$D$8:$D$47=D$7)*(Clases!$E$8:$E$47&lt;=$B13+0.0001)*(Clases!$F$8:$F$47&gt;$B13+0.0001)*ROW(Clases!$D$8:$D$47)))))</f>
        <v/>
      </c>
      <c r="E13" s="9">
        <f>IF(SUMPRODUCT((Clases!$D$8:$D$47=E$7)*(Clases!$E$8:$E$47&lt;=$B13+0.0001)*(Clases!$F$8:$F$47&gt;$B13+0.0001))=0,"",IF(SUMPRODUCT((Clases!$D$8:$D$47=E$7)*(Clases!$E$8:$E$47&lt;=$B13+0.0001)*(Clases!$F$8:$F$47&gt;$B13+0.0001))&gt;1,"¡SOLAPE!",INDEX(Clases!$B$1:$B$47,SUMPRODUCT((Clases!$D$8:$D$47=E$7)*(Clases!$E$8:$E$47&lt;=$B13+0.0001)*(Clases!$F$8:$F$47&gt;$B13+0.0001)*ROW(Clases!$D$8:$D$47)))&amp;CHAR(10)&amp;INDEX(Clases!$C$1:$C$47,SUMPRODUCT((Clases!$D$8:$D$47=E$7)*(Clases!$E$8:$E$47&lt;=$B13+0.0001)*(Clases!$F$8:$F$47&gt;$B13+0.0001)*ROW(Clases!$D$8:$D$47)))&amp;" · "&amp;INDEX(Clases!$G$1:$G$47,SUMPRODUCT((Clases!$D$8:$D$47=E$7)*(Clases!$E$8:$E$47&lt;=$B13+0.0001)*(Clases!$F$8:$F$47&gt;$B13+0.0001)*ROW(Clases!$D$8:$D$47)))))</f>
        <v/>
      </c>
      <c r="F13" s="9">
        <f>IF(SUMPRODUCT((Clases!$D$8:$D$47=F$7)*(Clases!$E$8:$E$47&lt;=$B13+0.0001)*(Clases!$F$8:$F$47&gt;$B13+0.0001))=0,"",IF(SUMPRODUCT((Clases!$D$8:$D$47=F$7)*(Clases!$E$8:$E$47&lt;=$B13+0.0001)*(Clases!$F$8:$F$47&gt;$B13+0.0001))&gt;1,"¡SOLAPE!",INDEX(Clases!$B$1:$B$47,SUMPRODUCT((Clases!$D$8:$D$47=F$7)*(Clases!$E$8:$E$47&lt;=$B13+0.0001)*(Clases!$F$8:$F$47&gt;$B13+0.0001)*ROW(Clases!$D$8:$D$47)))&amp;CHAR(10)&amp;INDEX(Clases!$C$1:$C$47,SUMPRODUCT((Clases!$D$8:$D$47=F$7)*(Clases!$E$8:$E$47&lt;=$B13+0.0001)*(Clases!$F$8:$F$47&gt;$B13+0.0001)*ROW(Clases!$D$8:$D$47)))&amp;" · "&amp;INDEX(Clases!$G$1:$G$47,SUMPRODUCT((Clases!$D$8:$D$47=F$7)*(Clases!$E$8:$E$47&lt;=$B13+0.0001)*(Clases!$F$8:$F$47&gt;$B13+0.0001)*ROW(Clases!$D$8:$D$47)))))</f>
        <v/>
      </c>
      <c r="G13" s="9">
        <f>IF(SUMPRODUCT((Clases!$D$8:$D$47=G$7)*(Clases!$E$8:$E$47&lt;=$B13+0.0001)*(Clases!$F$8:$F$47&gt;$B13+0.0001))=0,"",IF(SUMPRODUCT((Clases!$D$8:$D$47=G$7)*(Clases!$E$8:$E$47&lt;=$B13+0.0001)*(Clases!$F$8:$F$47&gt;$B13+0.0001))&gt;1,"¡SOLAPE!",INDEX(Clases!$B$1:$B$47,SUMPRODUCT((Clases!$D$8:$D$47=G$7)*(Clases!$E$8:$E$47&lt;=$B13+0.0001)*(Clases!$F$8:$F$47&gt;$B13+0.0001)*ROW(Clases!$D$8:$D$47)))&amp;CHAR(10)&amp;INDEX(Clases!$C$1:$C$47,SUMPRODUCT((Clases!$D$8:$D$47=G$7)*(Clases!$E$8:$E$47&lt;=$B13+0.0001)*(Clases!$F$8:$F$47&gt;$B13+0.0001)*ROW(Clases!$D$8:$D$47)))&amp;" · "&amp;INDEX(Clases!$G$1:$G$47,SUMPRODUCT((Clases!$D$8:$D$47=G$7)*(Clases!$E$8:$E$47&lt;=$B13+0.0001)*(Clases!$F$8:$F$47&gt;$B13+0.0001)*ROW(Clases!$D$8:$D$47)))))</f>
        <v/>
      </c>
    </row>
    <row r="14" ht="38" customHeight="1">
      <c r="B14" s="8">
        <f>$C$5+6/24</f>
        <v/>
      </c>
      <c r="C14" s="9">
        <f>IF(SUMPRODUCT((Clases!$D$8:$D$47=C$7)*(Clases!$E$8:$E$47&lt;=$B14+0.0001)*(Clases!$F$8:$F$47&gt;$B14+0.0001))=0,"",IF(SUMPRODUCT((Clases!$D$8:$D$47=C$7)*(Clases!$E$8:$E$47&lt;=$B14+0.0001)*(Clases!$F$8:$F$47&gt;$B14+0.0001))&gt;1,"¡SOLAPE!",INDEX(Clases!$B$1:$B$47,SUMPRODUCT((Clases!$D$8:$D$47=C$7)*(Clases!$E$8:$E$47&lt;=$B14+0.0001)*(Clases!$F$8:$F$47&gt;$B14+0.0001)*ROW(Clases!$D$8:$D$47)))&amp;CHAR(10)&amp;INDEX(Clases!$C$1:$C$47,SUMPRODUCT((Clases!$D$8:$D$47=C$7)*(Clases!$E$8:$E$47&lt;=$B14+0.0001)*(Clases!$F$8:$F$47&gt;$B14+0.0001)*ROW(Clases!$D$8:$D$47)))&amp;" · "&amp;INDEX(Clases!$G$1:$G$47,SUMPRODUCT((Clases!$D$8:$D$47=C$7)*(Clases!$E$8:$E$47&lt;=$B14+0.0001)*(Clases!$F$8:$F$47&gt;$B14+0.0001)*ROW(Clases!$D$8:$D$47)))))</f>
        <v/>
      </c>
      <c r="D14" s="9">
        <f>IF(SUMPRODUCT((Clases!$D$8:$D$47=D$7)*(Clases!$E$8:$E$47&lt;=$B14+0.0001)*(Clases!$F$8:$F$47&gt;$B14+0.0001))=0,"",IF(SUMPRODUCT((Clases!$D$8:$D$47=D$7)*(Clases!$E$8:$E$47&lt;=$B14+0.0001)*(Clases!$F$8:$F$47&gt;$B14+0.0001))&gt;1,"¡SOLAPE!",INDEX(Clases!$B$1:$B$47,SUMPRODUCT((Clases!$D$8:$D$47=D$7)*(Clases!$E$8:$E$47&lt;=$B14+0.0001)*(Clases!$F$8:$F$47&gt;$B14+0.0001)*ROW(Clases!$D$8:$D$47)))&amp;CHAR(10)&amp;INDEX(Clases!$C$1:$C$47,SUMPRODUCT((Clases!$D$8:$D$47=D$7)*(Clases!$E$8:$E$47&lt;=$B14+0.0001)*(Clases!$F$8:$F$47&gt;$B14+0.0001)*ROW(Clases!$D$8:$D$47)))&amp;" · "&amp;INDEX(Clases!$G$1:$G$47,SUMPRODUCT((Clases!$D$8:$D$47=D$7)*(Clases!$E$8:$E$47&lt;=$B14+0.0001)*(Clases!$F$8:$F$47&gt;$B14+0.0001)*ROW(Clases!$D$8:$D$47)))))</f>
        <v/>
      </c>
      <c r="E14" s="9">
        <f>IF(SUMPRODUCT((Clases!$D$8:$D$47=E$7)*(Clases!$E$8:$E$47&lt;=$B14+0.0001)*(Clases!$F$8:$F$47&gt;$B14+0.0001))=0,"",IF(SUMPRODUCT((Clases!$D$8:$D$47=E$7)*(Clases!$E$8:$E$47&lt;=$B14+0.0001)*(Clases!$F$8:$F$47&gt;$B14+0.0001))&gt;1,"¡SOLAPE!",INDEX(Clases!$B$1:$B$47,SUMPRODUCT((Clases!$D$8:$D$47=E$7)*(Clases!$E$8:$E$47&lt;=$B14+0.0001)*(Clases!$F$8:$F$47&gt;$B14+0.0001)*ROW(Clases!$D$8:$D$47)))&amp;CHAR(10)&amp;INDEX(Clases!$C$1:$C$47,SUMPRODUCT((Clases!$D$8:$D$47=E$7)*(Clases!$E$8:$E$47&lt;=$B14+0.0001)*(Clases!$F$8:$F$47&gt;$B14+0.0001)*ROW(Clases!$D$8:$D$47)))&amp;" · "&amp;INDEX(Clases!$G$1:$G$47,SUMPRODUCT((Clases!$D$8:$D$47=E$7)*(Clases!$E$8:$E$47&lt;=$B14+0.0001)*(Clases!$F$8:$F$47&gt;$B14+0.0001)*ROW(Clases!$D$8:$D$47)))))</f>
        <v/>
      </c>
      <c r="F14" s="9">
        <f>IF(SUMPRODUCT((Clases!$D$8:$D$47=F$7)*(Clases!$E$8:$E$47&lt;=$B14+0.0001)*(Clases!$F$8:$F$47&gt;$B14+0.0001))=0,"",IF(SUMPRODUCT((Clases!$D$8:$D$47=F$7)*(Clases!$E$8:$E$47&lt;=$B14+0.0001)*(Clases!$F$8:$F$47&gt;$B14+0.0001))&gt;1,"¡SOLAPE!",INDEX(Clases!$B$1:$B$47,SUMPRODUCT((Clases!$D$8:$D$47=F$7)*(Clases!$E$8:$E$47&lt;=$B14+0.0001)*(Clases!$F$8:$F$47&gt;$B14+0.0001)*ROW(Clases!$D$8:$D$47)))&amp;CHAR(10)&amp;INDEX(Clases!$C$1:$C$47,SUMPRODUCT((Clases!$D$8:$D$47=F$7)*(Clases!$E$8:$E$47&lt;=$B14+0.0001)*(Clases!$F$8:$F$47&gt;$B14+0.0001)*ROW(Clases!$D$8:$D$47)))&amp;" · "&amp;INDEX(Clases!$G$1:$G$47,SUMPRODUCT((Clases!$D$8:$D$47=F$7)*(Clases!$E$8:$E$47&lt;=$B14+0.0001)*(Clases!$F$8:$F$47&gt;$B14+0.0001)*ROW(Clases!$D$8:$D$47)))))</f>
        <v/>
      </c>
      <c r="G14" s="9">
        <f>IF(SUMPRODUCT((Clases!$D$8:$D$47=G$7)*(Clases!$E$8:$E$47&lt;=$B14+0.0001)*(Clases!$F$8:$F$47&gt;$B14+0.0001))=0,"",IF(SUMPRODUCT((Clases!$D$8:$D$47=G$7)*(Clases!$E$8:$E$47&lt;=$B14+0.0001)*(Clases!$F$8:$F$47&gt;$B14+0.0001))&gt;1,"¡SOLAPE!",INDEX(Clases!$B$1:$B$47,SUMPRODUCT((Clases!$D$8:$D$47=G$7)*(Clases!$E$8:$E$47&lt;=$B14+0.0001)*(Clases!$F$8:$F$47&gt;$B14+0.0001)*ROW(Clases!$D$8:$D$47)))&amp;CHAR(10)&amp;INDEX(Clases!$C$1:$C$47,SUMPRODUCT((Clases!$D$8:$D$47=G$7)*(Clases!$E$8:$E$47&lt;=$B14+0.0001)*(Clases!$F$8:$F$47&gt;$B14+0.0001)*ROW(Clases!$D$8:$D$47)))&amp;" · "&amp;INDEX(Clases!$G$1:$G$47,SUMPRODUCT((Clases!$D$8:$D$47=G$7)*(Clases!$E$8:$E$47&lt;=$B14+0.0001)*(Clases!$F$8:$F$47&gt;$B14+0.0001)*ROW(Clases!$D$8:$D$47)))))</f>
        <v/>
      </c>
    </row>
    <row r="15" ht="38" customHeight="1">
      <c r="B15" s="8">
        <f>$C$5+7/24</f>
        <v/>
      </c>
      <c r="C15" s="9">
        <f>IF(SUMPRODUCT((Clases!$D$8:$D$47=C$7)*(Clases!$E$8:$E$47&lt;=$B15+0.0001)*(Clases!$F$8:$F$47&gt;$B15+0.0001))=0,"",IF(SUMPRODUCT((Clases!$D$8:$D$47=C$7)*(Clases!$E$8:$E$47&lt;=$B15+0.0001)*(Clases!$F$8:$F$47&gt;$B15+0.0001))&gt;1,"¡SOLAPE!",INDEX(Clases!$B$1:$B$47,SUMPRODUCT((Clases!$D$8:$D$47=C$7)*(Clases!$E$8:$E$47&lt;=$B15+0.0001)*(Clases!$F$8:$F$47&gt;$B15+0.0001)*ROW(Clases!$D$8:$D$47)))&amp;CHAR(10)&amp;INDEX(Clases!$C$1:$C$47,SUMPRODUCT((Clases!$D$8:$D$47=C$7)*(Clases!$E$8:$E$47&lt;=$B15+0.0001)*(Clases!$F$8:$F$47&gt;$B15+0.0001)*ROW(Clases!$D$8:$D$47)))&amp;" · "&amp;INDEX(Clases!$G$1:$G$47,SUMPRODUCT((Clases!$D$8:$D$47=C$7)*(Clases!$E$8:$E$47&lt;=$B15+0.0001)*(Clases!$F$8:$F$47&gt;$B15+0.0001)*ROW(Clases!$D$8:$D$47)))))</f>
        <v/>
      </c>
      <c r="D15" s="9">
        <f>IF(SUMPRODUCT((Clases!$D$8:$D$47=D$7)*(Clases!$E$8:$E$47&lt;=$B15+0.0001)*(Clases!$F$8:$F$47&gt;$B15+0.0001))=0,"",IF(SUMPRODUCT((Clases!$D$8:$D$47=D$7)*(Clases!$E$8:$E$47&lt;=$B15+0.0001)*(Clases!$F$8:$F$47&gt;$B15+0.0001))&gt;1,"¡SOLAPE!",INDEX(Clases!$B$1:$B$47,SUMPRODUCT((Clases!$D$8:$D$47=D$7)*(Clases!$E$8:$E$47&lt;=$B15+0.0001)*(Clases!$F$8:$F$47&gt;$B15+0.0001)*ROW(Clases!$D$8:$D$47)))&amp;CHAR(10)&amp;INDEX(Clases!$C$1:$C$47,SUMPRODUCT((Clases!$D$8:$D$47=D$7)*(Clases!$E$8:$E$47&lt;=$B15+0.0001)*(Clases!$F$8:$F$47&gt;$B15+0.0001)*ROW(Clases!$D$8:$D$47)))&amp;" · "&amp;INDEX(Clases!$G$1:$G$47,SUMPRODUCT((Clases!$D$8:$D$47=D$7)*(Clases!$E$8:$E$47&lt;=$B15+0.0001)*(Clases!$F$8:$F$47&gt;$B15+0.0001)*ROW(Clases!$D$8:$D$47)))))</f>
        <v/>
      </c>
      <c r="E15" s="9">
        <f>IF(SUMPRODUCT((Clases!$D$8:$D$47=E$7)*(Clases!$E$8:$E$47&lt;=$B15+0.0001)*(Clases!$F$8:$F$47&gt;$B15+0.0001))=0,"",IF(SUMPRODUCT((Clases!$D$8:$D$47=E$7)*(Clases!$E$8:$E$47&lt;=$B15+0.0001)*(Clases!$F$8:$F$47&gt;$B15+0.0001))&gt;1,"¡SOLAPE!",INDEX(Clases!$B$1:$B$47,SUMPRODUCT((Clases!$D$8:$D$47=E$7)*(Clases!$E$8:$E$47&lt;=$B15+0.0001)*(Clases!$F$8:$F$47&gt;$B15+0.0001)*ROW(Clases!$D$8:$D$47)))&amp;CHAR(10)&amp;INDEX(Clases!$C$1:$C$47,SUMPRODUCT((Clases!$D$8:$D$47=E$7)*(Clases!$E$8:$E$47&lt;=$B15+0.0001)*(Clases!$F$8:$F$47&gt;$B15+0.0001)*ROW(Clases!$D$8:$D$47)))&amp;" · "&amp;INDEX(Clases!$G$1:$G$47,SUMPRODUCT((Clases!$D$8:$D$47=E$7)*(Clases!$E$8:$E$47&lt;=$B15+0.0001)*(Clases!$F$8:$F$47&gt;$B15+0.0001)*ROW(Clases!$D$8:$D$47)))))</f>
        <v/>
      </c>
      <c r="F15" s="9">
        <f>IF(SUMPRODUCT((Clases!$D$8:$D$47=F$7)*(Clases!$E$8:$E$47&lt;=$B15+0.0001)*(Clases!$F$8:$F$47&gt;$B15+0.0001))=0,"",IF(SUMPRODUCT((Clases!$D$8:$D$47=F$7)*(Clases!$E$8:$E$47&lt;=$B15+0.0001)*(Clases!$F$8:$F$47&gt;$B15+0.0001))&gt;1,"¡SOLAPE!",INDEX(Clases!$B$1:$B$47,SUMPRODUCT((Clases!$D$8:$D$47=F$7)*(Clases!$E$8:$E$47&lt;=$B15+0.0001)*(Clases!$F$8:$F$47&gt;$B15+0.0001)*ROW(Clases!$D$8:$D$47)))&amp;CHAR(10)&amp;INDEX(Clases!$C$1:$C$47,SUMPRODUCT((Clases!$D$8:$D$47=F$7)*(Clases!$E$8:$E$47&lt;=$B15+0.0001)*(Clases!$F$8:$F$47&gt;$B15+0.0001)*ROW(Clases!$D$8:$D$47)))&amp;" · "&amp;INDEX(Clases!$G$1:$G$47,SUMPRODUCT((Clases!$D$8:$D$47=F$7)*(Clases!$E$8:$E$47&lt;=$B15+0.0001)*(Clases!$F$8:$F$47&gt;$B15+0.0001)*ROW(Clases!$D$8:$D$47)))))</f>
        <v/>
      </c>
      <c r="G15" s="9">
        <f>IF(SUMPRODUCT((Clases!$D$8:$D$47=G$7)*(Clases!$E$8:$E$47&lt;=$B15+0.0001)*(Clases!$F$8:$F$47&gt;$B15+0.0001))=0,"",IF(SUMPRODUCT((Clases!$D$8:$D$47=G$7)*(Clases!$E$8:$E$47&lt;=$B15+0.0001)*(Clases!$F$8:$F$47&gt;$B15+0.0001))&gt;1,"¡SOLAPE!",INDEX(Clases!$B$1:$B$47,SUMPRODUCT((Clases!$D$8:$D$47=G$7)*(Clases!$E$8:$E$47&lt;=$B15+0.0001)*(Clases!$F$8:$F$47&gt;$B15+0.0001)*ROW(Clases!$D$8:$D$47)))&amp;CHAR(10)&amp;INDEX(Clases!$C$1:$C$47,SUMPRODUCT((Clases!$D$8:$D$47=G$7)*(Clases!$E$8:$E$47&lt;=$B15+0.0001)*(Clases!$F$8:$F$47&gt;$B15+0.0001)*ROW(Clases!$D$8:$D$47)))&amp;" · "&amp;INDEX(Clases!$G$1:$G$47,SUMPRODUCT((Clases!$D$8:$D$47=G$7)*(Clases!$E$8:$E$47&lt;=$B15+0.0001)*(Clases!$F$8:$F$47&gt;$B15+0.0001)*ROW(Clases!$D$8:$D$47)))))</f>
        <v/>
      </c>
    </row>
    <row r="16" ht="38" customHeight="1">
      <c r="B16" s="8">
        <f>$C$5+8/24</f>
        <v/>
      </c>
      <c r="C16" s="9">
        <f>IF(SUMPRODUCT((Clases!$D$8:$D$47=C$7)*(Clases!$E$8:$E$47&lt;=$B16+0.0001)*(Clases!$F$8:$F$47&gt;$B16+0.0001))=0,"",IF(SUMPRODUCT((Clases!$D$8:$D$47=C$7)*(Clases!$E$8:$E$47&lt;=$B16+0.0001)*(Clases!$F$8:$F$47&gt;$B16+0.0001))&gt;1,"¡SOLAPE!",INDEX(Clases!$B$1:$B$47,SUMPRODUCT((Clases!$D$8:$D$47=C$7)*(Clases!$E$8:$E$47&lt;=$B16+0.0001)*(Clases!$F$8:$F$47&gt;$B16+0.0001)*ROW(Clases!$D$8:$D$47)))&amp;CHAR(10)&amp;INDEX(Clases!$C$1:$C$47,SUMPRODUCT((Clases!$D$8:$D$47=C$7)*(Clases!$E$8:$E$47&lt;=$B16+0.0001)*(Clases!$F$8:$F$47&gt;$B16+0.0001)*ROW(Clases!$D$8:$D$47)))&amp;" · "&amp;INDEX(Clases!$G$1:$G$47,SUMPRODUCT((Clases!$D$8:$D$47=C$7)*(Clases!$E$8:$E$47&lt;=$B16+0.0001)*(Clases!$F$8:$F$47&gt;$B16+0.0001)*ROW(Clases!$D$8:$D$47)))))</f>
        <v/>
      </c>
      <c r="D16" s="9">
        <f>IF(SUMPRODUCT((Clases!$D$8:$D$47=D$7)*(Clases!$E$8:$E$47&lt;=$B16+0.0001)*(Clases!$F$8:$F$47&gt;$B16+0.0001))=0,"",IF(SUMPRODUCT((Clases!$D$8:$D$47=D$7)*(Clases!$E$8:$E$47&lt;=$B16+0.0001)*(Clases!$F$8:$F$47&gt;$B16+0.0001))&gt;1,"¡SOLAPE!",INDEX(Clases!$B$1:$B$47,SUMPRODUCT((Clases!$D$8:$D$47=D$7)*(Clases!$E$8:$E$47&lt;=$B16+0.0001)*(Clases!$F$8:$F$47&gt;$B16+0.0001)*ROW(Clases!$D$8:$D$47)))&amp;CHAR(10)&amp;INDEX(Clases!$C$1:$C$47,SUMPRODUCT((Clases!$D$8:$D$47=D$7)*(Clases!$E$8:$E$47&lt;=$B16+0.0001)*(Clases!$F$8:$F$47&gt;$B16+0.0001)*ROW(Clases!$D$8:$D$47)))&amp;" · "&amp;INDEX(Clases!$G$1:$G$47,SUMPRODUCT((Clases!$D$8:$D$47=D$7)*(Clases!$E$8:$E$47&lt;=$B16+0.0001)*(Clases!$F$8:$F$47&gt;$B16+0.0001)*ROW(Clases!$D$8:$D$47)))))</f>
        <v/>
      </c>
      <c r="E16" s="9">
        <f>IF(SUMPRODUCT((Clases!$D$8:$D$47=E$7)*(Clases!$E$8:$E$47&lt;=$B16+0.0001)*(Clases!$F$8:$F$47&gt;$B16+0.0001))=0,"",IF(SUMPRODUCT((Clases!$D$8:$D$47=E$7)*(Clases!$E$8:$E$47&lt;=$B16+0.0001)*(Clases!$F$8:$F$47&gt;$B16+0.0001))&gt;1,"¡SOLAPE!",INDEX(Clases!$B$1:$B$47,SUMPRODUCT((Clases!$D$8:$D$47=E$7)*(Clases!$E$8:$E$47&lt;=$B16+0.0001)*(Clases!$F$8:$F$47&gt;$B16+0.0001)*ROW(Clases!$D$8:$D$47)))&amp;CHAR(10)&amp;INDEX(Clases!$C$1:$C$47,SUMPRODUCT((Clases!$D$8:$D$47=E$7)*(Clases!$E$8:$E$47&lt;=$B16+0.0001)*(Clases!$F$8:$F$47&gt;$B16+0.0001)*ROW(Clases!$D$8:$D$47)))&amp;" · "&amp;INDEX(Clases!$G$1:$G$47,SUMPRODUCT((Clases!$D$8:$D$47=E$7)*(Clases!$E$8:$E$47&lt;=$B16+0.0001)*(Clases!$F$8:$F$47&gt;$B16+0.0001)*ROW(Clases!$D$8:$D$47)))))</f>
        <v/>
      </c>
      <c r="F16" s="9">
        <f>IF(SUMPRODUCT((Clases!$D$8:$D$47=F$7)*(Clases!$E$8:$E$47&lt;=$B16+0.0001)*(Clases!$F$8:$F$47&gt;$B16+0.0001))=0,"",IF(SUMPRODUCT((Clases!$D$8:$D$47=F$7)*(Clases!$E$8:$E$47&lt;=$B16+0.0001)*(Clases!$F$8:$F$47&gt;$B16+0.0001))&gt;1,"¡SOLAPE!",INDEX(Clases!$B$1:$B$47,SUMPRODUCT((Clases!$D$8:$D$47=F$7)*(Clases!$E$8:$E$47&lt;=$B16+0.0001)*(Clases!$F$8:$F$47&gt;$B16+0.0001)*ROW(Clases!$D$8:$D$47)))&amp;CHAR(10)&amp;INDEX(Clases!$C$1:$C$47,SUMPRODUCT((Clases!$D$8:$D$47=F$7)*(Clases!$E$8:$E$47&lt;=$B16+0.0001)*(Clases!$F$8:$F$47&gt;$B16+0.0001)*ROW(Clases!$D$8:$D$47)))&amp;" · "&amp;INDEX(Clases!$G$1:$G$47,SUMPRODUCT((Clases!$D$8:$D$47=F$7)*(Clases!$E$8:$E$47&lt;=$B16+0.0001)*(Clases!$F$8:$F$47&gt;$B16+0.0001)*ROW(Clases!$D$8:$D$47)))))</f>
        <v/>
      </c>
      <c r="G16" s="9">
        <f>IF(SUMPRODUCT((Clases!$D$8:$D$47=G$7)*(Clases!$E$8:$E$47&lt;=$B16+0.0001)*(Clases!$F$8:$F$47&gt;$B16+0.0001))=0,"",IF(SUMPRODUCT((Clases!$D$8:$D$47=G$7)*(Clases!$E$8:$E$47&lt;=$B16+0.0001)*(Clases!$F$8:$F$47&gt;$B16+0.0001))&gt;1,"¡SOLAPE!",INDEX(Clases!$B$1:$B$47,SUMPRODUCT((Clases!$D$8:$D$47=G$7)*(Clases!$E$8:$E$47&lt;=$B16+0.0001)*(Clases!$F$8:$F$47&gt;$B16+0.0001)*ROW(Clases!$D$8:$D$47)))&amp;CHAR(10)&amp;INDEX(Clases!$C$1:$C$47,SUMPRODUCT((Clases!$D$8:$D$47=G$7)*(Clases!$E$8:$E$47&lt;=$B16+0.0001)*(Clases!$F$8:$F$47&gt;$B16+0.0001)*ROW(Clases!$D$8:$D$47)))&amp;" · "&amp;INDEX(Clases!$G$1:$G$47,SUMPRODUCT((Clases!$D$8:$D$47=G$7)*(Clases!$E$8:$E$47&lt;=$B16+0.0001)*(Clases!$F$8:$F$47&gt;$B16+0.0001)*ROW(Clases!$D$8:$D$47)))))</f>
        <v/>
      </c>
    </row>
    <row r="17" ht="38" customHeight="1">
      <c r="B17" s="8">
        <f>$C$5+9/24</f>
        <v/>
      </c>
      <c r="C17" s="9">
        <f>IF(SUMPRODUCT((Clases!$D$8:$D$47=C$7)*(Clases!$E$8:$E$47&lt;=$B17+0.0001)*(Clases!$F$8:$F$47&gt;$B17+0.0001))=0,"",IF(SUMPRODUCT((Clases!$D$8:$D$47=C$7)*(Clases!$E$8:$E$47&lt;=$B17+0.0001)*(Clases!$F$8:$F$47&gt;$B17+0.0001))&gt;1,"¡SOLAPE!",INDEX(Clases!$B$1:$B$47,SUMPRODUCT((Clases!$D$8:$D$47=C$7)*(Clases!$E$8:$E$47&lt;=$B17+0.0001)*(Clases!$F$8:$F$47&gt;$B17+0.0001)*ROW(Clases!$D$8:$D$47)))&amp;CHAR(10)&amp;INDEX(Clases!$C$1:$C$47,SUMPRODUCT((Clases!$D$8:$D$47=C$7)*(Clases!$E$8:$E$47&lt;=$B17+0.0001)*(Clases!$F$8:$F$47&gt;$B17+0.0001)*ROW(Clases!$D$8:$D$47)))&amp;" · "&amp;INDEX(Clases!$G$1:$G$47,SUMPRODUCT((Clases!$D$8:$D$47=C$7)*(Clases!$E$8:$E$47&lt;=$B17+0.0001)*(Clases!$F$8:$F$47&gt;$B17+0.0001)*ROW(Clases!$D$8:$D$47)))))</f>
        <v/>
      </c>
      <c r="D17" s="9">
        <f>IF(SUMPRODUCT((Clases!$D$8:$D$47=D$7)*(Clases!$E$8:$E$47&lt;=$B17+0.0001)*(Clases!$F$8:$F$47&gt;$B17+0.0001))=0,"",IF(SUMPRODUCT((Clases!$D$8:$D$47=D$7)*(Clases!$E$8:$E$47&lt;=$B17+0.0001)*(Clases!$F$8:$F$47&gt;$B17+0.0001))&gt;1,"¡SOLAPE!",INDEX(Clases!$B$1:$B$47,SUMPRODUCT((Clases!$D$8:$D$47=D$7)*(Clases!$E$8:$E$47&lt;=$B17+0.0001)*(Clases!$F$8:$F$47&gt;$B17+0.0001)*ROW(Clases!$D$8:$D$47)))&amp;CHAR(10)&amp;INDEX(Clases!$C$1:$C$47,SUMPRODUCT((Clases!$D$8:$D$47=D$7)*(Clases!$E$8:$E$47&lt;=$B17+0.0001)*(Clases!$F$8:$F$47&gt;$B17+0.0001)*ROW(Clases!$D$8:$D$47)))&amp;" · "&amp;INDEX(Clases!$G$1:$G$47,SUMPRODUCT((Clases!$D$8:$D$47=D$7)*(Clases!$E$8:$E$47&lt;=$B17+0.0001)*(Clases!$F$8:$F$47&gt;$B17+0.0001)*ROW(Clases!$D$8:$D$47)))))</f>
        <v/>
      </c>
      <c r="E17" s="9">
        <f>IF(SUMPRODUCT((Clases!$D$8:$D$47=E$7)*(Clases!$E$8:$E$47&lt;=$B17+0.0001)*(Clases!$F$8:$F$47&gt;$B17+0.0001))=0,"",IF(SUMPRODUCT((Clases!$D$8:$D$47=E$7)*(Clases!$E$8:$E$47&lt;=$B17+0.0001)*(Clases!$F$8:$F$47&gt;$B17+0.0001))&gt;1,"¡SOLAPE!",INDEX(Clases!$B$1:$B$47,SUMPRODUCT((Clases!$D$8:$D$47=E$7)*(Clases!$E$8:$E$47&lt;=$B17+0.0001)*(Clases!$F$8:$F$47&gt;$B17+0.0001)*ROW(Clases!$D$8:$D$47)))&amp;CHAR(10)&amp;INDEX(Clases!$C$1:$C$47,SUMPRODUCT((Clases!$D$8:$D$47=E$7)*(Clases!$E$8:$E$47&lt;=$B17+0.0001)*(Clases!$F$8:$F$47&gt;$B17+0.0001)*ROW(Clases!$D$8:$D$47)))&amp;" · "&amp;INDEX(Clases!$G$1:$G$47,SUMPRODUCT((Clases!$D$8:$D$47=E$7)*(Clases!$E$8:$E$47&lt;=$B17+0.0001)*(Clases!$F$8:$F$47&gt;$B17+0.0001)*ROW(Clases!$D$8:$D$47)))))</f>
        <v/>
      </c>
      <c r="F17" s="9">
        <f>IF(SUMPRODUCT((Clases!$D$8:$D$47=F$7)*(Clases!$E$8:$E$47&lt;=$B17+0.0001)*(Clases!$F$8:$F$47&gt;$B17+0.0001))=0,"",IF(SUMPRODUCT((Clases!$D$8:$D$47=F$7)*(Clases!$E$8:$E$47&lt;=$B17+0.0001)*(Clases!$F$8:$F$47&gt;$B17+0.0001))&gt;1,"¡SOLAPE!",INDEX(Clases!$B$1:$B$47,SUMPRODUCT((Clases!$D$8:$D$47=F$7)*(Clases!$E$8:$E$47&lt;=$B17+0.0001)*(Clases!$F$8:$F$47&gt;$B17+0.0001)*ROW(Clases!$D$8:$D$47)))&amp;CHAR(10)&amp;INDEX(Clases!$C$1:$C$47,SUMPRODUCT((Clases!$D$8:$D$47=F$7)*(Clases!$E$8:$E$47&lt;=$B17+0.0001)*(Clases!$F$8:$F$47&gt;$B17+0.0001)*ROW(Clases!$D$8:$D$47)))&amp;" · "&amp;INDEX(Clases!$G$1:$G$47,SUMPRODUCT((Clases!$D$8:$D$47=F$7)*(Clases!$E$8:$E$47&lt;=$B17+0.0001)*(Clases!$F$8:$F$47&gt;$B17+0.0001)*ROW(Clases!$D$8:$D$47)))))</f>
        <v/>
      </c>
      <c r="G17" s="9">
        <f>IF(SUMPRODUCT((Clases!$D$8:$D$47=G$7)*(Clases!$E$8:$E$47&lt;=$B17+0.0001)*(Clases!$F$8:$F$47&gt;$B17+0.0001))=0,"",IF(SUMPRODUCT((Clases!$D$8:$D$47=G$7)*(Clases!$E$8:$E$47&lt;=$B17+0.0001)*(Clases!$F$8:$F$47&gt;$B17+0.0001))&gt;1,"¡SOLAPE!",INDEX(Clases!$B$1:$B$47,SUMPRODUCT((Clases!$D$8:$D$47=G$7)*(Clases!$E$8:$E$47&lt;=$B17+0.0001)*(Clases!$F$8:$F$47&gt;$B17+0.0001)*ROW(Clases!$D$8:$D$47)))&amp;CHAR(10)&amp;INDEX(Clases!$C$1:$C$47,SUMPRODUCT((Clases!$D$8:$D$47=G$7)*(Clases!$E$8:$E$47&lt;=$B17+0.0001)*(Clases!$F$8:$F$47&gt;$B17+0.0001)*ROW(Clases!$D$8:$D$47)))&amp;" · "&amp;INDEX(Clases!$G$1:$G$47,SUMPRODUCT((Clases!$D$8:$D$47=G$7)*(Clases!$E$8:$E$47&lt;=$B17+0.0001)*(Clases!$F$8:$F$47&gt;$B17+0.0001)*ROW(Clases!$D$8:$D$47)))))</f>
        <v/>
      </c>
    </row>
    <row r="18" ht="38" customHeight="1">
      <c r="B18" s="8">
        <f>$C$5+10/24</f>
        <v/>
      </c>
      <c r="C18" s="9">
        <f>IF(SUMPRODUCT((Clases!$D$8:$D$47=C$7)*(Clases!$E$8:$E$47&lt;=$B18+0.0001)*(Clases!$F$8:$F$47&gt;$B18+0.0001))=0,"",IF(SUMPRODUCT((Clases!$D$8:$D$47=C$7)*(Clases!$E$8:$E$47&lt;=$B18+0.0001)*(Clases!$F$8:$F$47&gt;$B18+0.0001))&gt;1,"¡SOLAPE!",INDEX(Clases!$B$1:$B$47,SUMPRODUCT((Clases!$D$8:$D$47=C$7)*(Clases!$E$8:$E$47&lt;=$B18+0.0001)*(Clases!$F$8:$F$47&gt;$B18+0.0001)*ROW(Clases!$D$8:$D$47)))&amp;CHAR(10)&amp;INDEX(Clases!$C$1:$C$47,SUMPRODUCT((Clases!$D$8:$D$47=C$7)*(Clases!$E$8:$E$47&lt;=$B18+0.0001)*(Clases!$F$8:$F$47&gt;$B18+0.0001)*ROW(Clases!$D$8:$D$47)))&amp;" · "&amp;INDEX(Clases!$G$1:$G$47,SUMPRODUCT((Clases!$D$8:$D$47=C$7)*(Clases!$E$8:$E$47&lt;=$B18+0.0001)*(Clases!$F$8:$F$47&gt;$B18+0.0001)*ROW(Clases!$D$8:$D$47)))))</f>
        <v/>
      </c>
      <c r="D18" s="9">
        <f>IF(SUMPRODUCT((Clases!$D$8:$D$47=D$7)*(Clases!$E$8:$E$47&lt;=$B18+0.0001)*(Clases!$F$8:$F$47&gt;$B18+0.0001))=0,"",IF(SUMPRODUCT((Clases!$D$8:$D$47=D$7)*(Clases!$E$8:$E$47&lt;=$B18+0.0001)*(Clases!$F$8:$F$47&gt;$B18+0.0001))&gt;1,"¡SOLAPE!",INDEX(Clases!$B$1:$B$47,SUMPRODUCT((Clases!$D$8:$D$47=D$7)*(Clases!$E$8:$E$47&lt;=$B18+0.0001)*(Clases!$F$8:$F$47&gt;$B18+0.0001)*ROW(Clases!$D$8:$D$47)))&amp;CHAR(10)&amp;INDEX(Clases!$C$1:$C$47,SUMPRODUCT((Clases!$D$8:$D$47=D$7)*(Clases!$E$8:$E$47&lt;=$B18+0.0001)*(Clases!$F$8:$F$47&gt;$B18+0.0001)*ROW(Clases!$D$8:$D$47)))&amp;" · "&amp;INDEX(Clases!$G$1:$G$47,SUMPRODUCT((Clases!$D$8:$D$47=D$7)*(Clases!$E$8:$E$47&lt;=$B18+0.0001)*(Clases!$F$8:$F$47&gt;$B18+0.0001)*ROW(Clases!$D$8:$D$47)))))</f>
        <v/>
      </c>
      <c r="E18" s="9">
        <f>IF(SUMPRODUCT((Clases!$D$8:$D$47=E$7)*(Clases!$E$8:$E$47&lt;=$B18+0.0001)*(Clases!$F$8:$F$47&gt;$B18+0.0001))=0,"",IF(SUMPRODUCT((Clases!$D$8:$D$47=E$7)*(Clases!$E$8:$E$47&lt;=$B18+0.0001)*(Clases!$F$8:$F$47&gt;$B18+0.0001))&gt;1,"¡SOLAPE!",INDEX(Clases!$B$1:$B$47,SUMPRODUCT((Clases!$D$8:$D$47=E$7)*(Clases!$E$8:$E$47&lt;=$B18+0.0001)*(Clases!$F$8:$F$47&gt;$B18+0.0001)*ROW(Clases!$D$8:$D$47)))&amp;CHAR(10)&amp;INDEX(Clases!$C$1:$C$47,SUMPRODUCT((Clases!$D$8:$D$47=E$7)*(Clases!$E$8:$E$47&lt;=$B18+0.0001)*(Clases!$F$8:$F$47&gt;$B18+0.0001)*ROW(Clases!$D$8:$D$47)))&amp;" · "&amp;INDEX(Clases!$G$1:$G$47,SUMPRODUCT((Clases!$D$8:$D$47=E$7)*(Clases!$E$8:$E$47&lt;=$B18+0.0001)*(Clases!$F$8:$F$47&gt;$B18+0.0001)*ROW(Clases!$D$8:$D$47)))))</f>
        <v/>
      </c>
      <c r="F18" s="9">
        <f>IF(SUMPRODUCT((Clases!$D$8:$D$47=F$7)*(Clases!$E$8:$E$47&lt;=$B18+0.0001)*(Clases!$F$8:$F$47&gt;$B18+0.0001))=0,"",IF(SUMPRODUCT((Clases!$D$8:$D$47=F$7)*(Clases!$E$8:$E$47&lt;=$B18+0.0001)*(Clases!$F$8:$F$47&gt;$B18+0.0001))&gt;1,"¡SOLAPE!",INDEX(Clases!$B$1:$B$47,SUMPRODUCT((Clases!$D$8:$D$47=F$7)*(Clases!$E$8:$E$47&lt;=$B18+0.0001)*(Clases!$F$8:$F$47&gt;$B18+0.0001)*ROW(Clases!$D$8:$D$47)))&amp;CHAR(10)&amp;INDEX(Clases!$C$1:$C$47,SUMPRODUCT((Clases!$D$8:$D$47=F$7)*(Clases!$E$8:$E$47&lt;=$B18+0.0001)*(Clases!$F$8:$F$47&gt;$B18+0.0001)*ROW(Clases!$D$8:$D$47)))&amp;" · "&amp;INDEX(Clases!$G$1:$G$47,SUMPRODUCT((Clases!$D$8:$D$47=F$7)*(Clases!$E$8:$E$47&lt;=$B18+0.0001)*(Clases!$F$8:$F$47&gt;$B18+0.0001)*ROW(Clases!$D$8:$D$47)))))</f>
        <v/>
      </c>
      <c r="G18" s="9">
        <f>IF(SUMPRODUCT((Clases!$D$8:$D$47=G$7)*(Clases!$E$8:$E$47&lt;=$B18+0.0001)*(Clases!$F$8:$F$47&gt;$B18+0.0001))=0,"",IF(SUMPRODUCT((Clases!$D$8:$D$47=G$7)*(Clases!$E$8:$E$47&lt;=$B18+0.0001)*(Clases!$F$8:$F$47&gt;$B18+0.0001))&gt;1,"¡SOLAPE!",INDEX(Clases!$B$1:$B$47,SUMPRODUCT((Clases!$D$8:$D$47=G$7)*(Clases!$E$8:$E$47&lt;=$B18+0.0001)*(Clases!$F$8:$F$47&gt;$B18+0.0001)*ROW(Clases!$D$8:$D$47)))&amp;CHAR(10)&amp;INDEX(Clases!$C$1:$C$47,SUMPRODUCT((Clases!$D$8:$D$47=G$7)*(Clases!$E$8:$E$47&lt;=$B18+0.0001)*(Clases!$F$8:$F$47&gt;$B18+0.0001)*ROW(Clases!$D$8:$D$47)))&amp;" · "&amp;INDEX(Clases!$G$1:$G$47,SUMPRODUCT((Clases!$D$8:$D$47=G$7)*(Clases!$E$8:$E$47&lt;=$B18+0.0001)*(Clases!$F$8:$F$47&gt;$B18+0.0001)*ROW(Clases!$D$8:$D$47)))))</f>
        <v/>
      </c>
    </row>
    <row r="19" ht="38" customHeight="1">
      <c r="B19" s="8">
        <f>$C$5+11/24</f>
        <v/>
      </c>
      <c r="C19" s="9">
        <f>IF(SUMPRODUCT((Clases!$D$8:$D$47=C$7)*(Clases!$E$8:$E$47&lt;=$B19+0.0001)*(Clases!$F$8:$F$47&gt;$B19+0.0001))=0,"",IF(SUMPRODUCT((Clases!$D$8:$D$47=C$7)*(Clases!$E$8:$E$47&lt;=$B19+0.0001)*(Clases!$F$8:$F$47&gt;$B19+0.0001))&gt;1,"¡SOLAPE!",INDEX(Clases!$B$1:$B$47,SUMPRODUCT((Clases!$D$8:$D$47=C$7)*(Clases!$E$8:$E$47&lt;=$B19+0.0001)*(Clases!$F$8:$F$47&gt;$B19+0.0001)*ROW(Clases!$D$8:$D$47)))&amp;CHAR(10)&amp;INDEX(Clases!$C$1:$C$47,SUMPRODUCT((Clases!$D$8:$D$47=C$7)*(Clases!$E$8:$E$47&lt;=$B19+0.0001)*(Clases!$F$8:$F$47&gt;$B19+0.0001)*ROW(Clases!$D$8:$D$47)))&amp;" · "&amp;INDEX(Clases!$G$1:$G$47,SUMPRODUCT((Clases!$D$8:$D$47=C$7)*(Clases!$E$8:$E$47&lt;=$B19+0.0001)*(Clases!$F$8:$F$47&gt;$B19+0.0001)*ROW(Clases!$D$8:$D$47)))))</f>
        <v/>
      </c>
      <c r="D19" s="9">
        <f>IF(SUMPRODUCT((Clases!$D$8:$D$47=D$7)*(Clases!$E$8:$E$47&lt;=$B19+0.0001)*(Clases!$F$8:$F$47&gt;$B19+0.0001))=0,"",IF(SUMPRODUCT((Clases!$D$8:$D$47=D$7)*(Clases!$E$8:$E$47&lt;=$B19+0.0001)*(Clases!$F$8:$F$47&gt;$B19+0.0001))&gt;1,"¡SOLAPE!",INDEX(Clases!$B$1:$B$47,SUMPRODUCT((Clases!$D$8:$D$47=D$7)*(Clases!$E$8:$E$47&lt;=$B19+0.0001)*(Clases!$F$8:$F$47&gt;$B19+0.0001)*ROW(Clases!$D$8:$D$47)))&amp;CHAR(10)&amp;INDEX(Clases!$C$1:$C$47,SUMPRODUCT((Clases!$D$8:$D$47=D$7)*(Clases!$E$8:$E$47&lt;=$B19+0.0001)*(Clases!$F$8:$F$47&gt;$B19+0.0001)*ROW(Clases!$D$8:$D$47)))&amp;" · "&amp;INDEX(Clases!$G$1:$G$47,SUMPRODUCT((Clases!$D$8:$D$47=D$7)*(Clases!$E$8:$E$47&lt;=$B19+0.0001)*(Clases!$F$8:$F$47&gt;$B19+0.0001)*ROW(Clases!$D$8:$D$47)))))</f>
        <v/>
      </c>
      <c r="E19" s="9">
        <f>IF(SUMPRODUCT((Clases!$D$8:$D$47=E$7)*(Clases!$E$8:$E$47&lt;=$B19+0.0001)*(Clases!$F$8:$F$47&gt;$B19+0.0001))=0,"",IF(SUMPRODUCT((Clases!$D$8:$D$47=E$7)*(Clases!$E$8:$E$47&lt;=$B19+0.0001)*(Clases!$F$8:$F$47&gt;$B19+0.0001))&gt;1,"¡SOLAPE!",INDEX(Clases!$B$1:$B$47,SUMPRODUCT((Clases!$D$8:$D$47=E$7)*(Clases!$E$8:$E$47&lt;=$B19+0.0001)*(Clases!$F$8:$F$47&gt;$B19+0.0001)*ROW(Clases!$D$8:$D$47)))&amp;CHAR(10)&amp;INDEX(Clases!$C$1:$C$47,SUMPRODUCT((Clases!$D$8:$D$47=E$7)*(Clases!$E$8:$E$47&lt;=$B19+0.0001)*(Clases!$F$8:$F$47&gt;$B19+0.0001)*ROW(Clases!$D$8:$D$47)))&amp;" · "&amp;INDEX(Clases!$G$1:$G$47,SUMPRODUCT((Clases!$D$8:$D$47=E$7)*(Clases!$E$8:$E$47&lt;=$B19+0.0001)*(Clases!$F$8:$F$47&gt;$B19+0.0001)*ROW(Clases!$D$8:$D$47)))))</f>
        <v/>
      </c>
      <c r="F19" s="9">
        <f>IF(SUMPRODUCT((Clases!$D$8:$D$47=F$7)*(Clases!$E$8:$E$47&lt;=$B19+0.0001)*(Clases!$F$8:$F$47&gt;$B19+0.0001))=0,"",IF(SUMPRODUCT((Clases!$D$8:$D$47=F$7)*(Clases!$E$8:$E$47&lt;=$B19+0.0001)*(Clases!$F$8:$F$47&gt;$B19+0.0001))&gt;1,"¡SOLAPE!",INDEX(Clases!$B$1:$B$47,SUMPRODUCT((Clases!$D$8:$D$47=F$7)*(Clases!$E$8:$E$47&lt;=$B19+0.0001)*(Clases!$F$8:$F$47&gt;$B19+0.0001)*ROW(Clases!$D$8:$D$47)))&amp;CHAR(10)&amp;INDEX(Clases!$C$1:$C$47,SUMPRODUCT((Clases!$D$8:$D$47=F$7)*(Clases!$E$8:$E$47&lt;=$B19+0.0001)*(Clases!$F$8:$F$47&gt;$B19+0.0001)*ROW(Clases!$D$8:$D$47)))&amp;" · "&amp;INDEX(Clases!$G$1:$G$47,SUMPRODUCT((Clases!$D$8:$D$47=F$7)*(Clases!$E$8:$E$47&lt;=$B19+0.0001)*(Clases!$F$8:$F$47&gt;$B19+0.0001)*ROW(Clases!$D$8:$D$47)))))</f>
        <v/>
      </c>
      <c r="G19" s="9">
        <f>IF(SUMPRODUCT((Clases!$D$8:$D$47=G$7)*(Clases!$E$8:$E$47&lt;=$B19+0.0001)*(Clases!$F$8:$F$47&gt;$B19+0.0001))=0,"",IF(SUMPRODUCT((Clases!$D$8:$D$47=G$7)*(Clases!$E$8:$E$47&lt;=$B19+0.0001)*(Clases!$F$8:$F$47&gt;$B19+0.0001))&gt;1,"¡SOLAPE!",INDEX(Clases!$B$1:$B$47,SUMPRODUCT((Clases!$D$8:$D$47=G$7)*(Clases!$E$8:$E$47&lt;=$B19+0.0001)*(Clases!$F$8:$F$47&gt;$B19+0.0001)*ROW(Clases!$D$8:$D$47)))&amp;CHAR(10)&amp;INDEX(Clases!$C$1:$C$47,SUMPRODUCT((Clases!$D$8:$D$47=G$7)*(Clases!$E$8:$E$47&lt;=$B19+0.0001)*(Clases!$F$8:$F$47&gt;$B19+0.0001)*ROW(Clases!$D$8:$D$47)))&amp;" · "&amp;INDEX(Clases!$G$1:$G$47,SUMPRODUCT((Clases!$D$8:$D$47=G$7)*(Clases!$E$8:$E$47&lt;=$B19+0.0001)*(Clases!$F$8:$F$47&gt;$B19+0.0001)*ROW(Clases!$D$8:$D$47)))))</f>
        <v/>
      </c>
    </row>
    <row r="20" ht="38" customHeight="1">
      <c r="B20" s="8">
        <f>$C$5+12/24</f>
        <v/>
      </c>
      <c r="C20" s="9">
        <f>IF(SUMPRODUCT((Clases!$D$8:$D$47=C$7)*(Clases!$E$8:$E$47&lt;=$B20+0.0001)*(Clases!$F$8:$F$47&gt;$B20+0.0001))=0,"",IF(SUMPRODUCT((Clases!$D$8:$D$47=C$7)*(Clases!$E$8:$E$47&lt;=$B20+0.0001)*(Clases!$F$8:$F$47&gt;$B20+0.0001))&gt;1,"¡SOLAPE!",INDEX(Clases!$B$1:$B$47,SUMPRODUCT((Clases!$D$8:$D$47=C$7)*(Clases!$E$8:$E$47&lt;=$B20+0.0001)*(Clases!$F$8:$F$47&gt;$B20+0.0001)*ROW(Clases!$D$8:$D$47)))&amp;CHAR(10)&amp;INDEX(Clases!$C$1:$C$47,SUMPRODUCT((Clases!$D$8:$D$47=C$7)*(Clases!$E$8:$E$47&lt;=$B20+0.0001)*(Clases!$F$8:$F$47&gt;$B20+0.0001)*ROW(Clases!$D$8:$D$47)))&amp;" · "&amp;INDEX(Clases!$G$1:$G$47,SUMPRODUCT((Clases!$D$8:$D$47=C$7)*(Clases!$E$8:$E$47&lt;=$B20+0.0001)*(Clases!$F$8:$F$47&gt;$B20+0.0001)*ROW(Clases!$D$8:$D$47)))))</f>
        <v/>
      </c>
      <c r="D20" s="9">
        <f>IF(SUMPRODUCT((Clases!$D$8:$D$47=D$7)*(Clases!$E$8:$E$47&lt;=$B20+0.0001)*(Clases!$F$8:$F$47&gt;$B20+0.0001))=0,"",IF(SUMPRODUCT((Clases!$D$8:$D$47=D$7)*(Clases!$E$8:$E$47&lt;=$B20+0.0001)*(Clases!$F$8:$F$47&gt;$B20+0.0001))&gt;1,"¡SOLAPE!",INDEX(Clases!$B$1:$B$47,SUMPRODUCT((Clases!$D$8:$D$47=D$7)*(Clases!$E$8:$E$47&lt;=$B20+0.0001)*(Clases!$F$8:$F$47&gt;$B20+0.0001)*ROW(Clases!$D$8:$D$47)))&amp;CHAR(10)&amp;INDEX(Clases!$C$1:$C$47,SUMPRODUCT((Clases!$D$8:$D$47=D$7)*(Clases!$E$8:$E$47&lt;=$B20+0.0001)*(Clases!$F$8:$F$47&gt;$B20+0.0001)*ROW(Clases!$D$8:$D$47)))&amp;" · "&amp;INDEX(Clases!$G$1:$G$47,SUMPRODUCT((Clases!$D$8:$D$47=D$7)*(Clases!$E$8:$E$47&lt;=$B20+0.0001)*(Clases!$F$8:$F$47&gt;$B20+0.0001)*ROW(Clases!$D$8:$D$47)))))</f>
        <v/>
      </c>
      <c r="E20" s="9">
        <f>IF(SUMPRODUCT((Clases!$D$8:$D$47=E$7)*(Clases!$E$8:$E$47&lt;=$B20+0.0001)*(Clases!$F$8:$F$47&gt;$B20+0.0001))=0,"",IF(SUMPRODUCT((Clases!$D$8:$D$47=E$7)*(Clases!$E$8:$E$47&lt;=$B20+0.0001)*(Clases!$F$8:$F$47&gt;$B20+0.0001))&gt;1,"¡SOLAPE!",INDEX(Clases!$B$1:$B$47,SUMPRODUCT((Clases!$D$8:$D$47=E$7)*(Clases!$E$8:$E$47&lt;=$B20+0.0001)*(Clases!$F$8:$F$47&gt;$B20+0.0001)*ROW(Clases!$D$8:$D$47)))&amp;CHAR(10)&amp;INDEX(Clases!$C$1:$C$47,SUMPRODUCT((Clases!$D$8:$D$47=E$7)*(Clases!$E$8:$E$47&lt;=$B20+0.0001)*(Clases!$F$8:$F$47&gt;$B20+0.0001)*ROW(Clases!$D$8:$D$47)))&amp;" · "&amp;INDEX(Clases!$G$1:$G$47,SUMPRODUCT((Clases!$D$8:$D$47=E$7)*(Clases!$E$8:$E$47&lt;=$B20+0.0001)*(Clases!$F$8:$F$47&gt;$B20+0.0001)*ROW(Clases!$D$8:$D$47)))))</f>
        <v/>
      </c>
      <c r="F20" s="9">
        <f>IF(SUMPRODUCT((Clases!$D$8:$D$47=F$7)*(Clases!$E$8:$E$47&lt;=$B20+0.0001)*(Clases!$F$8:$F$47&gt;$B20+0.0001))=0,"",IF(SUMPRODUCT((Clases!$D$8:$D$47=F$7)*(Clases!$E$8:$E$47&lt;=$B20+0.0001)*(Clases!$F$8:$F$47&gt;$B20+0.0001))&gt;1,"¡SOLAPE!",INDEX(Clases!$B$1:$B$47,SUMPRODUCT((Clases!$D$8:$D$47=F$7)*(Clases!$E$8:$E$47&lt;=$B20+0.0001)*(Clases!$F$8:$F$47&gt;$B20+0.0001)*ROW(Clases!$D$8:$D$47)))&amp;CHAR(10)&amp;INDEX(Clases!$C$1:$C$47,SUMPRODUCT((Clases!$D$8:$D$47=F$7)*(Clases!$E$8:$E$47&lt;=$B20+0.0001)*(Clases!$F$8:$F$47&gt;$B20+0.0001)*ROW(Clases!$D$8:$D$47)))&amp;" · "&amp;INDEX(Clases!$G$1:$G$47,SUMPRODUCT((Clases!$D$8:$D$47=F$7)*(Clases!$E$8:$E$47&lt;=$B20+0.0001)*(Clases!$F$8:$F$47&gt;$B20+0.0001)*ROW(Clases!$D$8:$D$47)))))</f>
        <v/>
      </c>
      <c r="G20" s="9">
        <f>IF(SUMPRODUCT((Clases!$D$8:$D$47=G$7)*(Clases!$E$8:$E$47&lt;=$B20+0.0001)*(Clases!$F$8:$F$47&gt;$B20+0.0001))=0,"",IF(SUMPRODUCT((Clases!$D$8:$D$47=G$7)*(Clases!$E$8:$E$47&lt;=$B20+0.0001)*(Clases!$F$8:$F$47&gt;$B20+0.0001))&gt;1,"¡SOLAPE!",INDEX(Clases!$B$1:$B$47,SUMPRODUCT((Clases!$D$8:$D$47=G$7)*(Clases!$E$8:$E$47&lt;=$B20+0.0001)*(Clases!$F$8:$F$47&gt;$B20+0.0001)*ROW(Clases!$D$8:$D$47)))&amp;CHAR(10)&amp;INDEX(Clases!$C$1:$C$47,SUMPRODUCT((Clases!$D$8:$D$47=G$7)*(Clases!$E$8:$E$47&lt;=$B20+0.0001)*(Clases!$F$8:$F$47&gt;$B20+0.0001)*ROW(Clases!$D$8:$D$47)))&amp;" · "&amp;INDEX(Clases!$G$1:$G$47,SUMPRODUCT((Clases!$D$8:$D$47=G$7)*(Clases!$E$8:$E$47&lt;=$B20+0.0001)*(Clases!$F$8:$F$47&gt;$B20+0.0001)*ROW(Clases!$D$8:$D$47)))))</f>
        <v/>
      </c>
    </row>
    <row r="22">
      <c r="B22" s="6" t="inlineStr">
        <is>
          <t>Las franjas son de una hora. Si una clase dura dos horas, aparece en dos filas seguidas. En rojo «¡SOLAPE!»: dos clases a la misma hora.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C8:G20">
    <cfRule type="expression" priority="1" dxfId="0">
      <formula>C8="¡SOLAPE!"</formula>
    </cfRule>
    <cfRule type="expression" priority="2" dxfId="1">
      <formula>AND(C8&lt;&gt;"",LEFT(C8,FIND(CHAR(10),C8&amp;CHAR(10))-1)=Asignaturas!$B$8)</formula>
    </cfRule>
    <cfRule type="expression" priority="3" dxfId="2">
      <formula>AND(C8&lt;&gt;"",LEFT(C8,FIND(CHAR(10),C8&amp;CHAR(10))-1)=Asignaturas!$B$9)</formula>
    </cfRule>
    <cfRule type="expression" priority="4" dxfId="3">
      <formula>AND(C8&lt;&gt;"",LEFT(C8,FIND(CHAR(10),C8&amp;CHAR(10))-1)=Asignaturas!$B$10)</formula>
    </cfRule>
    <cfRule type="expression" priority="5" dxfId="4">
      <formula>AND(C8&lt;&gt;"",LEFT(C8,FIND(CHAR(10),C8&amp;CHAR(10))-1)=Asignaturas!$B$11)</formula>
    </cfRule>
    <cfRule type="expression" priority="6" dxfId="5">
      <formula>AND(C8&lt;&gt;"",LEFT(C8,FIND(CHAR(10),C8&amp;CHAR(10))-1)=Asignaturas!$B$12)</formula>
    </cfRule>
    <cfRule type="expression" priority="7" dxfId="6">
      <formula>AND(C8&lt;&gt;"",LEFT(C8,FIND(CHAR(10),C8&amp;CHAR(10))-1)=Asignaturas!$B$13)</formula>
    </cfRule>
    <cfRule type="expression" priority="8" dxfId="7">
      <formula>AND(C8&lt;&gt;"",LEFT(C8,FIND(CHAR(10),C8&amp;CHAR(10))-1)=Asignaturas!$B$14)</formula>
    </cfRule>
    <cfRule type="expression" priority="9" dxfId="8">
      <formula>AND(C8&lt;&gt;"",LEFT(C8,FIND(CHAR(10),C8&amp;CHAR(10))-1)=Asignaturas!$B$15)</formula>
    </cfRule>
    <cfRule type="expression" priority="10" dxfId="9">
      <formula>AND(C8&lt;&gt;"",LEFT(C8,FIND(CHAR(10),C8&amp;CHAR(10))-1)=Asignaturas!$B$16)</formula>
    </cfRule>
    <cfRule type="expression" priority="11" dxfId="10">
      <formula>AND(C8&lt;&gt;"",LEFT(C8,FIND(CHAR(10),C8&amp;CHAR(10))-1)=Asignaturas!$B$17)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2" customWidth="1" min="4" max="4"/>
    <col width="9" customWidth="1" min="5" max="5"/>
    <col width="9" customWidth="1" min="6" max="6"/>
    <col width="12" customWidth="1" min="7" max="7"/>
    <col width="20" customWidth="1" min="8" max="8"/>
    <col width="9" customWidth="1" min="9" max="9"/>
    <col width="11" customWidth="1" min="10" max="10"/>
    <col hidden="1" width="8" customWidth="1" min="11" max="11"/>
    <col hidden="1" width="8" customWidth="1" min="12" max="12"/>
  </cols>
  <sheetData>
    <row r="2" ht="34" customHeight="1">
      <c r="B2" s="1" t="inlineStr">
        <is>
          <t>Clases de la semana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Una fila por cada sesión: asignatura, tipo, día, hora de inicio y fin, aula y profesor.</t>
        </is>
      </c>
    </row>
    <row r="7" ht="28" customHeight="1">
      <c r="B7" s="7" t="inlineStr">
        <is>
          <t>Asignatura</t>
        </is>
      </c>
      <c r="C7" s="7" t="inlineStr">
        <is>
          <t>Tipo</t>
        </is>
      </c>
      <c r="D7" s="7" t="inlineStr">
        <is>
          <t>Día</t>
        </is>
      </c>
      <c r="E7" s="7" t="inlineStr">
        <is>
          <t>Inicio</t>
        </is>
      </c>
      <c r="F7" s="7" t="inlineStr">
        <is>
          <t>Fin</t>
        </is>
      </c>
      <c r="G7" s="7" t="inlineStr">
        <is>
          <t>Aula</t>
        </is>
      </c>
      <c r="H7" s="7" t="inlineStr">
        <is>
          <t>Profesor/a</t>
        </is>
      </c>
      <c r="I7" s="7" t="inlineStr">
        <is>
          <t>Horas</t>
        </is>
      </c>
      <c r="J7" s="7" t="inlineStr">
        <is>
          <t>Control</t>
        </is>
      </c>
      <c r="K7" s="10" t="inlineStr">
        <is>
          <t>Clave ini</t>
        </is>
      </c>
      <c r="L7" s="10" t="inlineStr">
        <is>
          <t>Clave fin</t>
        </is>
      </c>
    </row>
    <row r="8">
      <c r="B8" s="11" t="inlineStr">
        <is>
          <t>Microeconomía</t>
        </is>
      </c>
      <c r="C8" s="12" t="inlineStr">
        <is>
          <t>Teoría</t>
        </is>
      </c>
      <c r="D8" s="12" t="inlineStr">
        <is>
          <t>Lunes</t>
        </is>
      </c>
      <c r="E8" s="5" t="n">
        <v>0.375</v>
      </c>
      <c r="F8" s="5" t="n">
        <v>0.4583333333333333</v>
      </c>
      <c r="G8" s="12" t="inlineStr">
        <is>
          <t>Aula 2.1</t>
        </is>
      </c>
      <c r="H8" s="11" t="inlineStr">
        <is>
          <t>Prof. Ruiz</t>
        </is>
      </c>
      <c r="I8" s="13">
        <f>IF(OR(E8="",F8=""),"",ROUND((F8-E8)*24,2))</f>
        <v/>
      </c>
      <c r="J8" s="14">
        <f>IF(OR(D8="",E8="",F8=""),"",IF(F8&lt;=E8,"Revisa hora",IF(SUMPRODUCT(($D$8:$D$47=D8)*($E$8:$E$47&lt;F8)*($F$8:$F$47&gt;E8))&gt;1,"¡Solape!","OK")))</f>
        <v/>
      </c>
      <c r="K8" s="15">
        <f>IF(OR(D8="",E8=""),"",MATCH(D8,Listas!$B$2:$B$6,0)*10+E8)</f>
        <v/>
      </c>
      <c r="L8" s="15">
        <f>IF(OR(D8="",F8=""),"",MATCH(D8,Listas!$B$2:$B$6,0)*10+F8)</f>
        <v/>
      </c>
    </row>
    <row r="9">
      <c r="B9" s="11" t="inlineStr">
        <is>
          <t>Estadística</t>
        </is>
      </c>
      <c r="C9" s="12" t="inlineStr">
        <is>
          <t>Teoría</t>
        </is>
      </c>
      <c r="D9" s="12" t="inlineStr">
        <is>
          <t>Lunes</t>
        </is>
      </c>
      <c r="E9" s="5" t="n">
        <v>0.4583333333333333</v>
      </c>
      <c r="F9" s="5" t="n">
        <v>0.5416666666666666</v>
      </c>
      <c r="G9" s="12" t="inlineStr">
        <is>
          <t>Aula 2.3</t>
        </is>
      </c>
      <c r="H9" s="11" t="inlineStr">
        <is>
          <t>Prof. Molina</t>
        </is>
      </c>
      <c r="I9" s="13">
        <f>IF(OR(E9="",F9=""),"",ROUND((F9-E9)*24,2))</f>
        <v/>
      </c>
      <c r="J9" s="14">
        <f>IF(OR(D9="",E9="",F9=""),"",IF(F9&lt;=E9,"Revisa hora",IF(SUMPRODUCT(($D$8:$D$47=D9)*($E$8:$E$47&lt;F9)*($F$8:$F$47&gt;E9))&gt;1,"¡Solape!","OK")))</f>
        <v/>
      </c>
      <c r="K9" s="15">
        <f>IF(OR(D9="",E9=""),"",MATCH(D9,Listas!$B$2:$B$6,0)*10+E9)</f>
        <v/>
      </c>
      <c r="L9" s="15">
        <f>IF(OR(D9="",F9=""),"",MATCH(D9,Listas!$B$2:$B$6,0)*10+F9)</f>
        <v/>
      </c>
    </row>
    <row r="10">
      <c r="B10" s="11" t="inlineStr">
        <is>
          <t>Informática Aplicada</t>
        </is>
      </c>
      <c r="C10" s="12" t="inlineStr">
        <is>
          <t>Práctica</t>
        </is>
      </c>
      <c r="D10" s="12" t="inlineStr">
        <is>
          <t>Lunes</t>
        </is>
      </c>
      <c r="E10" s="5" t="n">
        <v>0.625</v>
      </c>
      <c r="F10" s="5" t="n">
        <v>0.7083333333333334</v>
      </c>
      <c r="G10" s="12" t="inlineStr">
        <is>
          <t>Lab. 1</t>
        </is>
      </c>
      <c r="H10" s="11" t="inlineStr">
        <is>
          <t>Prof. Cano</t>
        </is>
      </c>
      <c r="I10" s="13">
        <f>IF(OR(E10="",F10=""),"",ROUND((F10-E10)*24,2))</f>
        <v/>
      </c>
      <c r="J10" s="14">
        <f>IF(OR(D10="",E10="",F10=""),"",IF(F10&lt;=E10,"Revisa hora",IF(SUMPRODUCT(($D$8:$D$47=D10)*($E$8:$E$47&lt;F10)*($F$8:$F$47&gt;E10))&gt;1,"¡Solape!","OK")))</f>
        <v/>
      </c>
      <c r="K10" s="15">
        <f>IF(OR(D10="",E10=""),"",MATCH(D10,Listas!$B$2:$B$6,0)*10+E10)</f>
        <v/>
      </c>
      <c r="L10" s="15">
        <f>IF(OR(D10="",F10=""),"",MATCH(D10,Listas!$B$2:$B$6,0)*10+F10)</f>
        <v/>
      </c>
    </row>
    <row r="11">
      <c r="B11" s="11" t="inlineStr">
        <is>
          <t>Contabilidad Financiera</t>
        </is>
      </c>
      <c r="C11" s="12" t="inlineStr">
        <is>
          <t>Teoría</t>
        </is>
      </c>
      <c r="D11" s="12" t="inlineStr">
        <is>
          <t>Martes</t>
        </is>
      </c>
      <c r="E11" s="5" t="n">
        <v>0.375</v>
      </c>
      <c r="F11" s="5" t="n">
        <v>0.4583333333333333</v>
      </c>
      <c r="G11" s="12" t="inlineStr">
        <is>
          <t>Aula 1.2</t>
        </is>
      </c>
      <c r="H11" s="11" t="inlineStr">
        <is>
          <t>Prof. Navarro</t>
        </is>
      </c>
      <c r="I11" s="13">
        <f>IF(OR(E11="",F11=""),"",ROUND((F11-E11)*24,2))</f>
        <v/>
      </c>
      <c r="J11" s="14">
        <f>IF(OR(D11="",E11="",F11=""),"",IF(F11&lt;=E11,"Revisa hora",IF(SUMPRODUCT(($D$8:$D$47=D11)*($E$8:$E$47&lt;F11)*($F$8:$F$47&gt;E11))&gt;1,"¡Solape!","OK")))</f>
        <v/>
      </c>
      <c r="K11" s="15">
        <f>IF(OR(D11="",E11=""),"",MATCH(D11,Listas!$B$2:$B$6,0)*10+E11)</f>
        <v/>
      </c>
      <c r="L11" s="15">
        <f>IF(OR(D11="",F11=""),"",MATCH(D11,Listas!$B$2:$B$6,0)*10+F11)</f>
        <v/>
      </c>
    </row>
    <row r="12">
      <c r="B12" s="11" t="inlineStr">
        <is>
          <t>Marketing</t>
        </is>
      </c>
      <c r="C12" s="12" t="inlineStr">
        <is>
          <t>Teoría</t>
        </is>
      </c>
      <c r="D12" s="12" t="inlineStr">
        <is>
          <t>Martes</t>
        </is>
      </c>
      <c r="E12" s="5" t="n">
        <v>0.4583333333333333</v>
      </c>
      <c r="F12" s="5" t="n">
        <v>0.5416666666666666</v>
      </c>
      <c r="G12" s="12" t="inlineStr">
        <is>
          <t>Aula 3.1</t>
        </is>
      </c>
      <c r="H12" s="11" t="inlineStr">
        <is>
          <t>Prof. Serra</t>
        </is>
      </c>
      <c r="I12" s="13">
        <f>IF(OR(E12="",F12=""),"",ROUND((F12-E12)*24,2))</f>
        <v/>
      </c>
      <c r="J12" s="14">
        <f>IF(OR(D12="",E12="",F12=""),"",IF(F12&lt;=E12,"Revisa hora",IF(SUMPRODUCT(($D$8:$D$47=D12)*($E$8:$E$47&lt;F12)*($F$8:$F$47&gt;E12))&gt;1,"¡Solape!","OK")))</f>
        <v/>
      </c>
      <c r="K12" s="15">
        <f>IF(OR(D12="",E12=""),"",MATCH(D12,Listas!$B$2:$B$6,0)*10+E12)</f>
        <v/>
      </c>
      <c r="L12" s="15">
        <f>IF(OR(D12="",F12=""),"",MATCH(D12,Listas!$B$2:$B$6,0)*10+F12)</f>
        <v/>
      </c>
    </row>
    <row r="13">
      <c r="B13" s="11" t="inlineStr">
        <is>
          <t>Inglés Técnico</t>
        </is>
      </c>
      <c r="C13" s="12" t="inlineStr">
        <is>
          <t>Seminario</t>
        </is>
      </c>
      <c r="D13" s="12" t="inlineStr">
        <is>
          <t>Martes</t>
        </is>
      </c>
      <c r="E13" s="5" t="n">
        <v>0.6666666666666666</v>
      </c>
      <c r="F13" s="5" t="n">
        <v>0.75</v>
      </c>
      <c r="G13" s="12" t="inlineStr">
        <is>
          <t>Aula 4.1</t>
        </is>
      </c>
      <c r="H13" s="11" t="inlineStr">
        <is>
          <t>Prof. Bennett</t>
        </is>
      </c>
      <c r="I13" s="13">
        <f>IF(OR(E13="",F13=""),"",ROUND((F13-E13)*24,2))</f>
        <v/>
      </c>
      <c r="J13" s="14">
        <f>IF(OR(D13="",E13="",F13=""),"",IF(F13&lt;=E13,"Revisa hora",IF(SUMPRODUCT(($D$8:$D$47=D13)*($E$8:$E$47&lt;F13)*($F$8:$F$47&gt;E13))&gt;1,"¡Solape!","OK")))</f>
        <v/>
      </c>
      <c r="K13" s="15">
        <f>IF(OR(D13="",E13=""),"",MATCH(D13,Listas!$B$2:$B$6,0)*10+E13)</f>
        <v/>
      </c>
      <c r="L13" s="15">
        <f>IF(OR(D13="",F13=""),"",MATCH(D13,Listas!$B$2:$B$6,0)*10+F13)</f>
        <v/>
      </c>
    </row>
    <row r="14">
      <c r="B14" s="11" t="inlineStr">
        <is>
          <t>Matemáticas Empresariales</t>
        </is>
      </c>
      <c r="C14" s="12" t="inlineStr">
        <is>
          <t>Teoría</t>
        </is>
      </c>
      <c r="D14" s="12" t="inlineStr">
        <is>
          <t>Miércoles</t>
        </is>
      </c>
      <c r="E14" s="5" t="n">
        <v>0.375</v>
      </c>
      <c r="F14" s="5" t="n">
        <v>0.4583333333333333</v>
      </c>
      <c r="G14" s="12" t="inlineStr">
        <is>
          <t>Aula 2.1</t>
        </is>
      </c>
      <c r="H14" s="11" t="inlineStr">
        <is>
          <t>Prof. Ortega</t>
        </is>
      </c>
      <c r="I14" s="13">
        <f>IF(OR(E14="",F14=""),"",ROUND((F14-E14)*24,2))</f>
        <v/>
      </c>
      <c r="J14" s="14">
        <f>IF(OR(D14="",E14="",F14=""),"",IF(F14&lt;=E14,"Revisa hora",IF(SUMPRODUCT(($D$8:$D$47=D14)*($E$8:$E$47&lt;F14)*($F$8:$F$47&gt;E14))&gt;1,"¡Solape!","OK")))</f>
        <v/>
      </c>
      <c r="K14" s="15">
        <f>IF(OR(D14="",E14=""),"",MATCH(D14,Listas!$B$2:$B$6,0)*10+E14)</f>
        <v/>
      </c>
      <c r="L14" s="15">
        <f>IF(OR(D14="",F14=""),"",MATCH(D14,Listas!$B$2:$B$6,0)*10+F14)</f>
        <v/>
      </c>
    </row>
    <row r="15">
      <c r="B15" s="11" t="inlineStr">
        <is>
          <t>Derecho Mercantil</t>
        </is>
      </c>
      <c r="C15" s="12" t="inlineStr">
        <is>
          <t>Teoría</t>
        </is>
      </c>
      <c r="D15" s="12" t="inlineStr">
        <is>
          <t>Miércoles</t>
        </is>
      </c>
      <c r="E15" s="5" t="n">
        <v>0.4583333333333333</v>
      </c>
      <c r="F15" s="5" t="n">
        <v>0.5416666666666666</v>
      </c>
      <c r="G15" s="12" t="inlineStr">
        <is>
          <t>Aula 1.1</t>
        </is>
      </c>
      <c r="H15" s="11" t="inlineStr">
        <is>
          <t>Prof. Vidal</t>
        </is>
      </c>
      <c r="I15" s="13">
        <f>IF(OR(E15="",F15=""),"",ROUND((F15-E15)*24,2))</f>
        <v/>
      </c>
      <c r="J15" s="14">
        <f>IF(OR(D15="",E15="",F15=""),"",IF(F15&lt;=E15,"Revisa hora",IF(SUMPRODUCT(($D$8:$D$47=D15)*($E$8:$E$47&lt;F15)*($F$8:$F$47&gt;E15))&gt;1,"¡Solape!","OK")))</f>
        <v/>
      </c>
      <c r="K15" s="15">
        <f>IF(OR(D15="",E15=""),"",MATCH(D15,Listas!$B$2:$B$6,0)*10+E15)</f>
        <v/>
      </c>
      <c r="L15" s="15">
        <f>IF(OR(D15="",F15=""),"",MATCH(D15,Listas!$B$2:$B$6,0)*10+F15)</f>
        <v/>
      </c>
    </row>
    <row r="16">
      <c r="B16" s="11" t="inlineStr">
        <is>
          <t>Estadística</t>
        </is>
      </c>
      <c r="C16" s="12" t="inlineStr">
        <is>
          <t>Práctica</t>
        </is>
      </c>
      <c r="D16" s="12" t="inlineStr">
        <is>
          <t>Miércoles</t>
        </is>
      </c>
      <c r="E16" s="5" t="n">
        <v>0.6666666666666666</v>
      </c>
      <c r="F16" s="5" t="n">
        <v>0.75</v>
      </c>
      <c r="G16" s="12" t="inlineStr">
        <is>
          <t>Lab. 2</t>
        </is>
      </c>
      <c r="H16" s="11" t="inlineStr">
        <is>
          <t>Prof. Molina</t>
        </is>
      </c>
      <c r="I16" s="13">
        <f>IF(OR(E16="",F16=""),"",ROUND((F16-E16)*24,2))</f>
        <v/>
      </c>
      <c r="J16" s="14">
        <f>IF(OR(D16="",E16="",F16=""),"",IF(F16&lt;=E16,"Revisa hora",IF(SUMPRODUCT(($D$8:$D$47=D16)*($E$8:$E$47&lt;F16)*($F$8:$F$47&gt;E16))&gt;1,"¡Solape!","OK")))</f>
        <v/>
      </c>
      <c r="K16" s="15">
        <f>IF(OR(D16="",E16=""),"",MATCH(D16,Listas!$B$2:$B$6,0)*10+E16)</f>
        <v/>
      </c>
      <c r="L16" s="15">
        <f>IF(OR(D16="",F16=""),"",MATCH(D16,Listas!$B$2:$B$6,0)*10+F16)</f>
        <v/>
      </c>
    </row>
    <row r="17">
      <c r="B17" s="11" t="inlineStr">
        <is>
          <t>Microeconomía</t>
        </is>
      </c>
      <c r="C17" s="12" t="inlineStr">
        <is>
          <t>Práctica</t>
        </is>
      </c>
      <c r="D17" s="12" t="inlineStr">
        <is>
          <t>Jueves</t>
        </is>
      </c>
      <c r="E17" s="5" t="n">
        <v>0.375</v>
      </c>
      <c r="F17" s="5" t="n">
        <v>0.4166666666666667</v>
      </c>
      <c r="G17" s="12" t="inlineStr">
        <is>
          <t>Aula 2.2</t>
        </is>
      </c>
      <c r="H17" s="11" t="inlineStr">
        <is>
          <t>Prof. Ruiz</t>
        </is>
      </c>
      <c r="I17" s="13">
        <f>IF(OR(E17="",F17=""),"",ROUND((F17-E17)*24,2))</f>
        <v/>
      </c>
      <c r="J17" s="14">
        <f>IF(OR(D17="",E17="",F17=""),"",IF(F17&lt;=E17,"Revisa hora",IF(SUMPRODUCT(($D$8:$D$47=D17)*($E$8:$E$47&lt;F17)*($F$8:$F$47&gt;E17))&gt;1,"¡Solape!","OK")))</f>
        <v/>
      </c>
      <c r="K17" s="15">
        <f>IF(OR(D17="",E17=""),"",MATCH(D17,Listas!$B$2:$B$6,0)*10+E17)</f>
        <v/>
      </c>
      <c r="L17" s="15">
        <f>IF(OR(D17="",F17=""),"",MATCH(D17,Listas!$B$2:$B$6,0)*10+F17)</f>
        <v/>
      </c>
    </row>
    <row r="18">
      <c r="B18" s="11" t="inlineStr">
        <is>
          <t>Contabilidad Financiera</t>
        </is>
      </c>
      <c r="C18" s="12" t="inlineStr">
        <is>
          <t>Práctica</t>
        </is>
      </c>
      <c r="D18" s="12" t="inlineStr">
        <is>
          <t>Jueves</t>
        </is>
      </c>
      <c r="E18" s="5" t="n">
        <v>0.4166666666666667</v>
      </c>
      <c r="F18" s="5" t="n">
        <v>0.5</v>
      </c>
      <c r="G18" s="12" t="inlineStr">
        <is>
          <t>Aula 1.2</t>
        </is>
      </c>
      <c r="H18" s="11" t="inlineStr">
        <is>
          <t>Prof. Navarro</t>
        </is>
      </c>
      <c r="I18" s="13">
        <f>IF(OR(E18="",F18=""),"",ROUND((F18-E18)*24,2))</f>
        <v/>
      </c>
      <c r="J18" s="14">
        <f>IF(OR(D18="",E18="",F18=""),"",IF(F18&lt;=E18,"Revisa hora",IF(SUMPRODUCT(($D$8:$D$47=D18)*($E$8:$E$47&lt;F18)*($F$8:$F$47&gt;E18))&gt;1,"¡Solape!","OK")))</f>
        <v/>
      </c>
      <c r="K18" s="15">
        <f>IF(OR(D18="",E18=""),"",MATCH(D18,Listas!$B$2:$B$6,0)*10+E18)</f>
        <v/>
      </c>
      <c r="L18" s="15">
        <f>IF(OR(D18="",F18=""),"",MATCH(D18,Listas!$B$2:$B$6,0)*10+F18)</f>
        <v/>
      </c>
    </row>
    <row r="19">
      <c r="B19" s="11" t="inlineStr">
        <is>
          <t>Marketing</t>
        </is>
      </c>
      <c r="C19" s="12" t="inlineStr">
        <is>
          <t>Práctica</t>
        </is>
      </c>
      <c r="D19" s="12" t="inlineStr">
        <is>
          <t>Jueves</t>
        </is>
      </c>
      <c r="E19" s="5" t="n">
        <v>0.5</v>
      </c>
      <c r="F19" s="5" t="n">
        <v>0.5833333333333334</v>
      </c>
      <c r="G19" s="12" t="inlineStr">
        <is>
          <t>Aula 3.1</t>
        </is>
      </c>
      <c r="H19" s="11" t="inlineStr">
        <is>
          <t>Prof. Serra</t>
        </is>
      </c>
      <c r="I19" s="13">
        <f>IF(OR(E19="",F19=""),"",ROUND((F19-E19)*24,2))</f>
        <v/>
      </c>
      <c r="J19" s="14">
        <f>IF(OR(D19="",E19="",F19=""),"",IF(F19&lt;=E19,"Revisa hora",IF(SUMPRODUCT(($D$8:$D$47=D19)*($E$8:$E$47&lt;F19)*($F$8:$F$47&gt;E19))&gt;1,"¡Solape!","OK")))</f>
        <v/>
      </c>
      <c r="K19" s="15">
        <f>IF(OR(D19="",E19=""),"",MATCH(D19,Listas!$B$2:$B$6,0)*10+E19)</f>
        <v/>
      </c>
      <c r="L19" s="15">
        <f>IF(OR(D19="",F19=""),"",MATCH(D19,Listas!$B$2:$B$6,0)*10+F19)</f>
        <v/>
      </c>
    </row>
    <row r="20">
      <c r="B20" s="11" t="inlineStr">
        <is>
          <t>Informática Aplicada</t>
        </is>
      </c>
      <c r="C20" s="12" t="inlineStr">
        <is>
          <t>Práctica</t>
        </is>
      </c>
      <c r="D20" s="12" t="inlineStr">
        <is>
          <t>Jueves</t>
        </is>
      </c>
      <c r="E20" s="5" t="n">
        <v>0.6666666666666666</v>
      </c>
      <c r="F20" s="5" t="n">
        <v>0.75</v>
      </c>
      <c r="G20" s="12" t="inlineStr">
        <is>
          <t>Lab. 1</t>
        </is>
      </c>
      <c r="H20" s="11" t="inlineStr">
        <is>
          <t>Prof. Cano</t>
        </is>
      </c>
      <c r="I20" s="13">
        <f>IF(OR(E20="",F20=""),"",ROUND((F20-E20)*24,2))</f>
        <v/>
      </c>
      <c r="J20" s="14">
        <f>IF(OR(D20="",E20="",F20=""),"",IF(F20&lt;=E20,"Revisa hora",IF(SUMPRODUCT(($D$8:$D$47=D20)*($E$8:$E$47&lt;F20)*($F$8:$F$47&gt;E20))&gt;1,"¡Solape!","OK")))</f>
        <v/>
      </c>
      <c r="K20" s="15">
        <f>IF(OR(D20="",E20=""),"",MATCH(D20,Listas!$B$2:$B$6,0)*10+E20)</f>
        <v/>
      </c>
      <c r="L20" s="15">
        <f>IF(OR(D20="",F20=""),"",MATCH(D20,Listas!$B$2:$B$6,0)*10+F20)</f>
        <v/>
      </c>
    </row>
    <row r="21">
      <c r="B21" s="11" t="inlineStr">
        <is>
          <t>Matemáticas Empresariales</t>
        </is>
      </c>
      <c r="C21" s="12" t="inlineStr">
        <is>
          <t>Práctica</t>
        </is>
      </c>
      <c r="D21" s="12" t="inlineStr">
        <is>
          <t>Viernes</t>
        </is>
      </c>
      <c r="E21" s="5" t="n">
        <v>0.375</v>
      </c>
      <c r="F21" s="5" t="n">
        <v>0.4583333333333333</v>
      </c>
      <c r="G21" s="12" t="inlineStr">
        <is>
          <t>Aula 2.1</t>
        </is>
      </c>
      <c r="H21" s="11" t="inlineStr">
        <is>
          <t>Prof. Ortega</t>
        </is>
      </c>
      <c r="I21" s="13">
        <f>IF(OR(E21="",F21=""),"",ROUND((F21-E21)*24,2))</f>
        <v/>
      </c>
      <c r="J21" s="14">
        <f>IF(OR(D21="",E21="",F21=""),"",IF(F21&lt;=E21,"Revisa hora",IF(SUMPRODUCT(($D$8:$D$47=D21)*($E$8:$E$47&lt;F21)*($F$8:$F$47&gt;E21))&gt;1,"¡Solape!","OK")))</f>
        <v/>
      </c>
      <c r="K21" s="15">
        <f>IF(OR(D21="",E21=""),"",MATCH(D21,Listas!$B$2:$B$6,0)*10+E21)</f>
        <v/>
      </c>
      <c r="L21" s="15">
        <f>IF(OR(D21="",F21=""),"",MATCH(D21,Listas!$B$2:$B$6,0)*10+F21)</f>
        <v/>
      </c>
    </row>
    <row r="22">
      <c r="B22" s="11" t="inlineStr">
        <is>
          <t>Derecho Mercantil</t>
        </is>
      </c>
      <c r="C22" s="12" t="inlineStr">
        <is>
          <t>Seminario</t>
        </is>
      </c>
      <c r="D22" s="12" t="inlineStr">
        <is>
          <t>Viernes</t>
        </is>
      </c>
      <c r="E22" s="5" t="n">
        <v>0.4583333333333333</v>
      </c>
      <c r="F22" s="5" t="n">
        <v>0.5</v>
      </c>
      <c r="G22" s="12" t="inlineStr">
        <is>
          <t>Aula 1.1</t>
        </is>
      </c>
      <c r="H22" s="11" t="inlineStr">
        <is>
          <t>Prof. Vidal</t>
        </is>
      </c>
      <c r="I22" s="13">
        <f>IF(OR(E22="",F22=""),"",ROUND((F22-E22)*24,2))</f>
        <v/>
      </c>
      <c r="J22" s="14">
        <f>IF(OR(D22="",E22="",F22=""),"",IF(F22&lt;=E22,"Revisa hora",IF(SUMPRODUCT(($D$8:$D$47=D22)*($E$8:$E$47&lt;F22)*($F$8:$F$47&gt;E22))&gt;1,"¡Solape!","OK")))</f>
        <v/>
      </c>
      <c r="K22" s="15">
        <f>IF(OR(D22="",E22=""),"",MATCH(D22,Listas!$B$2:$B$6,0)*10+E22)</f>
        <v/>
      </c>
      <c r="L22" s="15">
        <f>IF(OR(D22="",F22=""),"",MATCH(D22,Listas!$B$2:$B$6,0)*10+F22)</f>
        <v/>
      </c>
    </row>
    <row r="23">
      <c r="B23" s="11" t="inlineStr">
        <is>
          <t>Inglés Técnico</t>
        </is>
      </c>
      <c r="C23" s="12" t="inlineStr">
        <is>
          <t>Teoría</t>
        </is>
      </c>
      <c r="D23" s="12" t="inlineStr">
        <is>
          <t>Viernes</t>
        </is>
      </c>
      <c r="E23" s="5" t="n">
        <v>0.5</v>
      </c>
      <c r="F23" s="5" t="n">
        <v>0.5833333333333334</v>
      </c>
      <c r="G23" s="12" t="inlineStr">
        <is>
          <t>Aula 4.1</t>
        </is>
      </c>
      <c r="H23" s="11" t="inlineStr">
        <is>
          <t>Prof. Bennett</t>
        </is>
      </c>
      <c r="I23" s="13">
        <f>IF(OR(E23="",F23=""),"",ROUND((F23-E23)*24,2))</f>
        <v/>
      </c>
      <c r="J23" s="14">
        <f>IF(OR(D23="",E23="",F23=""),"",IF(F23&lt;=E23,"Revisa hora",IF(SUMPRODUCT(($D$8:$D$47=D23)*($E$8:$E$47&lt;F23)*($F$8:$F$47&gt;E23))&gt;1,"¡Solape!","OK")))</f>
        <v/>
      </c>
      <c r="K23" s="15">
        <f>IF(OR(D23="",E23=""),"",MATCH(D23,Listas!$B$2:$B$6,0)*10+E23)</f>
        <v/>
      </c>
      <c r="L23" s="15">
        <f>IF(OR(D23="",F23=""),"",MATCH(D23,Listas!$B$2:$B$6,0)*10+F23)</f>
        <v/>
      </c>
    </row>
    <row r="24">
      <c r="B24" s="11" t="n"/>
      <c r="C24" s="12" t="n"/>
      <c r="D24" s="12" t="n"/>
      <c r="E24" s="5" t="n"/>
      <c r="F24" s="5" t="n"/>
      <c r="G24" s="12" t="n"/>
      <c r="H24" s="11" t="n"/>
      <c r="I24" s="13">
        <f>IF(OR(E24="",F24=""),"",ROUND((F24-E24)*24,2))</f>
        <v/>
      </c>
      <c r="J24" s="14">
        <f>IF(OR(D24="",E24="",F24=""),"",IF(F24&lt;=E24,"Revisa hora",IF(SUMPRODUCT(($D$8:$D$47=D24)*($E$8:$E$47&lt;F24)*($F$8:$F$47&gt;E24))&gt;1,"¡Solape!","OK")))</f>
        <v/>
      </c>
      <c r="K24" s="15">
        <f>IF(OR(D24="",E24=""),"",MATCH(D24,Listas!$B$2:$B$6,0)*10+E24)</f>
        <v/>
      </c>
      <c r="L24" s="15">
        <f>IF(OR(D24="",F24=""),"",MATCH(D24,Listas!$B$2:$B$6,0)*10+F24)</f>
        <v/>
      </c>
    </row>
    <row r="25">
      <c r="B25" s="11" t="n"/>
      <c r="C25" s="12" t="n"/>
      <c r="D25" s="12" t="n"/>
      <c r="E25" s="5" t="n"/>
      <c r="F25" s="5" t="n"/>
      <c r="G25" s="12" t="n"/>
      <c r="H25" s="11" t="n"/>
      <c r="I25" s="13">
        <f>IF(OR(E25="",F25=""),"",ROUND((F25-E25)*24,2))</f>
        <v/>
      </c>
      <c r="J25" s="14">
        <f>IF(OR(D25="",E25="",F25=""),"",IF(F25&lt;=E25,"Revisa hora",IF(SUMPRODUCT(($D$8:$D$47=D25)*($E$8:$E$47&lt;F25)*($F$8:$F$47&gt;E25))&gt;1,"¡Solape!","OK")))</f>
        <v/>
      </c>
      <c r="K25" s="15">
        <f>IF(OR(D25="",E25=""),"",MATCH(D25,Listas!$B$2:$B$6,0)*10+E25)</f>
        <v/>
      </c>
      <c r="L25" s="15">
        <f>IF(OR(D25="",F25=""),"",MATCH(D25,Listas!$B$2:$B$6,0)*10+F25)</f>
        <v/>
      </c>
    </row>
    <row r="26">
      <c r="B26" s="11" t="n"/>
      <c r="C26" s="12" t="n"/>
      <c r="D26" s="12" t="n"/>
      <c r="E26" s="5" t="n"/>
      <c r="F26" s="5" t="n"/>
      <c r="G26" s="12" t="n"/>
      <c r="H26" s="11" t="n"/>
      <c r="I26" s="13">
        <f>IF(OR(E26="",F26=""),"",ROUND((F26-E26)*24,2))</f>
        <v/>
      </c>
      <c r="J26" s="14">
        <f>IF(OR(D26="",E26="",F26=""),"",IF(F26&lt;=E26,"Revisa hora",IF(SUMPRODUCT(($D$8:$D$47=D26)*($E$8:$E$47&lt;F26)*($F$8:$F$47&gt;E26))&gt;1,"¡Solape!","OK")))</f>
        <v/>
      </c>
      <c r="K26" s="15">
        <f>IF(OR(D26="",E26=""),"",MATCH(D26,Listas!$B$2:$B$6,0)*10+E26)</f>
        <v/>
      </c>
      <c r="L26" s="15">
        <f>IF(OR(D26="",F26=""),"",MATCH(D26,Listas!$B$2:$B$6,0)*10+F26)</f>
        <v/>
      </c>
    </row>
    <row r="27">
      <c r="B27" s="11" t="n"/>
      <c r="C27" s="12" t="n"/>
      <c r="D27" s="12" t="n"/>
      <c r="E27" s="5" t="n"/>
      <c r="F27" s="5" t="n"/>
      <c r="G27" s="12" t="n"/>
      <c r="H27" s="11" t="n"/>
      <c r="I27" s="13">
        <f>IF(OR(E27="",F27=""),"",ROUND((F27-E27)*24,2))</f>
        <v/>
      </c>
      <c r="J27" s="14">
        <f>IF(OR(D27="",E27="",F27=""),"",IF(F27&lt;=E27,"Revisa hora",IF(SUMPRODUCT(($D$8:$D$47=D27)*($E$8:$E$47&lt;F27)*($F$8:$F$47&gt;E27))&gt;1,"¡Solape!","OK")))</f>
        <v/>
      </c>
      <c r="K27" s="15">
        <f>IF(OR(D27="",E27=""),"",MATCH(D27,Listas!$B$2:$B$6,0)*10+E27)</f>
        <v/>
      </c>
      <c r="L27" s="15">
        <f>IF(OR(D27="",F27=""),"",MATCH(D27,Listas!$B$2:$B$6,0)*10+F27)</f>
        <v/>
      </c>
    </row>
    <row r="28">
      <c r="B28" s="11" t="n"/>
      <c r="C28" s="12" t="n"/>
      <c r="D28" s="12" t="n"/>
      <c r="E28" s="5" t="n"/>
      <c r="F28" s="5" t="n"/>
      <c r="G28" s="12" t="n"/>
      <c r="H28" s="11" t="n"/>
      <c r="I28" s="13">
        <f>IF(OR(E28="",F28=""),"",ROUND((F28-E28)*24,2))</f>
        <v/>
      </c>
      <c r="J28" s="14">
        <f>IF(OR(D28="",E28="",F28=""),"",IF(F28&lt;=E28,"Revisa hora",IF(SUMPRODUCT(($D$8:$D$47=D28)*($E$8:$E$47&lt;F28)*($F$8:$F$47&gt;E28))&gt;1,"¡Solape!","OK")))</f>
        <v/>
      </c>
      <c r="K28" s="15">
        <f>IF(OR(D28="",E28=""),"",MATCH(D28,Listas!$B$2:$B$6,0)*10+E28)</f>
        <v/>
      </c>
      <c r="L28" s="15">
        <f>IF(OR(D28="",F28=""),"",MATCH(D28,Listas!$B$2:$B$6,0)*10+F28)</f>
        <v/>
      </c>
    </row>
    <row r="29">
      <c r="B29" s="11" t="n"/>
      <c r="C29" s="12" t="n"/>
      <c r="D29" s="12" t="n"/>
      <c r="E29" s="5" t="n"/>
      <c r="F29" s="5" t="n"/>
      <c r="G29" s="12" t="n"/>
      <c r="H29" s="11" t="n"/>
      <c r="I29" s="13">
        <f>IF(OR(E29="",F29=""),"",ROUND((F29-E29)*24,2))</f>
        <v/>
      </c>
      <c r="J29" s="14">
        <f>IF(OR(D29="",E29="",F29=""),"",IF(F29&lt;=E29,"Revisa hora",IF(SUMPRODUCT(($D$8:$D$47=D29)*($E$8:$E$47&lt;F29)*($F$8:$F$47&gt;E29))&gt;1,"¡Solape!","OK")))</f>
        <v/>
      </c>
      <c r="K29" s="15">
        <f>IF(OR(D29="",E29=""),"",MATCH(D29,Listas!$B$2:$B$6,0)*10+E29)</f>
        <v/>
      </c>
      <c r="L29" s="15">
        <f>IF(OR(D29="",F29=""),"",MATCH(D29,Listas!$B$2:$B$6,0)*10+F29)</f>
        <v/>
      </c>
    </row>
    <row r="30">
      <c r="B30" s="11" t="n"/>
      <c r="C30" s="12" t="n"/>
      <c r="D30" s="12" t="n"/>
      <c r="E30" s="5" t="n"/>
      <c r="F30" s="5" t="n"/>
      <c r="G30" s="12" t="n"/>
      <c r="H30" s="11" t="n"/>
      <c r="I30" s="13">
        <f>IF(OR(E30="",F30=""),"",ROUND((F30-E30)*24,2))</f>
        <v/>
      </c>
      <c r="J30" s="14">
        <f>IF(OR(D30="",E30="",F30=""),"",IF(F30&lt;=E30,"Revisa hora",IF(SUMPRODUCT(($D$8:$D$47=D30)*($E$8:$E$47&lt;F30)*($F$8:$F$47&gt;E30))&gt;1,"¡Solape!","OK")))</f>
        <v/>
      </c>
      <c r="K30" s="15">
        <f>IF(OR(D30="",E30=""),"",MATCH(D30,Listas!$B$2:$B$6,0)*10+E30)</f>
        <v/>
      </c>
      <c r="L30" s="15">
        <f>IF(OR(D30="",F30=""),"",MATCH(D30,Listas!$B$2:$B$6,0)*10+F30)</f>
        <v/>
      </c>
    </row>
    <row r="31">
      <c r="B31" s="11" t="n"/>
      <c r="C31" s="12" t="n"/>
      <c r="D31" s="12" t="n"/>
      <c r="E31" s="5" t="n"/>
      <c r="F31" s="5" t="n"/>
      <c r="G31" s="12" t="n"/>
      <c r="H31" s="11" t="n"/>
      <c r="I31" s="13">
        <f>IF(OR(E31="",F31=""),"",ROUND((F31-E31)*24,2))</f>
        <v/>
      </c>
      <c r="J31" s="14">
        <f>IF(OR(D31="",E31="",F31=""),"",IF(F31&lt;=E31,"Revisa hora",IF(SUMPRODUCT(($D$8:$D$47=D31)*($E$8:$E$47&lt;F31)*($F$8:$F$47&gt;E31))&gt;1,"¡Solape!","OK")))</f>
        <v/>
      </c>
      <c r="K31" s="15">
        <f>IF(OR(D31="",E31=""),"",MATCH(D31,Listas!$B$2:$B$6,0)*10+E31)</f>
        <v/>
      </c>
      <c r="L31" s="15">
        <f>IF(OR(D31="",F31=""),"",MATCH(D31,Listas!$B$2:$B$6,0)*10+F31)</f>
        <v/>
      </c>
    </row>
    <row r="32">
      <c r="B32" s="11" t="n"/>
      <c r="C32" s="12" t="n"/>
      <c r="D32" s="12" t="n"/>
      <c r="E32" s="5" t="n"/>
      <c r="F32" s="5" t="n"/>
      <c r="G32" s="12" t="n"/>
      <c r="H32" s="11" t="n"/>
      <c r="I32" s="13">
        <f>IF(OR(E32="",F32=""),"",ROUND((F32-E32)*24,2))</f>
        <v/>
      </c>
      <c r="J32" s="14">
        <f>IF(OR(D32="",E32="",F32=""),"",IF(F32&lt;=E32,"Revisa hora",IF(SUMPRODUCT(($D$8:$D$47=D32)*($E$8:$E$47&lt;F32)*($F$8:$F$47&gt;E32))&gt;1,"¡Solape!","OK")))</f>
        <v/>
      </c>
      <c r="K32" s="15">
        <f>IF(OR(D32="",E32=""),"",MATCH(D32,Listas!$B$2:$B$6,0)*10+E32)</f>
        <v/>
      </c>
      <c r="L32" s="15">
        <f>IF(OR(D32="",F32=""),"",MATCH(D32,Listas!$B$2:$B$6,0)*10+F32)</f>
        <v/>
      </c>
    </row>
    <row r="33">
      <c r="B33" s="11" t="n"/>
      <c r="C33" s="12" t="n"/>
      <c r="D33" s="12" t="n"/>
      <c r="E33" s="5" t="n"/>
      <c r="F33" s="5" t="n"/>
      <c r="G33" s="12" t="n"/>
      <c r="H33" s="11" t="n"/>
      <c r="I33" s="13">
        <f>IF(OR(E33="",F33=""),"",ROUND((F33-E33)*24,2))</f>
        <v/>
      </c>
      <c r="J33" s="14">
        <f>IF(OR(D33="",E33="",F33=""),"",IF(F33&lt;=E33,"Revisa hora",IF(SUMPRODUCT(($D$8:$D$47=D33)*($E$8:$E$47&lt;F33)*($F$8:$F$47&gt;E33))&gt;1,"¡Solape!","OK")))</f>
        <v/>
      </c>
      <c r="K33" s="15">
        <f>IF(OR(D33="",E33=""),"",MATCH(D33,Listas!$B$2:$B$6,0)*10+E33)</f>
        <v/>
      </c>
      <c r="L33" s="15">
        <f>IF(OR(D33="",F33=""),"",MATCH(D33,Listas!$B$2:$B$6,0)*10+F33)</f>
        <v/>
      </c>
    </row>
    <row r="34">
      <c r="B34" s="11" t="n"/>
      <c r="C34" s="12" t="n"/>
      <c r="D34" s="12" t="n"/>
      <c r="E34" s="5" t="n"/>
      <c r="F34" s="5" t="n"/>
      <c r="G34" s="12" t="n"/>
      <c r="H34" s="11" t="n"/>
      <c r="I34" s="13">
        <f>IF(OR(E34="",F34=""),"",ROUND((F34-E34)*24,2))</f>
        <v/>
      </c>
      <c r="J34" s="14">
        <f>IF(OR(D34="",E34="",F34=""),"",IF(F34&lt;=E34,"Revisa hora",IF(SUMPRODUCT(($D$8:$D$47=D34)*($E$8:$E$47&lt;F34)*($F$8:$F$47&gt;E34))&gt;1,"¡Solape!","OK")))</f>
        <v/>
      </c>
      <c r="K34" s="15">
        <f>IF(OR(D34="",E34=""),"",MATCH(D34,Listas!$B$2:$B$6,0)*10+E34)</f>
        <v/>
      </c>
      <c r="L34" s="15">
        <f>IF(OR(D34="",F34=""),"",MATCH(D34,Listas!$B$2:$B$6,0)*10+F34)</f>
        <v/>
      </c>
    </row>
    <row r="35">
      <c r="B35" s="11" t="n"/>
      <c r="C35" s="12" t="n"/>
      <c r="D35" s="12" t="n"/>
      <c r="E35" s="5" t="n"/>
      <c r="F35" s="5" t="n"/>
      <c r="G35" s="12" t="n"/>
      <c r="H35" s="11" t="n"/>
      <c r="I35" s="13">
        <f>IF(OR(E35="",F35=""),"",ROUND((F35-E35)*24,2))</f>
        <v/>
      </c>
      <c r="J35" s="14">
        <f>IF(OR(D35="",E35="",F35=""),"",IF(F35&lt;=E35,"Revisa hora",IF(SUMPRODUCT(($D$8:$D$47=D35)*($E$8:$E$47&lt;F35)*($F$8:$F$47&gt;E35))&gt;1,"¡Solape!","OK")))</f>
        <v/>
      </c>
      <c r="K35" s="15">
        <f>IF(OR(D35="",E35=""),"",MATCH(D35,Listas!$B$2:$B$6,0)*10+E35)</f>
        <v/>
      </c>
      <c r="L35" s="15">
        <f>IF(OR(D35="",F35=""),"",MATCH(D35,Listas!$B$2:$B$6,0)*10+F35)</f>
        <v/>
      </c>
    </row>
    <row r="36">
      <c r="B36" s="11" t="n"/>
      <c r="C36" s="12" t="n"/>
      <c r="D36" s="12" t="n"/>
      <c r="E36" s="5" t="n"/>
      <c r="F36" s="5" t="n"/>
      <c r="G36" s="12" t="n"/>
      <c r="H36" s="11" t="n"/>
      <c r="I36" s="13">
        <f>IF(OR(E36="",F36=""),"",ROUND((F36-E36)*24,2))</f>
        <v/>
      </c>
      <c r="J36" s="14">
        <f>IF(OR(D36="",E36="",F36=""),"",IF(F36&lt;=E36,"Revisa hora",IF(SUMPRODUCT(($D$8:$D$47=D36)*($E$8:$E$47&lt;F36)*($F$8:$F$47&gt;E36))&gt;1,"¡Solape!","OK")))</f>
        <v/>
      </c>
      <c r="K36" s="15">
        <f>IF(OR(D36="",E36=""),"",MATCH(D36,Listas!$B$2:$B$6,0)*10+E36)</f>
        <v/>
      </c>
      <c r="L36" s="15">
        <f>IF(OR(D36="",F36=""),"",MATCH(D36,Listas!$B$2:$B$6,0)*10+F36)</f>
        <v/>
      </c>
    </row>
    <row r="37">
      <c r="B37" s="11" t="n"/>
      <c r="C37" s="12" t="n"/>
      <c r="D37" s="12" t="n"/>
      <c r="E37" s="5" t="n"/>
      <c r="F37" s="5" t="n"/>
      <c r="G37" s="12" t="n"/>
      <c r="H37" s="11" t="n"/>
      <c r="I37" s="13">
        <f>IF(OR(E37="",F37=""),"",ROUND((F37-E37)*24,2))</f>
        <v/>
      </c>
      <c r="J37" s="14">
        <f>IF(OR(D37="",E37="",F37=""),"",IF(F37&lt;=E37,"Revisa hora",IF(SUMPRODUCT(($D$8:$D$47=D37)*($E$8:$E$47&lt;F37)*($F$8:$F$47&gt;E37))&gt;1,"¡Solape!","OK")))</f>
        <v/>
      </c>
      <c r="K37" s="15">
        <f>IF(OR(D37="",E37=""),"",MATCH(D37,Listas!$B$2:$B$6,0)*10+E37)</f>
        <v/>
      </c>
      <c r="L37" s="15">
        <f>IF(OR(D37="",F37=""),"",MATCH(D37,Listas!$B$2:$B$6,0)*10+F37)</f>
        <v/>
      </c>
    </row>
    <row r="38">
      <c r="B38" s="11" t="n"/>
      <c r="C38" s="12" t="n"/>
      <c r="D38" s="12" t="n"/>
      <c r="E38" s="5" t="n"/>
      <c r="F38" s="5" t="n"/>
      <c r="G38" s="12" t="n"/>
      <c r="H38" s="11" t="n"/>
      <c r="I38" s="13">
        <f>IF(OR(E38="",F38=""),"",ROUND((F38-E38)*24,2))</f>
        <v/>
      </c>
      <c r="J38" s="14">
        <f>IF(OR(D38="",E38="",F38=""),"",IF(F38&lt;=E38,"Revisa hora",IF(SUMPRODUCT(($D$8:$D$47=D38)*($E$8:$E$47&lt;F38)*($F$8:$F$47&gt;E38))&gt;1,"¡Solape!","OK")))</f>
        <v/>
      </c>
      <c r="K38" s="15">
        <f>IF(OR(D38="",E38=""),"",MATCH(D38,Listas!$B$2:$B$6,0)*10+E38)</f>
        <v/>
      </c>
      <c r="L38" s="15">
        <f>IF(OR(D38="",F38=""),"",MATCH(D38,Listas!$B$2:$B$6,0)*10+F38)</f>
        <v/>
      </c>
    </row>
    <row r="39">
      <c r="B39" s="11" t="n"/>
      <c r="C39" s="12" t="n"/>
      <c r="D39" s="12" t="n"/>
      <c r="E39" s="5" t="n"/>
      <c r="F39" s="5" t="n"/>
      <c r="G39" s="12" t="n"/>
      <c r="H39" s="11" t="n"/>
      <c r="I39" s="13">
        <f>IF(OR(E39="",F39=""),"",ROUND((F39-E39)*24,2))</f>
        <v/>
      </c>
      <c r="J39" s="14">
        <f>IF(OR(D39="",E39="",F39=""),"",IF(F39&lt;=E39,"Revisa hora",IF(SUMPRODUCT(($D$8:$D$47=D39)*($E$8:$E$47&lt;F39)*($F$8:$F$47&gt;E39))&gt;1,"¡Solape!","OK")))</f>
        <v/>
      </c>
      <c r="K39" s="15">
        <f>IF(OR(D39="",E39=""),"",MATCH(D39,Listas!$B$2:$B$6,0)*10+E39)</f>
        <v/>
      </c>
      <c r="L39" s="15">
        <f>IF(OR(D39="",F39=""),"",MATCH(D39,Listas!$B$2:$B$6,0)*10+F39)</f>
        <v/>
      </c>
    </row>
    <row r="40">
      <c r="B40" s="11" t="n"/>
      <c r="C40" s="12" t="n"/>
      <c r="D40" s="12" t="n"/>
      <c r="E40" s="5" t="n"/>
      <c r="F40" s="5" t="n"/>
      <c r="G40" s="12" t="n"/>
      <c r="H40" s="11" t="n"/>
      <c r="I40" s="13">
        <f>IF(OR(E40="",F40=""),"",ROUND((F40-E40)*24,2))</f>
        <v/>
      </c>
      <c r="J40" s="14">
        <f>IF(OR(D40="",E40="",F40=""),"",IF(F40&lt;=E40,"Revisa hora",IF(SUMPRODUCT(($D$8:$D$47=D40)*($E$8:$E$47&lt;F40)*($F$8:$F$47&gt;E40))&gt;1,"¡Solape!","OK")))</f>
        <v/>
      </c>
      <c r="K40" s="15">
        <f>IF(OR(D40="",E40=""),"",MATCH(D40,Listas!$B$2:$B$6,0)*10+E40)</f>
        <v/>
      </c>
      <c r="L40" s="15">
        <f>IF(OR(D40="",F40=""),"",MATCH(D40,Listas!$B$2:$B$6,0)*10+F40)</f>
        <v/>
      </c>
    </row>
    <row r="41">
      <c r="B41" s="11" t="n"/>
      <c r="C41" s="12" t="n"/>
      <c r="D41" s="12" t="n"/>
      <c r="E41" s="5" t="n"/>
      <c r="F41" s="5" t="n"/>
      <c r="G41" s="12" t="n"/>
      <c r="H41" s="11" t="n"/>
      <c r="I41" s="13">
        <f>IF(OR(E41="",F41=""),"",ROUND((F41-E41)*24,2))</f>
        <v/>
      </c>
      <c r="J41" s="14">
        <f>IF(OR(D41="",E41="",F41=""),"",IF(F41&lt;=E41,"Revisa hora",IF(SUMPRODUCT(($D$8:$D$47=D41)*($E$8:$E$47&lt;F41)*($F$8:$F$47&gt;E41))&gt;1,"¡Solape!","OK")))</f>
        <v/>
      </c>
      <c r="K41" s="15">
        <f>IF(OR(D41="",E41=""),"",MATCH(D41,Listas!$B$2:$B$6,0)*10+E41)</f>
        <v/>
      </c>
      <c r="L41" s="15">
        <f>IF(OR(D41="",F41=""),"",MATCH(D41,Listas!$B$2:$B$6,0)*10+F41)</f>
        <v/>
      </c>
    </row>
    <row r="42">
      <c r="B42" s="11" t="n"/>
      <c r="C42" s="12" t="n"/>
      <c r="D42" s="12" t="n"/>
      <c r="E42" s="5" t="n"/>
      <c r="F42" s="5" t="n"/>
      <c r="G42" s="12" t="n"/>
      <c r="H42" s="11" t="n"/>
      <c r="I42" s="13">
        <f>IF(OR(E42="",F42=""),"",ROUND((F42-E42)*24,2))</f>
        <v/>
      </c>
      <c r="J42" s="14">
        <f>IF(OR(D42="",E42="",F42=""),"",IF(F42&lt;=E42,"Revisa hora",IF(SUMPRODUCT(($D$8:$D$47=D42)*($E$8:$E$47&lt;F42)*($F$8:$F$47&gt;E42))&gt;1,"¡Solape!","OK")))</f>
        <v/>
      </c>
      <c r="K42" s="15">
        <f>IF(OR(D42="",E42=""),"",MATCH(D42,Listas!$B$2:$B$6,0)*10+E42)</f>
        <v/>
      </c>
      <c r="L42" s="15">
        <f>IF(OR(D42="",F42=""),"",MATCH(D42,Listas!$B$2:$B$6,0)*10+F42)</f>
        <v/>
      </c>
    </row>
    <row r="43">
      <c r="B43" s="11" t="n"/>
      <c r="C43" s="12" t="n"/>
      <c r="D43" s="12" t="n"/>
      <c r="E43" s="5" t="n"/>
      <c r="F43" s="5" t="n"/>
      <c r="G43" s="12" t="n"/>
      <c r="H43" s="11" t="n"/>
      <c r="I43" s="13">
        <f>IF(OR(E43="",F43=""),"",ROUND((F43-E43)*24,2))</f>
        <v/>
      </c>
      <c r="J43" s="14">
        <f>IF(OR(D43="",E43="",F43=""),"",IF(F43&lt;=E43,"Revisa hora",IF(SUMPRODUCT(($D$8:$D$47=D43)*($E$8:$E$47&lt;F43)*($F$8:$F$47&gt;E43))&gt;1,"¡Solape!","OK")))</f>
        <v/>
      </c>
      <c r="K43" s="15">
        <f>IF(OR(D43="",E43=""),"",MATCH(D43,Listas!$B$2:$B$6,0)*10+E43)</f>
        <v/>
      </c>
      <c r="L43" s="15">
        <f>IF(OR(D43="",F43=""),"",MATCH(D43,Listas!$B$2:$B$6,0)*10+F43)</f>
        <v/>
      </c>
    </row>
    <row r="44">
      <c r="B44" s="11" t="n"/>
      <c r="C44" s="12" t="n"/>
      <c r="D44" s="12" t="n"/>
      <c r="E44" s="5" t="n"/>
      <c r="F44" s="5" t="n"/>
      <c r="G44" s="12" t="n"/>
      <c r="H44" s="11" t="n"/>
      <c r="I44" s="13">
        <f>IF(OR(E44="",F44=""),"",ROUND((F44-E44)*24,2))</f>
        <v/>
      </c>
      <c r="J44" s="14">
        <f>IF(OR(D44="",E44="",F44=""),"",IF(F44&lt;=E44,"Revisa hora",IF(SUMPRODUCT(($D$8:$D$47=D44)*($E$8:$E$47&lt;F44)*($F$8:$F$47&gt;E44))&gt;1,"¡Solape!","OK")))</f>
        <v/>
      </c>
      <c r="K44" s="15">
        <f>IF(OR(D44="",E44=""),"",MATCH(D44,Listas!$B$2:$B$6,0)*10+E44)</f>
        <v/>
      </c>
      <c r="L44" s="15">
        <f>IF(OR(D44="",F44=""),"",MATCH(D44,Listas!$B$2:$B$6,0)*10+F44)</f>
        <v/>
      </c>
    </row>
    <row r="45">
      <c r="B45" s="11" t="n"/>
      <c r="C45" s="12" t="n"/>
      <c r="D45" s="12" t="n"/>
      <c r="E45" s="5" t="n"/>
      <c r="F45" s="5" t="n"/>
      <c r="G45" s="12" t="n"/>
      <c r="H45" s="11" t="n"/>
      <c r="I45" s="13">
        <f>IF(OR(E45="",F45=""),"",ROUND((F45-E45)*24,2))</f>
        <v/>
      </c>
      <c r="J45" s="14">
        <f>IF(OR(D45="",E45="",F45=""),"",IF(F45&lt;=E45,"Revisa hora",IF(SUMPRODUCT(($D$8:$D$47=D45)*($E$8:$E$47&lt;F45)*($F$8:$F$47&gt;E45))&gt;1,"¡Solape!","OK")))</f>
        <v/>
      </c>
      <c r="K45" s="15">
        <f>IF(OR(D45="",E45=""),"",MATCH(D45,Listas!$B$2:$B$6,0)*10+E45)</f>
        <v/>
      </c>
      <c r="L45" s="15">
        <f>IF(OR(D45="",F45=""),"",MATCH(D45,Listas!$B$2:$B$6,0)*10+F45)</f>
        <v/>
      </c>
    </row>
    <row r="46">
      <c r="B46" s="11" t="n"/>
      <c r="C46" s="12" t="n"/>
      <c r="D46" s="12" t="n"/>
      <c r="E46" s="5" t="n"/>
      <c r="F46" s="5" t="n"/>
      <c r="G46" s="12" t="n"/>
      <c r="H46" s="11" t="n"/>
      <c r="I46" s="13">
        <f>IF(OR(E46="",F46=""),"",ROUND((F46-E46)*24,2))</f>
        <v/>
      </c>
      <c r="J46" s="14">
        <f>IF(OR(D46="",E46="",F46=""),"",IF(F46&lt;=E46,"Revisa hora",IF(SUMPRODUCT(($D$8:$D$47=D46)*($E$8:$E$47&lt;F46)*($F$8:$F$47&gt;E46))&gt;1,"¡Solape!","OK")))</f>
        <v/>
      </c>
      <c r="K46" s="15">
        <f>IF(OR(D46="",E46=""),"",MATCH(D46,Listas!$B$2:$B$6,0)*10+E46)</f>
        <v/>
      </c>
      <c r="L46" s="15">
        <f>IF(OR(D46="",F46=""),"",MATCH(D46,Listas!$B$2:$B$6,0)*10+F46)</f>
        <v/>
      </c>
    </row>
    <row r="47">
      <c r="B47" s="11" t="n"/>
      <c r="C47" s="12" t="n"/>
      <c r="D47" s="12" t="n"/>
      <c r="E47" s="5" t="n"/>
      <c r="F47" s="5" t="n"/>
      <c r="G47" s="12" t="n"/>
      <c r="H47" s="11" t="n"/>
      <c r="I47" s="13">
        <f>IF(OR(E47="",F47=""),"",ROUND((F47-E47)*24,2))</f>
        <v/>
      </c>
      <c r="J47" s="14">
        <f>IF(OR(D47="",E47="",F47=""),"",IF(F47&lt;=E47,"Revisa hora",IF(SUMPRODUCT(($D$8:$D$47=D47)*($E$8:$E$47&lt;F47)*($F$8:$F$47&gt;E47))&gt;1,"¡Solape!","OK")))</f>
        <v/>
      </c>
      <c r="K47" s="15">
        <f>IF(OR(D47="",E47=""),"",MATCH(D47,Listas!$B$2:$B$6,0)*10+E47)</f>
        <v/>
      </c>
      <c r="L47" s="15">
        <f>IF(OR(D47="",F47=""),"",MATCH(D47,Listas!$B$2:$B$6,0)*10+F47)</f>
        <v/>
      </c>
    </row>
    <row r="48">
      <c r="B48" s="16" t="inlineStr">
        <is>
          <t>Total horas semanales</t>
        </is>
      </c>
      <c r="C48" s="16" t="inlineStr"/>
      <c r="D48" s="16" t="inlineStr"/>
      <c r="E48" s="16" t="inlineStr"/>
      <c r="F48" s="16" t="inlineStr"/>
      <c r="G48" s="16" t="inlineStr"/>
      <c r="H48" s="16" t="inlineStr"/>
      <c r="I48" s="17">
        <f>SUM(I8:I47)</f>
        <v/>
      </c>
      <c r="J48" s="16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47">
    <cfRule type="cellIs" priority="1" operator="equal" dxfId="11">
      <formula>"¡Solape!"</formula>
    </cfRule>
    <cfRule type="cellIs" priority="2" operator="equal" dxfId="3">
      <formula>"Revisa hora"</formula>
    </cfRule>
    <cfRule type="cellIs" priority="3" operator="equal" dxfId="12">
      <formula>"OK"</formula>
    </cfRule>
  </conditionalFormatting>
  <conditionalFormatting sqref="B8:B47">
    <cfRule type="expression" priority="4" dxfId="1">
      <formula>AND($B8&lt;&gt;"",$B8=Asignaturas!$B$8)</formula>
    </cfRule>
    <cfRule type="expression" priority="5" dxfId="2">
      <formula>AND($B8&lt;&gt;"",$B8=Asignaturas!$B$9)</formula>
    </cfRule>
    <cfRule type="expression" priority="6" dxfId="3">
      <formula>AND($B8&lt;&gt;"",$B8=Asignaturas!$B$10)</formula>
    </cfRule>
    <cfRule type="expression" priority="7" dxfId="4">
      <formula>AND($B8&lt;&gt;"",$B8=Asignaturas!$B$11)</formula>
    </cfRule>
    <cfRule type="expression" priority="8" dxfId="5">
      <formula>AND($B8&lt;&gt;"",$B8=Asignaturas!$B$12)</formula>
    </cfRule>
    <cfRule type="expression" priority="9" dxfId="6">
      <formula>AND($B8&lt;&gt;"",$B8=Asignaturas!$B$13)</formula>
    </cfRule>
    <cfRule type="expression" priority="10" dxfId="7">
      <formula>AND($B8&lt;&gt;"",$B8=Asignaturas!$B$14)</formula>
    </cfRule>
    <cfRule type="expression" priority="11" dxfId="8">
      <formula>AND($B8&lt;&gt;"",$B8=Asignaturas!$B$15)</formula>
    </cfRule>
    <cfRule type="expression" priority="12" dxfId="9">
      <formula>AND($B8&lt;&gt;"",$B8=Asignaturas!$B$16)</formula>
    </cfRule>
    <cfRule type="expression" priority="13" dxfId="10">
      <formula>AND($B8&lt;&gt;"",$B8=Asignaturas!$B$17)</formula>
    </cfRule>
  </conditionalFormatting>
  <dataValidations count="4">
    <dataValidation sqref="B8:B47" showDropDown="0" showInputMessage="0" showErrorMessage="0" allowBlank="1" type="list">
      <formula1>=Asignaturas!$B$8:$B$17</formula1>
    </dataValidation>
    <dataValidation sqref="C8:C47" showDropDown="0" showInputMessage="0" showErrorMessage="0" allowBlank="1" type="list">
      <formula1>=Listas!$A$2:$A$6</formula1>
    </dataValidation>
    <dataValidation sqref="D8:D47" showDropDown="0" showInputMessage="0" showErrorMessage="0" allowBlank="1" type="list">
      <formula1>=Listas!$B$2:$B$6</formula1>
    </dataValidation>
    <dataValidation sqref="E8:F47" showDropDown="0" showInputMessage="0" showErrorMessage="1" allowBlank="1" errorTitle="Hora" error="Escribe una hora, por ejemplo 9:00." type="time" operator="between">
      <formula1>0</formula1>
      <formula2>0.999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2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9" customWidth="1" min="3" max="3"/>
    <col width="20" customWidth="1" min="4" max="4"/>
    <col width="8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13" customWidth="1" min="11" max="11"/>
    <col width="14" customWidth="1" min="12" max="12"/>
  </cols>
  <sheetData>
    <row r="2" ht="34" customHeight="1">
      <c r="B2" s="1" t="inlineStr">
        <is>
          <t>Asignaturas y horas lectivas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Define tus asignaturas (cada una con su color) y mira las horas de teoría, práctica y estudio personal.</t>
        </is>
      </c>
    </row>
    <row r="5">
      <c r="B5" s="4" t="inlineStr">
        <is>
          <t>Semanas lectivas del cuatrimestre:</t>
        </is>
      </c>
      <c r="E5" s="18" t="n">
        <v>15</v>
      </c>
      <c r="F5" s="4" t="inlineStr">
        <is>
          <t>Estudio personal por hora de clase (h):</t>
        </is>
      </c>
      <c r="J5" s="19" t="n">
        <v>1.5</v>
      </c>
    </row>
    <row r="7" ht="44" customHeight="1">
      <c r="B7" s="7" t="inlineStr">
        <is>
          <t>Asignatura</t>
        </is>
      </c>
      <c r="C7" s="7" t="inlineStr">
        <is>
          <t>Color</t>
        </is>
      </c>
      <c r="D7" s="7" t="inlineStr">
        <is>
          <t>Profesor/a</t>
        </is>
      </c>
      <c r="E7" s="7" t="inlineStr">
        <is>
          <t>ECTS</t>
        </is>
      </c>
      <c r="F7" s="7" t="inlineStr">
        <is>
          <t>Teoría (h/sem)</t>
        </is>
      </c>
      <c r="G7" s="7" t="inlineStr">
        <is>
          <t>Práctica (h/sem)</t>
        </is>
      </c>
      <c r="H7" s="7" t="inlineStr">
        <is>
          <t>Otras (h/sem)</t>
        </is>
      </c>
      <c r="I7" s="7" t="inlineStr">
        <is>
          <t>Total clase (h/sem)</t>
        </is>
      </c>
      <c r="J7" s="7" t="inlineStr">
        <is>
          <t>% del total</t>
        </is>
      </c>
      <c r="K7" s="7" t="inlineStr">
        <is>
          <t>Horas cuatrimestre</t>
        </is>
      </c>
      <c r="L7" s="7" t="inlineStr">
        <is>
          <t>Estudio personal (h/sem)</t>
        </is>
      </c>
    </row>
    <row r="8">
      <c r="B8" s="11" t="inlineStr">
        <is>
          <t>Microeconomía</t>
        </is>
      </c>
      <c r="C8" s="20" t="inlineStr">
        <is>
          <t>Color 1</t>
        </is>
      </c>
      <c r="D8" s="11" t="inlineStr">
        <is>
          <t>Prof. Ruiz</t>
        </is>
      </c>
      <c r="E8" s="19" t="n">
        <v>6</v>
      </c>
      <c r="F8" s="13">
        <f>IF(B8="","",SUMIFS(Clases!$I$8:$I$47,Clases!$B$8:$B$47,B8,Clases!$C$8:$C$47,"Teoría"))</f>
        <v/>
      </c>
      <c r="G8" s="13">
        <f>IF(B8="","",SUMIFS(Clases!$I$8:$I$47,Clases!$B$8:$B$47,B8,Clases!$C$8:$C$47,"Práctica"))</f>
        <v/>
      </c>
      <c r="H8" s="13">
        <f>IF(B8="","",I8-F8-G8)</f>
        <v/>
      </c>
      <c r="I8" s="21">
        <f>IF(B8="","",SUMIF(Clases!$B$8:$B$47,B8,Clases!$I$8:$I$47))</f>
        <v/>
      </c>
      <c r="J8" s="22">
        <f>IF(B8="","",IF($I$18=0,0,I8/$I$18))</f>
        <v/>
      </c>
      <c r="K8" s="23">
        <f>IF(B8="","",I8*$E$5)</f>
        <v/>
      </c>
      <c r="L8" s="13">
        <f>IF(B8="","",ROUND(I8*$J$5,1))</f>
        <v/>
      </c>
    </row>
    <row r="9">
      <c r="B9" s="11" t="inlineStr">
        <is>
          <t>Contabilidad Financiera</t>
        </is>
      </c>
      <c r="C9" s="24" t="inlineStr">
        <is>
          <t>Color 2</t>
        </is>
      </c>
      <c r="D9" s="11" t="inlineStr">
        <is>
          <t>Prof. Navarro</t>
        </is>
      </c>
      <c r="E9" s="19" t="n">
        <v>6</v>
      </c>
      <c r="F9" s="13">
        <f>IF(B9="","",SUMIFS(Clases!$I$8:$I$47,Clases!$B$8:$B$47,B9,Clases!$C$8:$C$47,"Teoría"))</f>
        <v/>
      </c>
      <c r="G9" s="13">
        <f>IF(B9="","",SUMIFS(Clases!$I$8:$I$47,Clases!$B$8:$B$47,B9,Clases!$C$8:$C$47,"Práctica"))</f>
        <v/>
      </c>
      <c r="H9" s="13">
        <f>IF(B9="","",I9-F9-G9)</f>
        <v/>
      </c>
      <c r="I9" s="21">
        <f>IF(B9="","",SUMIF(Clases!$B$8:$B$47,B9,Clases!$I$8:$I$47))</f>
        <v/>
      </c>
      <c r="J9" s="22">
        <f>IF(B9="","",IF($I$18=0,0,I9/$I$18))</f>
        <v/>
      </c>
      <c r="K9" s="23">
        <f>IF(B9="","",I9*$E$5)</f>
        <v/>
      </c>
      <c r="L9" s="13">
        <f>IF(B9="","",ROUND(I9*$J$5,1))</f>
        <v/>
      </c>
    </row>
    <row r="10">
      <c r="B10" s="11" t="inlineStr">
        <is>
          <t>Estadística</t>
        </is>
      </c>
      <c r="C10" s="25" t="inlineStr">
        <is>
          <t>Color 3</t>
        </is>
      </c>
      <c r="D10" s="11" t="inlineStr">
        <is>
          <t>Prof. Molina</t>
        </is>
      </c>
      <c r="E10" s="19" t="n">
        <v>6</v>
      </c>
      <c r="F10" s="13">
        <f>IF(B10="","",SUMIFS(Clases!$I$8:$I$47,Clases!$B$8:$B$47,B10,Clases!$C$8:$C$47,"Teoría"))</f>
        <v/>
      </c>
      <c r="G10" s="13">
        <f>IF(B10="","",SUMIFS(Clases!$I$8:$I$47,Clases!$B$8:$B$47,B10,Clases!$C$8:$C$47,"Práctica"))</f>
        <v/>
      </c>
      <c r="H10" s="13">
        <f>IF(B10="","",I10-F10-G10)</f>
        <v/>
      </c>
      <c r="I10" s="21">
        <f>IF(B10="","",SUMIF(Clases!$B$8:$B$47,B10,Clases!$I$8:$I$47))</f>
        <v/>
      </c>
      <c r="J10" s="22">
        <f>IF(B10="","",IF($I$18=0,0,I10/$I$18))</f>
        <v/>
      </c>
      <c r="K10" s="23">
        <f>IF(B10="","",I10*$E$5)</f>
        <v/>
      </c>
      <c r="L10" s="13">
        <f>IF(B10="","",ROUND(I10*$J$5,1))</f>
        <v/>
      </c>
    </row>
    <row r="11">
      <c r="B11" s="11" t="inlineStr">
        <is>
          <t>Derecho Mercantil</t>
        </is>
      </c>
      <c r="C11" s="26" t="inlineStr">
        <is>
          <t>Color 4</t>
        </is>
      </c>
      <c r="D11" s="11" t="inlineStr">
        <is>
          <t>Prof. Vidal</t>
        </is>
      </c>
      <c r="E11" s="19" t="n">
        <v>4.5</v>
      </c>
      <c r="F11" s="13">
        <f>IF(B11="","",SUMIFS(Clases!$I$8:$I$47,Clases!$B$8:$B$47,B11,Clases!$C$8:$C$47,"Teoría"))</f>
        <v/>
      </c>
      <c r="G11" s="13">
        <f>IF(B11="","",SUMIFS(Clases!$I$8:$I$47,Clases!$B$8:$B$47,B11,Clases!$C$8:$C$47,"Práctica"))</f>
        <v/>
      </c>
      <c r="H11" s="13">
        <f>IF(B11="","",I11-F11-G11)</f>
        <v/>
      </c>
      <c r="I11" s="21">
        <f>IF(B11="","",SUMIF(Clases!$B$8:$B$47,B11,Clases!$I$8:$I$47))</f>
        <v/>
      </c>
      <c r="J11" s="22">
        <f>IF(B11="","",IF($I$18=0,0,I11/$I$18))</f>
        <v/>
      </c>
      <c r="K11" s="23">
        <f>IF(B11="","",I11*$E$5)</f>
        <v/>
      </c>
      <c r="L11" s="13">
        <f>IF(B11="","",ROUND(I11*$J$5,1))</f>
        <v/>
      </c>
    </row>
    <row r="12">
      <c r="B12" s="11" t="inlineStr">
        <is>
          <t>Matemáticas Empresariales</t>
        </is>
      </c>
      <c r="C12" s="27" t="inlineStr">
        <is>
          <t>Color 5</t>
        </is>
      </c>
      <c r="D12" s="11" t="inlineStr">
        <is>
          <t>Prof. Ortega</t>
        </is>
      </c>
      <c r="E12" s="19" t="n">
        <v>6</v>
      </c>
      <c r="F12" s="13">
        <f>IF(B12="","",SUMIFS(Clases!$I$8:$I$47,Clases!$B$8:$B$47,B12,Clases!$C$8:$C$47,"Teoría"))</f>
        <v/>
      </c>
      <c r="G12" s="13">
        <f>IF(B12="","",SUMIFS(Clases!$I$8:$I$47,Clases!$B$8:$B$47,B12,Clases!$C$8:$C$47,"Práctica"))</f>
        <v/>
      </c>
      <c r="H12" s="13">
        <f>IF(B12="","",I12-F12-G12)</f>
        <v/>
      </c>
      <c r="I12" s="21">
        <f>IF(B12="","",SUMIF(Clases!$B$8:$B$47,B12,Clases!$I$8:$I$47))</f>
        <v/>
      </c>
      <c r="J12" s="22">
        <f>IF(B12="","",IF($I$18=0,0,I12/$I$18))</f>
        <v/>
      </c>
      <c r="K12" s="23">
        <f>IF(B12="","",I12*$E$5)</f>
        <v/>
      </c>
      <c r="L12" s="13">
        <f>IF(B12="","",ROUND(I12*$J$5,1))</f>
        <v/>
      </c>
    </row>
    <row r="13">
      <c r="B13" s="11" t="inlineStr">
        <is>
          <t>Marketing</t>
        </is>
      </c>
      <c r="C13" s="28" t="inlineStr">
        <is>
          <t>Color 6</t>
        </is>
      </c>
      <c r="D13" s="11" t="inlineStr">
        <is>
          <t>Prof. Serra</t>
        </is>
      </c>
      <c r="E13" s="19" t="n">
        <v>6</v>
      </c>
      <c r="F13" s="13">
        <f>IF(B13="","",SUMIFS(Clases!$I$8:$I$47,Clases!$B$8:$B$47,B13,Clases!$C$8:$C$47,"Teoría"))</f>
        <v/>
      </c>
      <c r="G13" s="13">
        <f>IF(B13="","",SUMIFS(Clases!$I$8:$I$47,Clases!$B$8:$B$47,B13,Clases!$C$8:$C$47,"Práctica"))</f>
        <v/>
      </c>
      <c r="H13" s="13">
        <f>IF(B13="","",I13-F13-G13)</f>
        <v/>
      </c>
      <c r="I13" s="21">
        <f>IF(B13="","",SUMIF(Clases!$B$8:$B$47,B13,Clases!$I$8:$I$47))</f>
        <v/>
      </c>
      <c r="J13" s="22">
        <f>IF(B13="","",IF($I$18=0,0,I13/$I$18))</f>
        <v/>
      </c>
      <c r="K13" s="23">
        <f>IF(B13="","",I13*$E$5)</f>
        <v/>
      </c>
      <c r="L13" s="13">
        <f>IF(B13="","",ROUND(I13*$J$5,1))</f>
        <v/>
      </c>
    </row>
    <row r="14">
      <c r="B14" s="11" t="inlineStr">
        <is>
          <t>Inglés Técnico</t>
        </is>
      </c>
      <c r="C14" s="29" t="inlineStr">
        <is>
          <t>Color 7</t>
        </is>
      </c>
      <c r="D14" s="11" t="inlineStr">
        <is>
          <t>Prof. Bennett</t>
        </is>
      </c>
      <c r="E14" s="19" t="n">
        <v>3</v>
      </c>
      <c r="F14" s="13">
        <f>IF(B14="","",SUMIFS(Clases!$I$8:$I$47,Clases!$B$8:$B$47,B14,Clases!$C$8:$C$47,"Teoría"))</f>
        <v/>
      </c>
      <c r="G14" s="13">
        <f>IF(B14="","",SUMIFS(Clases!$I$8:$I$47,Clases!$B$8:$B$47,B14,Clases!$C$8:$C$47,"Práctica"))</f>
        <v/>
      </c>
      <c r="H14" s="13">
        <f>IF(B14="","",I14-F14-G14)</f>
        <v/>
      </c>
      <c r="I14" s="21">
        <f>IF(B14="","",SUMIF(Clases!$B$8:$B$47,B14,Clases!$I$8:$I$47))</f>
        <v/>
      </c>
      <c r="J14" s="22">
        <f>IF(B14="","",IF($I$18=0,0,I14/$I$18))</f>
        <v/>
      </c>
      <c r="K14" s="23">
        <f>IF(B14="","",I14*$E$5)</f>
        <v/>
      </c>
      <c r="L14" s="13">
        <f>IF(B14="","",ROUND(I14*$J$5,1))</f>
        <v/>
      </c>
    </row>
    <row r="15">
      <c r="B15" s="11" t="inlineStr">
        <is>
          <t>Informática Aplicada</t>
        </is>
      </c>
      <c r="C15" s="30" t="inlineStr">
        <is>
          <t>Color 8</t>
        </is>
      </c>
      <c r="D15" s="11" t="inlineStr">
        <is>
          <t>Prof. Cano</t>
        </is>
      </c>
      <c r="E15" s="19" t="n">
        <v>6</v>
      </c>
      <c r="F15" s="13">
        <f>IF(B15="","",SUMIFS(Clases!$I$8:$I$47,Clases!$B$8:$B$47,B15,Clases!$C$8:$C$47,"Teoría"))</f>
        <v/>
      </c>
      <c r="G15" s="13">
        <f>IF(B15="","",SUMIFS(Clases!$I$8:$I$47,Clases!$B$8:$B$47,B15,Clases!$C$8:$C$47,"Práctica"))</f>
        <v/>
      </c>
      <c r="H15" s="13">
        <f>IF(B15="","",I15-F15-G15)</f>
        <v/>
      </c>
      <c r="I15" s="21">
        <f>IF(B15="","",SUMIF(Clases!$B$8:$B$47,B15,Clases!$I$8:$I$47))</f>
        <v/>
      </c>
      <c r="J15" s="22">
        <f>IF(B15="","",IF($I$18=0,0,I15/$I$18))</f>
        <v/>
      </c>
      <c r="K15" s="23">
        <f>IF(B15="","",I15*$E$5)</f>
        <v/>
      </c>
      <c r="L15" s="13">
        <f>IF(B15="","",ROUND(I15*$J$5,1))</f>
        <v/>
      </c>
    </row>
    <row r="16">
      <c r="B16" s="11" t="n"/>
      <c r="C16" s="31" t="inlineStr">
        <is>
          <t>Color 9</t>
        </is>
      </c>
      <c r="D16" s="11" t="n"/>
      <c r="E16" s="19" t="n"/>
      <c r="F16" s="13">
        <f>IF(B16="","",SUMIFS(Clases!$I$8:$I$47,Clases!$B$8:$B$47,B16,Clases!$C$8:$C$47,"Teoría"))</f>
        <v/>
      </c>
      <c r="G16" s="13">
        <f>IF(B16="","",SUMIFS(Clases!$I$8:$I$47,Clases!$B$8:$B$47,B16,Clases!$C$8:$C$47,"Práctica"))</f>
        <v/>
      </c>
      <c r="H16" s="13">
        <f>IF(B16="","",I16-F16-G16)</f>
        <v/>
      </c>
      <c r="I16" s="21">
        <f>IF(B16="","",SUMIF(Clases!$B$8:$B$47,B16,Clases!$I$8:$I$47))</f>
        <v/>
      </c>
      <c r="J16" s="22">
        <f>IF(B16="","",IF($I$18=0,0,I16/$I$18))</f>
        <v/>
      </c>
      <c r="K16" s="23">
        <f>IF(B16="","",I16*$E$5)</f>
        <v/>
      </c>
      <c r="L16" s="13">
        <f>IF(B16="","",ROUND(I16*$J$5,1))</f>
        <v/>
      </c>
    </row>
    <row r="17">
      <c r="B17" s="11" t="n"/>
      <c r="C17" s="32" t="inlineStr">
        <is>
          <t>Color 10</t>
        </is>
      </c>
      <c r="D17" s="11" t="n"/>
      <c r="E17" s="19" t="n"/>
      <c r="F17" s="13">
        <f>IF(B17="","",SUMIFS(Clases!$I$8:$I$47,Clases!$B$8:$B$47,B17,Clases!$C$8:$C$47,"Teoría"))</f>
        <v/>
      </c>
      <c r="G17" s="13">
        <f>IF(B17="","",SUMIFS(Clases!$I$8:$I$47,Clases!$B$8:$B$47,B17,Clases!$C$8:$C$47,"Práctica"))</f>
        <v/>
      </c>
      <c r="H17" s="13">
        <f>IF(B17="","",I17-F17-G17)</f>
        <v/>
      </c>
      <c r="I17" s="21">
        <f>IF(B17="","",SUMIF(Clases!$B$8:$B$47,B17,Clases!$I$8:$I$47))</f>
        <v/>
      </c>
      <c r="J17" s="22">
        <f>IF(B17="","",IF($I$18=0,0,I17/$I$18))</f>
        <v/>
      </c>
      <c r="K17" s="23">
        <f>IF(B17="","",I17*$E$5)</f>
        <v/>
      </c>
      <c r="L17" s="13">
        <f>IF(B17="","",ROUND(I17*$J$5,1))</f>
        <v/>
      </c>
    </row>
    <row r="18">
      <c r="B18" s="16" t="inlineStr">
        <is>
          <t>Total</t>
        </is>
      </c>
      <c r="C18" s="16" t="inlineStr"/>
      <c r="D18" s="16" t="inlineStr"/>
      <c r="E18" s="17">
        <f>SUM(E8:E17)</f>
        <v/>
      </c>
      <c r="F18" s="17">
        <f>SUM(F8:F17)</f>
        <v/>
      </c>
      <c r="G18" s="17">
        <f>SUM(G8:G17)</f>
        <v/>
      </c>
      <c r="H18" s="17">
        <f>SUM(H8:H17)</f>
        <v/>
      </c>
      <c r="I18" s="17">
        <f>SUM(I8:I17)</f>
        <v/>
      </c>
      <c r="J18" s="33">
        <f>SUM(J8:J17)</f>
        <v/>
      </c>
      <c r="K18" s="34">
        <f>SUM(K8:K17)</f>
        <v/>
      </c>
      <c r="L18" s="17">
        <f>SUM(L8:L17)</f>
        <v/>
      </c>
    </row>
    <row r="20">
      <c r="B20" s="6" t="inlineStr">
        <is>
          <t>Las horas de clase se calculan solas a partir de la hoja «Clases». El estudio personal es una estimación editable (celda J5), no un dato oficial.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I8:I17">
    <cfRule type="dataBar" priority="1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G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" customWidth="1" min="8" max="8"/>
  </cols>
  <sheetData>
    <row r="2" ht="34" customHeight="1">
      <c r="B2" s="1" t="inlineStr">
        <is>
          <t>Panel de tu semana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automático: horas de clase, días cargados, huecos entre clases y estudio personal estimado.</t>
        </is>
      </c>
    </row>
    <row r="5" ht="34" customHeight="1">
      <c r="B5" s="35" t="inlineStr">
        <is>
          <t>HORAS DE CLASE / SEMANA</t>
        </is>
      </c>
      <c r="C5" s="35" t="inlineStr">
        <is>
          <t>ASIGNATURAS</t>
        </is>
      </c>
      <c r="D5" s="35" t="inlineStr">
        <is>
          <t>DÍA MÁS CARGADO</t>
        </is>
      </c>
      <c r="E5" s="35" t="inlineStr">
        <is>
          <t>HORAS DE HUECO</t>
        </is>
      </c>
      <c r="F5" s="35" t="inlineStr">
        <is>
          <t>CARGA TOTAL (CLASE + ESTUDIO)</t>
        </is>
      </c>
      <c r="G5" s="35" t="inlineStr">
        <is>
          <t>SOLAPES</t>
        </is>
      </c>
    </row>
    <row r="6" ht="36" customHeight="1">
      <c r="B6" s="36">
        <f>Clases!I48</f>
        <v/>
      </c>
      <c r="C6" s="37">
        <f>COUNTIF(Asignaturas!I8:I17,"&gt;0")</f>
        <v/>
      </c>
      <c r="D6" s="38">
        <f>IF(MAX(D12:D16)=0,"-",INDEX(B12:B16,MATCH(MAX(D12:D16),D12:D16,0)))</f>
        <v/>
      </c>
      <c r="E6" s="36">
        <f>SUM(G12:G16)</f>
        <v/>
      </c>
      <c r="F6" s="36">
        <f>Clases!I48+Asignaturas!L18</f>
        <v/>
      </c>
      <c r="G6" s="37">
        <f>COUNTIF(Clases!J8:J47,"¡Solape!")</f>
        <v/>
      </c>
    </row>
    <row r="8">
      <c r="B8" s="4" t="inlineStr">
        <is>
          <t>Entrada más temprana:</t>
        </is>
      </c>
      <c r="D8" s="8">
        <f>IF(COUNT(Clases!E8:E47)=0,"-",MIN(Clases!E8:E47))</f>
        <v/>
      </c>
      <c r="E8" s="39" t="inlineStr">
        <is>
          <t>Salida más tardía:</t>
        </is>
      </c>
      <c r="G8" s="8">
        <f>IF(COUNT(Clases!F8:F47)=0,"-",MAX(Clases!F8:F47))</f>
        <v/>
      </c>
    </row>
    <row r="10">
      <c r="B10" s="40" t="inlineStr">
        <is>
          <t>CARGA POR DÍA</t>
        </is>
      </c>
    </row>
    <row r="11" ht="28" customHeight="1">
      <c r="B11" s="7" t="inlineStr">
        <is>
          <t>Día</t>
        </is>
      </c>
      <c r="C11" s="7" t="inlineStr">
        <is>
          <t>Sesiones</t>
        </is>
      </c>
      <c r="D11" s="7" t="inlineStr">
        <is>
          <t>Horas de clase</t>
        </is>
      </c>
      <c r="E11" s="7" t="inlineStr">
        <is>
          <t>Primera hora</t>
        </is>
      </c>
      <c r="F11" s="7" t="inlineStr">
        <is>
          <t>Última hora</t>
        </is>
      </c>
      <c r="G11" s="7" t="inlineStr">
        <is>
          <t>Huecos (h)</t>
        </is>
      </c>
    </row>
    <row r="12">
      <c r="B12" s="41">
        <f>Listas!B2</f>
        <v/>
      </c>
      <c r="C12" s="23">
        <f>COUNTIFS(Clases!$D$8:$D$47,B12,Clases!$E$8:$E$47,"&gt;0")</f>
        <v/>
      </c>
      <c r="D12" s="21">
        <f>SUMIF(Clases!$D$8:$D$47,B12,Clases!$I$8:$I$47)</f>
        <v/>
      </c>
      <c r="E12" s="42">
        <f>IF(C12=0,"-",SMALL(Clases!$K$8:$K$47,COUNTIF(Clases!$K$8:$K$47,"&lt;"&amp;1*10)+1)-1*10)</f>
        <v/>
      </c>
      <c r="F12" s="42">
        <f>IF(C12=0,"-",LARGE(Clases!$L$8:$L$47,COUNTIF(Clases!$L$8:$L$47,"&gt;="&amp;2*10)+1)-1*10)</f>
        <v/>
      </c>
      <c r="G12" s="13">
        <f>IF(C12=0,0,MAX(0,ROUND((F12-E12)*24-D12,2)))</f>
        <v/>
      </c>
    </row>
    <row r="13">
      <c r="B13" s="41">
        <f>Listas!B3</f>
        <v/>
      </c>
      <c r="C13" s="23">
        <f>COUNTIFS(Clases!$D$8:$D$47,B13,Clases!$E$8:$E$47,"&gt;0")</f>
        <v/>
      </c>
      <c r="D13" s="21">
        <f>SUMIF(Clases!$D$8:$D$47,B13,Clases!$I$8:$I$47)</f>
        <v/>
      </c>
      <c r="E13" s="42">
        <f>IF(C13=0,"-",SMALL(Clases!$K$8:$K$47,COUNTIF(Clases!$K$8:$K$47,"&lt;"&amp;2*10)+1)-2*10)</f>
        <v/>
      </c>
      <c r="F13" s="42">
        <f>IF(C13=0,"-",LARGE(Clases!$L$8:$L$47,COUNTIF(Clases!$L$8:$L$47,"&gt;="&amp;3*10)+1)-2*10)</f>
        <v/>
      </c>
      <c r="G13" s="13">
        <f>IF(C13=0,0,MAX(0,ROUND((F13-E13)*24-D13,2)))</f>
        <v/>
      </c>
    </row>
    <row r="14">
      <c r="B14" s="41">
        <f>Listas!B4</f>
        <v/>
      </c>
      <c r="C14" s="23">
        <f>COUNTIFS(Clases!$D$8:$D$47,B14,Clases!$E$8:$E$47,"&gt;0")</f>
        <v/>
      </c>
      <c r="D14" s="21">
        <f>SUMIF(Clases!$D$8:$D$47,B14,Clases!$I$8:$I$47)</f>
        <v/>
      </c>
      <c r="E14" s="42">
        <f>IF(C14=0,"-",SMALL(Clases!$K$8:$K$47,COUNTIF(Clases!$K$8:$K$47,"&lt;"&amp;3*10)+1)-3*10)</f>
        <v/>
      </c>
      <c r="F14" s="42">
        <f>IF(C14=0,"-",LARGE(Clases!$L$8:$L$47,COUNTIF(Clases!$L$8:$L$47,"&gt;="&amp;4*10)+1)-3*10)</f>
        <v/>
      </c>
      <c r="G14" s="13">
        <f>IF(C14=0,0,MAX(0,ROUND((F14-E14)*24-D14,2)))</f>
        <v/>
      </c>
    </row>
    <row r="15">
      <c r="B15" s="41">
        <f>Listas!B5</f>
        <v/>
      </c>
      <c r="C15" s="23">
        <f>COUNTIFS(Clases!$D$8:$D$47,B15,Clases!$E$8:$E$47,"&gt;0")</f>
        <v/>
      </c>
      <c r="D15" s="21">
        <f>SUMIF(Clases!$D$8:$D$47,B15,Clases!$I$8:$I$47)</f>
        <v/>
      </c>
      <c r="E15" s="42">
        <f>IF(C15=0,"-",SMALL(Clases!$K$8:$K$47,COUNTIF(Clases!$K$8:$K$47,"&lt;"&amp;4*10)+1)-4*10)</f>
        <v/>
      </c>
      <c r="F15" s="42">
        <f>IF(C15=0,"-",LARGE(Clases!$L$8:$L$47,COUNTIF(Clases!$L$8:$L$47,"&gt;="&amp;5*10)+1)-4*10)</f>
        <v/>
      </c>
      <c r="G15" s="13">
        <f>IF(C15=0,0,MAX(0,ROUND((F15-E15)*24-D15,2)))</f>
        <v/>
      </c>
    </row>
    <row r="16">
      <c r="B16" s="41">
        <f>Listas!B6</f>
        <v/>
      </c>
      <c r="C16" s="23">
        <f>COUNTIFS(Clases!$D$8:$D$47,B16,Clases!$E$8:$E$47,"&gt;0")</f>
        <v/>
      </c>
      <c r="D16" s="21">
        <f>SUMIF(Clases!$D$8:$D$47,B16,Clases!$I$8:$I$47)</f>
        <v/>
      </c>
      <c r="E16" s="42">
        <f>IF(C16=0,"-",SMALL(Clases!$K$8:$K$47,COUNTIF(Clases!$K$8:$K$47,"&lt;"&amp;5*10)+1)-5*10)</f>
        <v/>
      </c>
      <c r="F16" s="42">
        <f>IF(C16=0,"-",LARGE(Clases!$L$8:$L$47,COUNTIF(Clases!$L$8:$L$47,"&gt;="&amp;6*10)+1)-5*10)</f>
        <v/>
      </c>
      <c r="G16" s="13">
        <f>IF(C16=0,0,MAX(0,ROUND((F16-E16)*24-D16,2)))</f>
        <v/>
      </c>
    </row>
    <row r="17">
      <c r="B17" s="16" t="inlineStr">
        <is>
          <t>Total</t>
        </is>
      </c>
      <c r="C17" s="34">
        <f>SUM(C12:C16)</f>
        <v/>
      </c>
      <c r="D17" s="17">
        <f>SUM(D12:D16)</f>
        <v/>
      </c>
      <c r="E17" s="16" t="inlineStr"/>
      <c r="F17" s="16" t="inlineStr"/>
      <c r="G17" s="17">
        <f>SUM(G12:G16)</f>
        <v/>
      </c>
    </row>
    <row r="19">
      <c r="B19" s="40" t="inlineStr">
        <is>
          <t>HORAS DE CLASE POR DÍA</t>
        </is>
      </c>
    </row>
    <row r="36">
      <c r="B36" s="40" t="inlineStr">
        <is>
          <t>HORAS DE CLASE POR ASIGNATURA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G6">
    <cfRule type="expression" priority="1" dxfId="11">
      <formula>$G$6&gt;0</formula>
    </cfRule>
  </conditionalFormatting>
  <conditionalFormatting sqref="D12:D16">
    <cfRule type="dataBar" priority="2">
      <dataBar>
        <cfvo type="num" val="0"/>
        <cfvo type="max"/>
        <color rgb="0010B981"/>
      </dataBar>
    </cfRule>
  </conditionalFormatting>
  <conditionalFormatting sqref="B12:G16">
    <cfRule type="expression" priority="3" dxfId="3">
      <formula>AND(ISNUMBER($D12),$D12=MAX($D$12:$D$16),$D12&gt;0)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Horario universitario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40" t="inlineStr">
        <is>
          <t>CÓMO USARLA</t>
        </is>
      </c>
    </row>
    <row r="6" ht="30" customHeight="1">
      <c r="B6" s="43" t="inlineStr">
        <is>
          <t>1.  Abre la hoja «Asignaturas» y escribe tus asignaturas (hasta 10), el profesor y los ECTS. Cada una toma un color que verás en la parrilla.</t>
        </is>
      </c>
    </row>
    <row r="7" ht="30" customHeight="1">
      <c r="B7" s="43" t="inlineStr">
        <is>
          <t>2.  Ajusta en esa misma hoja las semanas lectivas del cuatrimestre (E5) y cuántas horas de estudio personal estimas por hora de clase (J5).</t>
        </is>
      </c>
    </row>
    <row r="8" ht="30" customHeight="1">
      <c r="B8" s="43" t="inlineStr">
        <is>
          <t>3.  Ve a «Clases» y añade una fila por cada sesión: elige asignatura, tipo (teoría, práctica...) y día en los desplegables.</t>
        </is>
      </c>
    </row>
    <row r="9" ht="30" customHeight="1">
      <c r="B9" s="43" t="inlineStr">
        <is>
          <t>4.  Escribe la hora de inicio y de fin (por ejemplo 9:00 y 11:00), el aula y el profesor. Las filas hasta la 47 ya tienen fórmulas.</t>
        </is>
      </c>
    </row>
    <row r="10" ht="30" customHeight="1">
      <c r="B10" s="43" t="inlineStr">
        <is>
          <t>5.  Mira la columna «Control»: «OK» es correcto, «¡Solape!» indica dos clases a la misma hora y «Revisa hora» que el fin es anterior al inicio.</t>
        </is>
      </c>
    </row>
    <row r="11" ht="30" customHeight="1">
      <c r="B11" s="43" t="inlineStr">
        <is>
          <t>6.  Abre «Horario»: la parrilla se rellena sola con la asignatura, el tipo y el aula de cada franja. Cambia la primera hora (C5) si hace falta.</t>
        </is>
      </c>
    </row>
    <row r="12" ht="30" customHeight="1">
      <c r="B12" s="43" t="inlineStr">
        <is>
          <t>7.  Consulta el «Panel» para ver las horas por día, el día más cargado, los huecos entre clases y la carga total semanal con estudio.</t>
        </is>
      </c>
    </row>
    <row r="13" ht="30" customHeight="1">
      <c r="B13" s="43" t="inlineStr">
        <is>
          <t>8.  Imprime la hoja «Horario» (ya está preparada en horizontal y a una página de ancho) o guárdala como PDF.</t>
        </is>
      </c>
    </row>
    <row r="15">
      <c r="B15" s="40" t="inlineStr">
        <is>
          <t>CONSEJOS</t>
        </is>
      </c>
    </row>
    <row r="16" ht="30" customHeight="1">
      <c r="B16" s="43" t="inlineStr">
        <is>
          <t>•  Las franjas de la parrilla son de una hora: funciona mejor con clases que empiezan y acaban en hora en punto.</t>
        </is>
      </c>
    </row>
    <row r="17" ht="30" customHeight="1">
      <c r="B17" s="43" t="inlineStr">
        <is>
          <t>•  Para la hora de inicio y fin escribe valores como 9:00 o 16:30; el programa los guarda como hora automáticamente.</t>
        </is>
      </c>
    </row>
    <row r="18" ht="30" customHeight="1">
      <c r="B18" s="43" t="inlineStr">
        <is>
          <t>•  Los datos de ejemplo (asignaturas, profesores, aulas) son ficticios: bórralos y escribe los tuyos en las celdas crema.</t>
        </is>
      </c>
    </row>
    <row r="19" ht="30" customHeight="1">
      <c r="B19" s="43" t="inlineStr">
        <is>
          <t>•  Las hojas están protegidas sin contraseña: Revisar &gt; Desproteger hoja si necesitas modificar alguna fórmula o ampliar filas.</t>
        </is>
      </c>
    </row>
    <row r="20" ht="30" customHeight="1">
      <c r="B20" s="43" t="inlineStr">
        <is>
          <t>•  Las columnas ocultas K y L de «Clases» son auxiliares para calcular la primera y última hora de cada día: no las borres.</t>
        </is>
      </c>
    </row>
    <row r="22">
      <c r="B22" s="6" t="inlineStr">
        <is>
          <t>Las celdas con fondo crema y texto azul son para rellenar; las verdes se calculan solas.</t>
        </is>
      </c>
    </row>
    <row r="24" ht="44" customHeight="1">
      <c r="B24" s="44" t="inlineStr">
        <is>
          <t>Aviso: las horas de estudio personal y las semanas lectivas son parámetros orientativos que tú defines. Consulta siempre la guía docente y el calendario oficial de tu universidad.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Día</t>
        </is>
      </c>
    </row>
    <row r="2">
      <c r="A2" t="inlineStr">
        <is>
          <t>Teoría</t>
        </is>
      </c>
      <c r="B2" t="inlineStr">
        <is>
          <t>Lunes</t>
        </is>
      </c>
    </row>
    <row r="3">
      <c r="A3" t="inlineStr">
        <is>
          <t>Práctica</t>
        </is>
      </c>
      <c r="B3" t="inlineStr">
        <is>
          <t>Martes</t>
        </is>
      </c>
    </row>
    <row r="4">
      <c r="A4" t="inlineStr">
        <is>
          <t>Laboratorio</t>
        </is>
      </c>
      <c r="B4" t="inlineStr">
        <is>
          <t>Miércoles</t>
        </is>
      </c>
    </row>
    <row r="5">
      <c r="A5" t="inlineStr">
        <is>
          <t>Seminario</t>
        </is>
      </c>
      <c r="B5" t="inlineStr">
        <is>
          <t>Jueves</t>
        </is>
      </c>
    </row>
    <row r="6">
      <c r="A6" t="inlineStr">
        <is>
          <t>Tutoría</t>
        </is>
      </c>
      <c r="B6" t="inlineStr">
        <is>
          <t>Viernes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2026-10-02T13:04:34Z</dcterms:created>
  <dcterms:modified xmlns:dcterms="http://purl.org/dc/terms/" xmlns:xsi="http://www.w3.org/2001/XMLSchema-instance" xsi:type="dcterms:W3CDTF">2026-10-02T13:04:34Z</dcterms:modified>
</cp:coreProperties>
</file>