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Lista de compra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##"/>
    <numFmt numFmtId="166" formatCode="#,##0.00 &quot;€&quot;"/>
    <numFmt numFmtId="167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3" fontId="10" fillId="6" borderId="0" applyAlignment="1" pivotButton="0" quotePrefix="0" xfId="0">
      <alignment horizontal="center" vertical="center"/>
    </xf>
    <xf numFmtId="166" fontId="10" fillId="6" borderId="0" applyAlignment="1" pivotButton="0" quotePrefix="0" xfId="0">
      <alignment horizontal="center" vertical="center"/>
    </xf>
    <xf numFmtId="167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3" fontId="6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3" fontId="8" fillId="5" borderId="1" applyAlignment="1" pivotButton="0" quotePrefix="0" xfId="0">
      <alignment vertical="center"/>
    </xf>
    <xf numFmtId="166" fontId="8" fillId="5" borderId="1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vertical="center"/>
      <protection locked="0" hidden="0"/>
    </xf>
    <xf numFmtId="165" fontId="6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6B7280"/>
      </font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del stock por zona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'Panel'!$B$13:$B$16</f>
            </numRef>
          </cat>
          <val>
            <numRef>
              <f>'Panel'!$D$13:$D$16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10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4" customHeight="1">
      <c r="B2" s="1" t="inlineStr">
        <is>
          <t>Panel de la despensa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de stock, caducidades y reposición. Se actualiza solo desde la hoja Inventario.</t>
        </is>
      </c>
    </row>
    <row r="5" ht="24" customHeight="1">
      <c r="B5" s="4" t="inlineStr">
        <is>
          <t>PRODUCTOS REGISTRADOS</t>
        </is>
      </c>
      <c r="D5" s="4" t="inlineStr">
        <is>
          <t>VALOR DEL STOCK</t>
        </is>
      </c>
      <c r="F5" s="4" t="inlineStr">
        <is>
          <t>CADUCADOS</t>
        </is>
      </c>
      <c r="H5" s="4" t="inlineStr">
        <is>
          <t>CADUCAN PRONTO</t>
        </is>
      </c>
    </row>
    <row r="6" ht="34" customHeight="1">
      <c r="B6" s="5">
        <f>COUNTA(Inventario!$B$7:$B$46)</f>
        <v/>
      </c>
      <c r="D6" s="6">
        <f>SUM(Inventario!$K$7:$K$46)</f>
        <v/>
      </c>
      <c r="F6" s="5">
        <f>COUNTIF(Inventario!$M$7:$M$46,"Caducado")</f>
        <v/>
      </c>
      <c r="H6" s="5">
        <f>COUNTIF(Inventario!$M$7:$M$46,"Caduca pronto")</f>
        <v/>
      </c>
    </row>
    <row r="8" ht="24" customHeight="1">
      <c r="B8" s="4" t="inlineStr">
        <is>
          <t>BAJO STOCK MÍNIMO</t>
        </is>
      </c>
      <c r="D8" s="4" t="inlineStr">
        <is>
          <t>COSTE DE REPOSICIÓN</t>
        </is>
      </c>
      <c r="F8" s="4" t="inlineStr">
        <is>
          <t>VALOR EN RIESGO</t>
        </is>
      </c>
      <c r="H8" s="4" t="inlineStr">
        <is>
          <t>% PRODUCTOS EN ORDEN</t>
        </is>
      </c>
    </row>
    <row r="9" ht="34" customHeight="1">
      <c r="B9" s="5">
        <f>COUNTIF(Inventario!$N$7:$N$46,"Reponer")</f>
        <v/>
      </c>
      <c r="D9" s="6">
        <f>SUM(Inventario!$P$7:$P$46)</f>
        <v/>
      </c>
      <c r="F9" s="6">
        <f>SUMIF(Inventario!$M$7:$M$46,"Caducado",Inventario!$K$7:$K$46)+SUMIF(Inventario!$M$7:$M$46,"Caduca pronto",Inventario!$K$7:$K$46)</f>
        <v/>
      </c>
      <c r="H9" s="7">
        <f>IF(B6=0,0,SUMPRODUCT((Inventario!$B$7:$B$46&lt;&gt;"")*(Inventario!$M$7:$M$46&lt;&gt;"Caducado")*(Inventario!$M$7:$M$46&lt;&gt;"Caduca pronto")*(Inventario!$N$7:$N$46&lt;&gt;"Reponer"))/B6)</f>
        <v/>
      </c>
    </row>
    <row r="11">
      <c r="B11" s="8" t="inlineStr">
        <is>
          <t>POR ZONA</t>
        </is>
      </c>
    </row>
    <row r="12" ht="34" customHeight="1">
      <c r="B12" s="9" t="inlineStr">
        <is>
          <t>Zona</t>
        </is>
      </c>
      <c r="C12" s="9" t="inlineStr">
        <is>
          <t>Productos</t>
        </is>
      </c>
      <c r="D12" s="9" t="inlineStr">
        <is>
          <t>Valor stock</t>
        </is>
      </c>
      <c r="E12" s="9" t="inlineStr">
        <is>
          <t>Caducados o por caducar</t>
        </is>
      </c>
      <c r="F12" s="9" t="inlineStr">
        <is>
          <t>Bajo mínimo</t>
        </is>
      </c>
    </row>
    <row r="13">
      <c r="B13" s="10">
        <f>Listas!A2</f>
        <v/>
      </c>
      <c r="C13" s="11">
        <f>COUNTIF(Inventario!$C$7:$C$46,B13)</f>
        <v/>
      </c>
      <c r="D13" s="12">
        <f>SUMIF(Inventario!$C$7:$C$46,B13,Inventario!$K$7:$K$46)</f>
        <v/>
      </c>
      <c r="E13" s="11">
        <f>COUNTIFS(Inventario!$C$7:$C$46,B13,Inventario!$M$7:$M$46,"Caducado")+COUNTIFS(Inventario!$C$7:$C$46,B13,Inventario!$M$7:$M$46,"Caduca pronto")</f>
        <v/>
      </c>
      <c r="F13" s="11">
        <f>COUNTIFS(Inventario!$C$7:$C$46,B13,Inventario!$N$7:$N$46,"Reponer")</f>
        <v/>
      </c>
    </row>
    <row r="14">
      <c r="B14" s="10">
        <f>Listas!A3</f>
        <v/>
      </c>
      <c r="C14" s="11">
        <f>COUNTIF(Inventario!$C$7:$C$46,B14)</f>
        <v/>
      </c>
      <c r="D14" s="12">
        <f>SUMIF(Inventario!$C$7:$C$46,B14,Inventario!$K$7:$K$46)</f>
        <v/>
      </c>
      <c r="E14" s="11">
        <f>COUNTIFS(Inventario!$C$7:$C$46,B14,Inventario!$M$7:$M$46,"Caducado")+COUNTIFS(Inventario!$C$7:$C$46,B14,Inventario!$M$7:$M$46,"Caduca pronto")</f>
        <v/>
      </c>
      <c r="F14" s="11">
        <f>COUNTIFS(Inventario!$C$7:$C$46,B14,Inventario!$N$7:$N$46,"Reponer")</f>
        <v/>
      </c>
    </row>
    <row r="15">
      <c r="B15" s="10">
        <f>Listas!A4</f>
        <v/>
      </c>
      <c r="C15" s="11">
        <f>COUNTIF(Inventario!$C$7:$C$46,B15)</f>
        <v/>
      </c>
      <c r="D15" s="12">
        <f>SUMIF(Inventario!$C$7:$C$46,B15,Inventario!$K$7:$K$46)</f>
        <v/>
      </c>
      <c r="E15" s="11">
        <f>COUNTIFS(Inventario!$C$7:$C$46,B15,Inventario!$M$7:$M$46,"Caducado")+COUNTIFS(Inventario!$C$7:$C$46,B15,Inventario!$M$7:$M$46,"Caduca pronto")</f>
        <v/>
      </c>
      <c r="F15" s="11">
        <f>COUNTIFS(Inventario!$C$7:$C$46,B15,Inventario!$N$7:$N$46,"Reponer")</f>
        <v/>
      </c>
    </row>
    <row r="16">
      <c r="B16" s="10">
        <f>Listas!A5</f>
        <v/>
      </c>
      <c r="C16" s="11">
        <f>COUNTIF(Inventario!$C$7:$C$46,B16)</f>
        <v/>
      </c>
      <c r="D16" s="12">
        <f>SUMIF(Inventario!$C$7:$C$46,B16,Inventario!$K$7:$K$46)</f>
        <v/>
      </c>
      <c r="E16" s="11">
        <f>COUNTIFS(Inventario!$C$7:$C$46,B16,Inventario!$M$7:$M$46,"Caducado")+COUNTIFS(Inventario!$C$7:$C$46,B16,Inventario!$M$7:$M$46,"Caduca pronto")</f>
        <v/>
      </c>
      <c r="F16" s="11">
        <f>COUNTIFS(Inventario!$C$7:$C$46,B16,Inventario!$N$7:$N$46,"Reponer")</f>
        <v/>
      </c>
    </row>
    <row r="17">
      <c r="B17" s="13" t="inlineStr">
        <is>
          <t>Total</t>
        </is>
      </c>
      <c r="C17" s="14">
        <f>SUM(C13:C16)</f>
        <v/>
      </c>
      <c r="D17" s="15">
        <f>SUM(D13:D16)</f>
        <v/>
      </c>
      <c r="E17" s="14">
        <f>SUM(E13:E16)</f>
        <v/>
      </c>
      <c r="F17" s="14">
        <f>SUM(F13:F16)</f>
        <v/>
      </c>
    </row>
    <row r="19">
      <c r="B19" s="8" t="inlineStr">
        <is>
          <t>POR CATEGORÍA</t>
        </is>
      </c>
    </row>
    <row r="20" ht="26" customHeight="1">
      <c r="B20" s="9" t="inlineStr">
        <is>
          <t>Categoría</t>
        </is>
      </c>
      <c r="C20" s="9" t="inlineStr">
        <is>
          <t>Productos</t>
        </is>
      </c>
      <c r="D20" s="9" t="inlineStr">
        <is>
          <t>Valor stock</t>
        </is>
      </c>
      <c r="E20" s="9" t="inlineStr">
        <is>
          <t>Bajo mínimo</t>
        </is>
      </c>
    </row>
    <row r="21">
      <c r="B21" s="10">
        <f>Listas!B2</f>
        <v/>
      </c>
      <c r="C21" s="11">
        <f>COUNTIF(Inventario!$D$7:$D$46,B21)</f>
        <v/>
      </c>
      <c r="D21" s="12">
        <f>SUMIF(Inventario!$D$7:$D$46,B21,Inventario!$K$7:$K$46)</f>
        <v/>
      </c>
      <c r="E21" s="11">
        <f>COUNTIFS(Inventario!$D$7:$D$46,B21,Inventario!$N$7:$N$46,"Reponer")</f>
        <v/>
      </c>
    </row>
    <row r="22">
      <c r="B22" s="10">
        <f>Listas!B3</f>
        <v/>
      </c>
      <c r="C22" s="11">
        <f>COUNTIF(Inventario!$D$7:$D$46,B22)</f>
        <v/>
      </c>
      <c r="D22" s="12">
        <f>SUMIF(Inventario!$D$7:$D$46,B22,Inventario!$K$7:$K$46)</f>
        <v/>
      </c>
      <c r="E22" s="11">
        <f>COUNTIFS(Inventario!$D$7:$D$46,B22,Inventario!$N$7:$N$46,"Reponer")</f>
        <v/>
      </c>
    </row>
    <row r="23">
      <c r="B23" s="10">
        <f>Listas!B4</f>
        <v/>
      </c>
      <c r="C23" s="11">
        <f>COUNTIF(Inventario!$D$7:$D$46,B23)</f>
        <v/>
      </c>
      <c r="D23" s="12">
        <f>SUMIF(Inventario!$D$7:$D$46,B23,Inventario!$K$7:$K$46)</f>
        <v/>
      </c>
      <c r="E23" s="11">
        <f>COUNTIFS(Inventario!$D$7:$D$46,B23,Inventario!$N$7:$N$46,"Reponer")</f>
        <v/>
      </c>
    </row>
    <row r="24">
      <c r="B24" s="10">
        <f>Listas!B5</f>
        <v/>
      </c>
      <c r="C24" s="11">
        <f>COUNTIF(Inventario!$D$7:$D$46,B24)</f>
        <v/>
      </c>
      <c r="D24" s="12">
        <f>SUMIF(Inventario!$D$7:$D$46,B24,Inventario!$K$7:$K$46)</f>
        <v/>
      </c>
      <c r="E24" s="11">
        <f>COUNTIFS(Inventario!$D$7:$D$46,B24,Inventario!$N$7:$N$46,"Reponer")</f>
        <v/>
      </c>
    </row>
    <row r="25">
      <c r="B25" s="10">
        <f>Listas!B6</f>
        <v/>
      </c>
      <c r="C25" s="11">
        <f>COUNTIF(Inventario!$D$7:$D$46,B25)</f>
        <v/>
      </c>
      <c r="D25" s="12">
        <f>SUMIF(Inventario!$D$7:$D$46,B25,Inventario!$K$7:$K$46)</f>
        <v/>
      </c>
      <c r="E25" s="11">
        <f>COUNTIFS(Inventario!$D$7:$D$46,B25,Inventario!$N$7:$N$46,"Reponer")</f>
        <v/>
      </c>
    </row>
    <row r="26">
      <c r="B26" s="10">
        <f>Listas!B7</f>
        <v/>
      </c>
      <c r="C26" s="11">
        <f>COUNTIF(Inventario!$D$7:$D$46,B26)</f>
        <v/>
      </c>
      <c r="D26" s="12">
        <f>SUMIF(Inventario!$D$7:$D$46,B26,Inventario!$K$7:$K$46)</f>
        <v/>
      </c>
      <c r="E26" s="11">
        <f>COUNTIFS(Inventario!$D$7:$D$46,B26,Inventario!$N$7:$N$46,"Reponer")</f>
        <v/>
      </c>
    </row>
    <row r="27">
      <c r="B27" s="10">
        <f>Listas!B8</f>
        <v/>
      </c>
      <c r="C27" s="11">
        <f>COUNTIF(Inventario!$D$7:$D$46,B27)</f>
        <v/>
      </c>
      <c r="D27" s="12">
        <f>SUMIF(Inventario!$D$7:$D$46,B27,Inventario!$K$7:$K$46)</f>
        <v/>
      </c>
      <c r="E27" s="11">
        <f>COUNTIFS(Inventario!$D$7:$D$46,B27,Inventario!$N$7:$N$46,"Reponer")</f>
        <v/>
      </c>
    </row>
    <row r="28">
      <c r="B28" s="10">
        <f>Listas!B9</f>
        <v/>
      </c>
      <c r="C28" s="11">
        <f>COUNTIF(Inventario!$D$7:$D$46,B28)</f>
        <v/>
      </c>
      <c r="D28" s="12">
        <f>SUMIF(Inventario!$D$7:$D$46,B28,Inventario!$K$7:$K$46)</f>
        <v/>
      </c>
      <c r="E28" s="11">
        <f>COUNTIFS(Inventario!$D$7:$D$46,B28,Inventario!$N$7:$N$46,"Reponer")</f>
        <v/>
      </c>
    </row>
    <row r="31">
      <c r="B31" s="8" t="inlineStr">
        <is>
          <t>LOS 6 PRODUCTOS CON CADUCIDAD MÁS CERCANA</t>
        </is>
      </c>
    </row>
    <row r="32" ht="26" customHeight="1">
      <c r="B32" s="9" t="inlineStr">
        <is>
          <t>Producto</t>
        </is>
      </c>
      <c r="C32" s="9" t="inlineStr">
        <is>
          <t>Zona</t>
        </is>
      </c>
      <c r="D32" s="9" t="inlineStr">
        <is>
          <t>Caducidad</t>
        </is>
      </c>
      <c r="E32" s="9" t="inlineStr">
        <is>
          <t>Días restantes</t>
        </is>
      </c>
      <c r="F32" s="9" t="inlineStr">
        <is>
          <t>Estado</t>
        </is>
      </c>
    </row>
    <row r="33">
      <c r="B33" s="10">
        <f>IFERROR(INDEX(Inventario!$B$7:$B$46,MATCH(ROWS(B$33:B33),Inventario!$R$7:$R$46,0)),"")</f>
        <v/>
      </c>
      <c r="C33" s="16">
        <f>IFERROR(INDEX(Inventario!$C$7:$C$46,MATCH(ROWS(B$33:B33),Inventario!$R$7:$R$46,0)),"")</f>
        <v/>
      </c>
      <c r="D33" s="17">
        <f>IFERROR(INDEX(Inventario!$I$7:$I$46,MATCH(ROWS(B$33:B33),Inventario!$R$7:$R$46,0)),"")</f>
        <v/>
      </c>
      <c r="E33" s="18">
        <f>IFERROR(INDEX(Inventario!$L$7:$L$46,MATCH(ROWS(B$33:B33),Inventario!$R$7:$R$46,0)),"")</f>
        <v/>
      </c>
      <c r="F33" s="16">
        <f>IFERROR(INDEX(Inventario!$M$7:$M$46,MATCH(ROWS(B$33:B33),Inventario!$R$7:$R$46,0)),"")</f>
        <v/>
      </c>
    </row>
    <row r="34">
      <c r="B34" s="10">
        <f>IFERROR(INDEX(Inventario!$B$7:$B$46,MATCH(ROWS(B$33:B34),Inventario!$R$7:$R$46,0)),"")</f>
        <v/>
      </c>
      <c r="C34" s="16">
        <f>IFERROR(INDEX(Inventario!$C$7:$C$46,MATCH(ROWS(B$33:B34),Inventario!$R$7:$R$46,0)),"")</f>
        <v/>
      </c>
      <c r="D34" s="17">
        <f>IFERROR(INDEX(Inventario!$I$7:$I$46,MATCH(ROWS(B$33:B34),Inventario!$R$7:$R$46,0)),"")</f>
        <v/>
      </c>
      <c r="E34" s="18">
        <f>IFERROR(INDEX(Inventario!$L$7:$L$46,MATCH(ROWS(B$33:B34),Inventario!$R$7:$R$46,0)),"")</f>
        <v/>
      </c>
      <c r="F34" s="16">
        <f>IFERROR(INDEX(Inventario!$M$7:$M$46,MATCH(ROWS(B$33:B34),Inventario!$R$7:$R$46,0)),"")</f>
        <v/>
      </c>
    </row>
    <row r="35">
      <c r="B35" s="10">
        <f>IFERROR(INDEX(Inventario!$B$7:$B$46,MATCH(ROWS(B$33:B35),Inventario!$R$7:$R$46,0)),"")</f>
        <v/>
      </c>
      <c r="C35" s="16">
        <f>IFERROR(INDEX(Inventario!$C$7:$C$46,MATCH(ROWS(B$33:B35),Inventario!$R$7:$R$46,0)),"")</f>
        <v/>
      </c>
      <c r="D35" s="17">
        <f>IFERROR(INDEX(Inventario!$I$7:$I$46,MATCH(ROWS(B$33:B35),Inventario!$R$7:$R$46,0)),"")</f>
        <v/>
      </c>
      <c r="E35" s="18">
        <f>IFERROR(INDEX(Inventario!$L$7:$L$46,MATCH(ROWS(B$33:B35),Inventario!$R$7:$R$46,0)),"")</f>
        <v/>
      </c>
      <c r="F35" s="16">
        <f>IFERROR(INDEX(Inventario!$M$7:$M$46,MATCH(ROWS(B$33:B35),Inventario!$R$7:$R$46,0)),"")</f>
        <v/>
      </c>
    </row>
    <row r="36">
      <c r="B36" s="10">
        <f>IFERROR(INDEX(Inventario!$B$7:$B$46,MATCH(ROWS(B$33:B36),Inventario!$R$7:$R$46,0)),"")</f>
        <v/>
      </c>
      <c r="C36" s="16">
        <f>IFERROR(INDEX(Inventario!$C$7:$C$46,MATCH(ROWS(B$33:B36),Inventario!$R$7:$R$46,0)),"")</f>
        <v/>
      </c>
      <c r="D36" s="17">
        <f>IFERROR(INDEX(Inventario!$I$7:$I$46,MATCH(ROWS(B$33:B36),Inventario!$R$7:$R$46,0)),"")</f>
        <v/>
      </c>
      <c r="E36" s="18">
        <f>IFERROR(INDEX(Inventario!$L$7:$L$46,MATCH(ROWS(B$33:B36),Inventario!$R$7:$R$46,0)),"")</f>
        <v/>
      </c>
      <c r="F36" s="16">
        <f>IFERROR(INDEX(Inventario!$M$7:$M$46,MATCH(ROWS(B$33:B36),Inventario!$R$7:$R$46,0)),"")</f>
        <v/>
      </c>
    </row>
    <row r="37">
      <c r="B37" s="10">
        <f>IFERROR(INDEX(Inventario!$B$7:$B$46,MATCH(ROWS(B$33:B37),Inventario!$R$7:$R$46,0)),"")</f>
        <v/>
      </c>
      <c r="C37" s="16">
        <f>IFERROR(INDEX(Inventario!$C$7:$C$46,MATCH(ROWS(B$33:B37),Inventario!$R$7:$R$46,0)),"")</f>
        <v/>
      </c>
      <c r="D37" s="17">
        <f>IFERROR(INDEX(Inventario!$I$7:$I$46,MATCH(ROWS(B$33:B37),Inventario!$R$7:$R$46,0)),"")</f>
        <v/>
      </c>
      <c r="E37" s="18">
        <f>IFERROR(INDEX(Inventario!$L$7:$L$46,MATCH(ROWS(B$33:B37),Inventario!$R$7:$R$46,0)),"")</f>
        <v/>
      </c>
      <c r="F37" s="16">
        <f>IFERROR(INDEX(Inventario!$M$7:$M$46,MATCH(ROWS(B$33:B37),Inventario!$R$7:$R$46,0)),"")</f>
        <v/>
      </c>
    </row>
    <row r="38">
      <c r="B38" s="10">
        <f>IFERROR(INDEX(Inventario!$B$7:$B$46,MATCH(ROWS(B$33:B38),Inventario!$R$7:$R$46,0)),"")</f>
        <v/>
      </c>
      <c r="C38" s="16">
        <f>IFERROR(INDEX(Inventario!$C$7:$C$46,MATCH(ROWS(B$33:B38),Inventario!$R$7:$R$46,0)),"")</f>
        <v/>
      </c>
      <c r="D38" s="17">
        <f>IFERROR(INDEX(Inventario!$I$7:$I$46,MATCH(ROWS(B$33:B38),Inventario!$R$7:$R$46,0)),"")</f>
        <v/>
      </c>
      <c r="E38" s="18">
        <f>IFERROR(INDEX(Inventario!$L$7:$L$46,MATCH(ROWS(B$33:B38),Inventario!$R$7:$R$46,0)),"")</f>
        <v/>
      </c>
      <c r="F38" s="16">
        <f>IFERROR(INDEX(Inventario!$M$7:$M$46,MATCH(ROWS(B$33:B38),Inventario!$R$7:$R$46,0)),"")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D8:E8"/>
    <mergeCell ref="D6:E6"/>
    <mergeCell ref="B6:C6"/>
    <mergeCell ref="H6:I6"/>
    <mergeCell ref="B5:C5"/>
    <mergeCell ref="B2:I2"/>
    <mergeCell ref="F5:G5"/>
    <mergeCell ref="D5:E5"/>
    <mergeCell ref="B3:I3"/>
    <mergeCell ref="F6:G6"/>
    <mergeCell ref="H5:I5"/>
    <mergeCell ref="H8:I8"/>
    <mergeCell ref="B9:C9"/>
    <mergeCell ref="D9:E9"/>
    <mergeCell ref="B8:C8"/>
    <mergeCell ref="H9:I9"/>
    <mergeCell ref="F9:G9"/>
    <mergeCell ref="F8:G8"/>
  </mergeCells>
  <conditionalFormatting sqref="D13:D16">
    <cfRule type="dataBar" priority="1">
      <dataBar>
        <cfvo type="num" val="0"/>
        <cfvo type="max"/>
        <color rgb="0010B981"/>
      </dataBar>
    </cfRule>
  </conditionalFormatting>
  <conditionalFormatting sqref="D21:D28">
    <cfRule type="dataBar" priority="2">
      <dataBar>
        <cfvo type="num" val="0"/>
        <cfvo type="max"/>
        <color rgb="0010B981"/>
      </dataBar>
    </cfRule>
  </conditionalFormatting>
  <conditionalFormatting sqref="F33:F38">
    <cfRule type="cellIs" priority="3" operator="equal" dxfId="0">
      <formula>"Caducado"</formula>
    </cfRule>
    <cfRule type="cellIs" priority="4" operator="equal" dxfId="1">
      <formula>"Caduca pronto"</formula>
    </cfRule>
    <cfRule type="cellIs" priority="5" operator="equal" dxfId="2">
      <formula>"OK"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R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3" customWidth="1" min="3" max="3"/>
    <col width="21" customWidth="1" min="4" max="4"/>
    <col width="10" customWidth="1" min="5" max="5"/>
    <col width="10" customWidth="1" min="6" max="6"/>
    <col width="10" customWidth="1" min="7" max="7"/>
    <col width="10" customWidth="1" min="8" max="8"/>
    <col width="13" customWidth="1" min="9" max="9"/>
    <col width="11" customWidth="1" min="10" max="10"/>
    <col width="12" customWidth="1" min="11" max="11"/>
    <col width="11" customWidth="1" min="12" max="12"/>
    <col width="15" customWidth="1" min="13" max="13"/>
    <col width="12" customWidth="1" min="14" max="14"/>
    <col width="11" customWidth="1" min="15" max="15"/>
    <col width="13" customWidth="1" min="16" max="16"/>
    <col width="9" customWidth="1" min="17" max="17"/>
    <col width="9" customWidth="1" min="18" max="18"/>
  </cols>
  <sheetData>
    <row r="2" ht="34" customHeight="1">
      <c r="B2" s="1" t="inlineStr">
        <is>
          <t>Inventario de despensa, nevera y congelador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B3" s="3" t="inlineStr">
        <is>
          <t>Registra lo que tienes en casa: la plantilla avisa de caducidades y arma la lista de la compra.</t>
        </is>
      </c>
    </row>
    <row r="4">
      <c r="B4" s="19" t="inlineStr">
        <is>
          <t>Fecha de hoy (puedes fijarla a mano):</t>
        </is>
      </c>
      <c r="D4" s="20">
        <f>TODAY()</f>
        <v/>
      </c>
      <c r="E4" s="19" t="inlineStr">
        <is>
          <t>Aviso (días):</t>
        </is>
      </c>
      <c r="G4" s="21" t="n">
        <v>7</v>
      </c>
      <c r="H4" s="22" t="inlineStr">
        <is>
          <t>antes de caducar</t>
        </is>
      </c>
    </row>
    <row r="6" ht="32" customHeight="1">
      <c r="B6" s="9" t="inlineStr">
        <is>
          <t>Producto</t>
        </is>
      </c>
      <c r="C6" s="9" t="inlineStr">
        <is>
          <t>Zona</t>
        </is>
      </c>
      <c r="D6" s="9" t="inlineStr">
        <is>
          <t>Categoría</t>
        </is>
      </c>
      <c r="E6" s="9" t="inlineStr">
        <is>
          <t>Cantidad</t>
        </is>
      </c>
      <c r="F6" s="9" t="inlineStr">
        <is>
          <t>Unidad</t>
        </is>
      </c>
      <c r="G6" s="9" t="inlineStr">
        <is>
          <t>Stock mínimo</t>
        </is>
      </c>
      <c r="H6" s="9" t="inlineStr">
        <is>
          <t>Stock objetivo</t>
        </is>
      </c>
      <c r="I6" s="9" t="inlineStr">
        <is>
          <t>Caducidad</t>
        </is>
      </c>
      <c r="J6" s="9" t="inlineStr">
        <is>
          <t>Precio unit.</t>
        </is>
      </c>
      <c r="K6" s="9" t="inlineStr">
        <is>
          <t>Valor stock</t>
        </is>
      </c>
      <c r="L6" s="9" t="inlineStr">
        <is>
          <t>Días para caducar</t>
        </is>
      </c>
      <c r="M6" s="9" t="inlineStr">
        <is>
          <t>Estado caducidad</t>
        </is>
      </c>
      <c r="N6" s="9" t="inlineStr">
        <is>
          <t>Estado stock</t>
        </is>
      </c>
      <c r="O6" s="9" t="inlineStr">
        <is>
          <t>A comprar</t>
        </is>
      </c>
      <c r="P6" s="9" t="inlineStr">
        <is>
          <t>Coste reposición</t>
        </is>
      </c>
      <c r="Q6" s="9" t="inlineStr">
        <is>
          <t>Aux. compra</t>
        </is>
      </c>
      <c r="R6" s="9" t="inlineStr">
        <is>
          <t>Aux. caduc.</t>
        </is>
      </c>
    </row>
    <row r="7">
      <c r="B7" s="23" t="inlineStr">
        <is>
          <t>Arroz redondo</t>
        </is>
      </c>
      <c r="C7" s="24" t="inlineStr">
        <is>
          <t>Despensa</t>
        </is>
      </c>
      <c r="D7" s="23" t="inlineStr">
        <is>
          <t>Cereales y pasta</t>
        </is>
      </c>
      <c r="E7" s="25" t="n">
        <v>3</v>
      </c>
      <c r="F7" s="24" t="inlineStr">
        <is>
          <t>kg</t>
        </is>
      </c>
      <c r="G7" s="25" t="n">
        <v>2</v>
      </c>
      <c r="H7" s="25" t="n">
        <v>5</v>
      </c>
      <c r="I7" s="20">
        <f>$D$4+420</f>
        <v/>
      </c>
      <c r="J7" s="26" t="n">
        <v>1.45</v>
      </c>
      <c r="K7" s="12">
        <f>IF(B7="","",E7*J7)</f>
        <v/>
      </c>
      <c r="L7" s="18">
        <f>IF(OR(B7="",I7=""),"",I7-$D$4)</f>
        <v/>
      </c>
      <c r="M7" s="16">
        <f>IF(B7="","",IF(I7="","Sin fecha",IF(L7&lt;0,"Caducado",IF(L7&lt;=$G$4,"Caduca pronto","OK"))))</f>
        <v/>
      </c>
      <c r="N7" s="16">
        <f>IF(B7="","",IF(E7&lt;G7,"Reponer",IF(E7=G7,"Justo","OK")))</f>
        <v/>
      </c>
      <c r="O7" s="27">
        <f>IF(B7="","",IF(E7&lt;G7,MAX(H7,G7)-E7,0))</f>
        <v/>
      </c>
      <c r="P7" s="12">
        <f>IF(B7="","",O7*J7)</f>
        <v/>
      </c>
      <c r="Q7" s="28">
        <f>IF(B7="","",IF(O7&gt;0,COUNTIF(O$7:O7,"&gt;0"),""))</f>
        <v/>
      </c>
      <c r="R7" s="28">
        <f>IF(OR(B7="",I7=""),"",RANK(I7,$I$7:$I$46,1)+COUNTIF($I$7:I7,I7)-1)</f>
        <v/>
      </c>
    </row>
    <row r="8">
      <c r="B8" s="23" t="inlineStr">
        <is>
          <t>Pasta espagueti</t>
        </is>
      </c>
      <c r="C8" s="24" t="inlineStr">
        <is>
          <t>Despensa</t>
        </is>
      </c>
      <c r="D8" s="23" t="inlineStr">
        <is>
          <t>Cereales y pasta</t>
        </is>
      </c>
      <c r="E8" s="25" t="n">
        <v>1</v>
      </c>
      <c r="F8" s="24" t="inlineStr">
        <is>
          <t>paquete</t>
        </is>
      </c>
      <c r="G8" s="25" t="n">
        <v>4</v>
      </c>
      <c r="H8" s="25" t="n">
        <v>8</v>
      </c>
      <c r="I8" s="20">
        <f>$D$4+300</f>
        <v/>
      </c>
      <c r="J8" s="26" t="n">
        <v>1.1</v>
      </c>
      <c r="K8" s="12">
        <f>IF(B8="","",E8*J8)</f>
        <v/>
      </c>
      <c r="L8" s="18">
        <f>IF(OR(B8="",I8=""),"",I8-$D$4)</f>
        <v/>
      </c>
      <c r="M8" s="16">
        <f>IF(B8="","",IF(I8="","Sin fecha",IF(L8&lt;0,"Caducado",IF(L8&lt;=$G$4,"Caduca pronto","OK"))))</f>
        <v/>
      </c>
      <c r="N8" s="16">
        <f>IF(B8="","",IF(E8&lt;G8,"Reponer",IF(E8=G8,"Justo","OK")))</f>
        <v/>
      </c>
      <c r="O8" s="27">
        <f>IF(B8="","",IF(E8&lt;G8,MAX(H8,G8)-E8,0))</f>
        <v/>
      </c>
      <c r="P8" s="12">
        <f>IF(B8="","",O8*J8)</f>
        <v/>
      </c>
      <c r="Q8" s="28">
        <f>IF(B8="","",IF(O8&gt;0,COUNTIF(O$7:O8,"&gt;0"),""))</f>
        <v/>
      </c>
      <c r="R8" s="28">
        <f>IF(OR(B8="",I8=""),"",RANK(I8,$I$7:$I$46,1)+COUNTIF($I$7:I8,I8)-1)</f>
        <v/>
      </c>
    </row>
    <row r="9">
      <c r="B9" s="23" t="inlineStr">
        <is>
          <t>Aceite de oliva virgen extra</t>
        </is>
      </c>
      <c r="C9" s="24" t="inlineStr">
        <is>
          <t>Despensa</t>
        </is>
      </c>
      <c r="D9" s="23" t="inlineStr">
        <is>
          <t>Aceites y conservas</t>
        </is>
      </c>
      <c r="E9" s="25" t="n">
        <v>2</v>
      </c>
      <c r="F9" s="24" t="inlineStr">
        <is>
          <t>l</t>
        </is>
      </c>
      <c r="G9" s="25" t="n">
        <v>2</v>
      </c>
      <c r="H9" s="25" t="n">
        <v>4</v>
      </c>
      <c r="I9" s="20">
        <f>$D$4+250</f>
        <v/>
      </c>
      <c r="J9" s="26" t="n">
        <v>8.949999999999999</v>
      </c>
      <c r="K9" s="12">
        <f>IF(B9="","",E9*J9)</f>
        <v/>
      </c>
      <c r="L9" s="18">
        <f>IF(OR(B9="",I9=""),"",I9-$D$4)</f>
        <v/>
      </c>
      <c r="M9" s="16">
        <f>IF(B9="","",IF(I9="","Sin fecha",IF(L9&lt;0,"Caducado",IF(L9&lt;=$G$4,"Caduca pronto","OK"))))</f>
        <v/>
      </c>
      <c r="N9" s="16">
        <f>IF(B9="","",IF(E9&lt;G9,"Reponer",IF(E9=G9,"Justo","OK")))</f>
        <v/>
      </c>
      <c r="O9" s="27">
        <f>IF(B9="","",IF(E9&lt;G9,MAX(H9,G9)-E9,0))</f>
        <v/>
      </c>
      <c r="P9" s="12">
        <f>IF(B9="","",O9*J9)</f>
        <v/>
      </c>
      <c r="Q9" s="28">
        <f>IF(B9="","",IF(O9&gt;0,COUNTIF(O$7:O9,"&gt;0"),""))</f>
        <v/>
      </c>
      <c r="R9" s="28">
        <f>IF(OR(B9="",I9=""),"",RANK(I9,$I$7:$I$46,1)+COUNTIF($I$7:I9,I9)-1)</f>
        <v/>
      </c>
    </row>
    <row r="10">
      <c r="B10" s="23" t="inlineStr">
        <is>
          <t>Tomate frito</t>
        </is>
      </c>
      <c r="C10" s="24" t="inlineStr">
        <is>
          <t>Despensa</t>
        </is>
      </c>
      <c r="D10" s="23" t="inlineStr">
        <is>
          <t>Aceites y conservas</t>
        </is>
      </c>
      <c r="E10" s="25" t="n">
        <v>5</v>
      </c>
      <c r="F10" s="24" t="inlineStr">
        <is>
          <t>ud</t>
        </is>
      </c>
      <c r="G10" s="25" t="n">
        <v>3</v>
      </c>
      <c r="H10" s="25" t="n">
        <v>6</v>
      </c>
      <c r="I10" s="20">
        <f>$D$4+330</f>
        <v/>
      </c>
      <c r="J10" s="26" t="n">
        <v>0.95</v>
      </c>
      <c r="K10" s="12">
        <f>IF(B10="","",E10*J10)</f>
        <v/>
      </c>
      <c r="L10" s="18">
        <f>IF(OR(B10="",I10=""),"",I10-$D$4)</f>
        <v/>
      </c>
      <c r="M10" s="16">
        <f>IF(B10="","",IF(I10="","Sin fecha",IF(L10&lt;0,"Caducado",IF(L10&lt;=$G$4,"Caduca pronto","OK"))))</f>
        <v/>
      </c>
      <c r="N10" s="16">
        <f>IF(B10="","",IF(E10&lt;G10,"Reponer",IF(E10=G10,"Justo","OK")))</f>
        <v/>
      </c>
      <c r="O10" s="27">
        <f>IF(B10="","",IF(E10&lt;G10,MAX(H10,G10)-E10,0))</f>
        <v/>
      </c>
      <c r="P10" s="12">
        <f>IF(B10="","",O10*J10)</f>
        <v/>
      </c>
      <c r="Q10" s="28">
        <f>IF(B10="","",IF(O10&gt;0,COUNTIF(O$7:O10,"&gt;0"),""))</f>
        <v/>
      </c>
      <c r="R10" s="28">
        <f>IF(OR(B10="",I10=""),"",RANK(I10,$I$7:$I$46,1)+COUNTIF($I$7:I10,I10)-1)</f>
        <v/>
      </c>
    </row>
    <row r="11">
      <c r="B11" s="23" t="inlineStr">
        <is>
          <t>Café molido</t>
        </is>
      </c>
      <c r="C11" s="24" t="inlineStr">
        <is>
          <t>Despensa</t>
        </is>
      </c>
      <c r="D11" s="23" t="inlineStr">
        <is>
          <t>Bebidas</t>
        </is>
      </c>
      <c r="E11" s="25" t="n">
        <v>2</v>
      </c>
      <c r="F11" s="24" t="inlineStr">
        <is>
          <t>paquete</t>
        </is>
      </c>
      <c r="G11" s="25" t="n">
        <v>1</v>
      </c>
      <c r="H11" s="25" t="n">
        <v>3</v>
      </c>
      <c r="I11" s="20">
        <f>$D$4+120</f>
        <v/>
      </c>
      <c r="J11" s="26" t="n">
        <v>4.25</v>
      </c>
      <c r="K11" s="12">
        <f>IF(B11="","",E11*J11)</f>
        <v/>
      </c>
      <c r="L11" s="18">
        <f>IF(OR(B11="",I11=""),"",I11-$D$4)</f>
        <v/>
      </c>
      <c r="M11" s="16">
        <f>IF(B11="","",IF(I11="","Sin fecha",IF(L11&lt;0,"Caducado",IF(L11&lt;=$G$4,"Caduca pronto","OK"))))</f>
        <v/>
      </c>
      <c r="N11" s="16">
        <f>IF(B11="","",IF(E11&lt;G11,"Reponer",IF(E11=G11,"Justo","OK")))</f>
        <v/>
      </c>
      <c r="O11" s="27">
        <f>IF(B11="","",IF(E11&lt;G11,MAX(H11,G11)-E11,0))</f>
        <v/>
      </c>
      <c r="P11" s="12">
        <f>IF(B11="","",O11*J11)</f>
        <v/>
      </c>
      <c r="Q11" s="28">
        <f>IF(B11="","",IF(O11&gt;0,COUNTIF(O$7:O11,"&gt;0"),""))</f>
        <v/>
      </c>
      <c r="R11" s="28">
        <f>IF(OR(B11="",I11=""),"",RANK(I11,$I$7:$I$46,1)+COUNTIF($I$7:I11,I11)-1)</f>
        <v/>
      </c>
    </row>
    <row r="12">
      <c r="B12" s="23" t="inlineStr">
        <is>
          <t>Leche entera</t>
        </is>
      </c>
      <c r="C12" s="24" t="inlineStr">
        <is>
          <t>Nevera</t>
        </is>
      </c>
      <c r="D12" s="23" t="inlineStr">
        <is>
          <t>Lácteos</t>
        </is>
      </c>
      <c r="E12" s="25" t="n">
        <v>4</v>
      </c>
      <c r="F12" s="24" t="inlineStr">
        <is>
          <t>l</t>
        </is>
      </c>
      <c r="G12" s="25" t="n">
        <v>6</v>
      </c>
      <c r="H12" s="25" t="n">
        <v>12</v>
      </c>
      <c r="I12" s="20">
        <f>$D$4+6</f>
        <v/>
      </c>
      <c r="J12" s="26" t="n">
        <v>0.89</v>
      </c>
      <c r="K12" s="12">
        <f>IF(B12="","",E12*J12)</f>
        <v/>
      </c>
      <c r="L12" s="18">
        <f>IF(OR(B12="",I12=""),"",I12-$D$4)</f>
        <v/>
      </c>
      <c r="M12" s="16">
        <f>IF(B12="","",IF(I12="","Sin fecha",IF(L12&lt;0,"Caducado",IF(L12&lt;=$G$4,"Caduca pronto","OK"))))</f>
        <v/>
      </c>
      <c r="N12" s="16">
        <f>IF(B12="","",IF(E12&lt;G12,"Reponer",IF(E12=G12,"Justo","OK")))</f>
        <v/>
      </c>
      <c r="O12" s="27">
        <f>IF(B12="","",IF(E12&lt;G12,MAX(H12,G12)-E12,0))</f>
        <v/>
      </c>
      <c r="P12" s="12">
        <f>IF(B12="","",O12*J12)</f>
        <v/>
      </c>
      <c r="Q12" s="28">
        <f>IF(B12="","",IF(O12&gt;0,COUNTIF(O$7:O12,"&gt;0"),""))</f>
        <v/>
      </c>
      <c r="R12" s="28">
        <f>IF(OR(B12="",I12=""),"",RANK(I12,$I$7:$I$46,1)+COUNTIF($I$7:I12,I12)-1)</f>
        <v/>
      </c>
    </row>
    <row r="13">
      <c r="B13" s="23" t="inlineStr">
        <is>
          <t>Yogures naturales</t>
        </is>
      </c>
      <c r="C13" s="24" t="inlineStr">
        <is>
          <t>Nevera</t>
        </is>
      </c>
      <c r="D13" s="23" t="inlineStr">
        <is>
          <t>Lácteos</t>
        </is>
      </c>
      <c r="E13" s="25" t="n">
        <v>6</v>
      </c>
      <c r="F13" s="24" t="inlineStr">
        <is>
          <t>ud</t>
        </is>
      </c>
      <c r="G13" s="25" t="n">
        <v>4</v>
      </c>
      <c r="H13" s="25" t="n">
        <v>8</v>
      </c>
      <c r="I13" s="20">
        <f>$D$4+4</f>
        <v/>
      </c>
      <c r="J13" s="26" t="n">
        <v>0.45</v>
      </c>
      <c r="K13" s="12">
        <f>IF(B13="","",E13*J13)</f>
        <v/>
      </c>
      <c r="L13" s="18">
        <f>IF(OR(B13="",I13=""),"",I13-$D$4)</f>
        <v/>
      </c>
      <c r="M13" s="16">
        <f>IF(B13="","",IF(I13="","Sin fecha",IF(L13&lt;0,"Caducado",IF(L13&lt;=$G$4,"Caduca pronto","OK"))))</f>
        <v/>
      </c>
      <c r="N13" s="16">
        <f>IF(B13="","",IF(E13&lt;G13,"Reponer",IF(E13=G13,"Justo","OK")))</f>
        <v/>
      </c>
      <c r="O13" s="27">
        <f>IF(B13="","",IF(E13&lt;G13,MAX(H13,G13)-E13,0))</f>
        <v/>
      </c>
      <c r="P13" s="12">
        <f>IF(B13="","",O13*J13)</f>
        <v/>
      </c>
      <c r="Q13" s="28">
        <f>IF(B13="","",IF(O13&gt;0,COUNTIF(O$7:O13,"&gt;0"),""))</f>
        <v/>
      </c>
      <c r="R13" s="28">
        <f>IF(OR(B13="",I13=""),"",RANK(I13,$I$7:$I$46,1)+COUNTIF($I$7:I13,I13)-1)</f>
        <v/>
      </c>
    </row>
    <row r="14">
      <c r="B14" s="23" t="inlineStr">
        <is>
          <t>Queso en lonchas</t>
        </is>
      </c>
      <c r="C14" s="24" t="inlineStr">
        <is>
          <t>Nevera</t>
        </is>
      </c>
      <c r="D14" s="23" t="inlineStr">
        <is>
          <t>Lácteos</t>
        </is>
      </c>
      <c r="E14" s="25" t="n">
        <v>1</v>
      </c>
      <c r="F14" s="24" t="inlineStr">
        <is>
          <t>paquete</t>
        </is>
      </c>
      <c r="G14" s="25" t="n">
        <v>1</v>
      </c>
      <c r="H14" s="25" t="n">
        <v>2</v>
      </c>
      <c r="I14" s="20">
        <f>$D$4+-2</f>
        <v/>
      </c>
      <c r="J14" s="26" t="n">
        <v>2.3</v>
      </c>
      <c r="K14" s="12">
        <f>IF(B14="","",E14*J14)</f>
        <v/>
      </c>
      <c r="L14" s="18">
        <f>IF(OR(B14="",I14=""),"",I14-$D$4)</f>
        <v/>
      </c>
      <c r="M14" s="16">
        <f>IF(B14="","",IF(I14="","Sin fecha",IF(L14&lt;0,"Caducado",IF(L14&lt;=$G$4,"Caduca pronto","OK"))))</f>
        <v/>
      </c>
      <c r="N14" s="16">
        <f>IF(B14="","",IF(E14&lt;G14,"Reponer",IF(E14=G14,"Justo","OK")))</f>
        <v/>
      </c>
      <c r="O14" s="27">
        <f>IF(B14="","",IF(E14&lt;G14,MAX(H14,G14)-E14,0))</f>
        <v/>
      </c>
      <c r="P14" s="12">
        <f>IF(B14="","",O14*J14)</f>
        <v/>
      </c>
      <c r="Q14" s="28">
        <f>IF(B14="","",IF(O14&gt;0,COUNTIF(O$7:O14,"&gt;0"),""))</f>
        <v/>
      </c>
      <c r="R14" s="28">
        <f>IF(OR(B14="",I14=""),"",RANK(I14,$I$7:$I$46,1)+COUNTIF($I$7:I14,I14)-1)</f>
        <v/>
      </c>
    </row>
    <row r="15">
      <c r="B15" s="23" t="inlineStr">
        <is>
          <t>Huevos</t>
        </is>
      </c>
      <c r="C15" s="24" t="inlineStr">
        <is>
          <t>Nevera</t>
        </is>
      </c>
      <c r="D15" s="23" t="inlineStr">
        <is>
          <t>Proteínas</t>
        </is>
      </c>
      <c r="E15" s="25" t="n">
        <v>8</v>
      </c>
      <c r="F15" s="24" t="inlineStr">
        <is>
          <t>ud</t>
        </is>
      </c>
      <c r="G15" s="25" t="n">
        <v>6</v>
      </c>
      <c r="H15" s="25" t="n">
        <v>12</v>
      </c>
      <c r="I15" s="20">
        <f>$D$4+15</f>
        <v/>
      </c>
      <c r="J15" s="26" t="n">
        <v>0.3</v>
      </c>
      <c r="K15" s="12">
        <f>IF(B15="","",E15*J15)</f>
        <v/>
      </c>
      <c r="L15" s="18">
        <f>IF(OR(B15="",I15=""),"",I15-$D$4)</f>
        <v/>
      </c>
      <c r="M15" s="16">
        <f>IF(B15="","",IF(I15="","Sin fecha",IF(L15&lt;0,"Caducado",IF(L15&lt;=$G$4,"Caduca pronto","OK"))))</f>
        <v/>
      </c>
      <c r="N15" s="16">
        <f>IF(B15="","",IF(E15&lt;G15,"Reponer",IF(E15=G15,"Justo","OK")))</f>
        <v/>
      </c>
      <c r="O15" s="27">
        <f>IF(B15="","",IF(E15&lt;G15,MAX(H15,G15)-E15,0))</f>
        <v/>
      </c>
      <c r="P15" s="12">
        <f>IF(B15="","",O15*J15)</f>
        <v/>
      </c>
      <c r="Q15" s="28">
        <f>IF(B15="","",IF(O15&gt;0,COUNTIF(O$7:O15,"&gt;0"),""))</f>
        <v/>
      </c>
      <c r="R15" s="28">
        <f>IF(OR(B15="",I15=""),"",RANK(I15,$I$7:$I$46,1)+COUNTIF($I$7:I15,I15)-1)</f>
        <v/>
      </c>
    </row>
    <row r="16">
      <c r="B16" s="23" t="inlineStr">
        <is>
          <t>Pechuga de pollo</t>
        </is>
      </c>
      <c r="C16" s="24" t="inlineStr">
        <is>
          <t>Congelador</t>
        </is>
      </c>
      <c r="D16" s="23" t="inlineStr">
        <is>
          <t>Proteínas</t>
        </is>
      </c>
      <c r="E16" s="25" t="n">
        <v>1.5</v>
      </c>
      <c r="F16" s="24" t="inlineStr">
        <is>
          <t>kg</t>
        </is>
      </c>
      <c r="G16" s="25" t="n">
        <v>1</v>
      </c>
      <c r="H16" s="25" t="n">
        <v>3</v>
      </c>
      <c r="I16" s="20">
        <f>$D$4+60</f>
        <v/>
      </c>
      <c r="J16" s="26" t="n">
        <v>7.5</v>
      </c>
      <c r="K16" s="12">
        <f>IF(B16="","",E16*J16)</f>
        <v/>
      </c>
      <c r="L16" s="18">
        <f>IF(OR(B16="",I16=""),"",I16-$D$4)</f>
        <v/>
      </c>
      <c r="M16" s="16">
        <f>IF(B16="","",IF(I16="","Sin fecha",IF(L16&lt;0,"Caducado",IF(L16&lt;=$G$4,"Caduca pronto","OK"))))</f>
        <v/>
      </c>
      <c r="N16" s="16">
        <f>IF(B16="","",IF(E16&lt;G16,"Reponer",IF(E16=G16,"Justo","OK")))</f>
        <v/>
      </c>
      <c r="O16" s="27">
        <f>IF(B16="","",IF(E16&lt;G16,MAX(H16,G16)-E16,0))</f>
        <v/>
      </c>
      <c r="P16" s="12">
        <f>IF(B16="","",O16*J16)</f>
        <v/>
      </c>
      <c r="Q16" s="28">
        <f>IF(B16="","",IF(O16&gt;0,COUNTIF(O$7:O16,"&gt;0"),""))</f>
        <v/>
      </c>
      <c r="R16" s="28">
        <f>IF(OR(B16="",I16=""),"",RANK(I16,$I$7:$I$46,1)+COUNTIF($I$7:I16,I16)-1)</f>
        <v/>
      </c>
    </row>
    <row r="17">
      <c r="B17" s="23" t="inlineStr">
        <is>
          <t>Guisantes congelados</t>
        </is>
      </c>
      <c r="C17" s="24" t="inlineStr">
        <is>
          <t>Congelador</t>
        </is>
      </c>
      <c r="D17" s="23" t="inlineStr">
        <is>
          <t>Verdura y fruta</t>
        </is>
      </c>
      <c r="E17" s="25" t="n">
        <v>1</v>
      </c>
      <c r="F17" s="24" t="inlineStr">
        <is>
          <t>paquete</t>
        </is>
      </c>
      <c r="G17" s="25" t="n">
        <v>2</v>
      </c>
      <c r="H17" s="25" t="n">
        <v>4</v>
      </c>
      <c r="I17" s="20">
        <f>$D$4+180</f>
        <v/>
      </c>
      <c r="J17" s="26" t="n">
        <v>1.75</v>
      </c>
      <c r="K17" s="12">
        <f>IF(B17="","",E17*J17)</f>
        <v/>
      </c>
      <c r="L17" s="18">
        <f>IF(OR(B17="",I17=""),"",I17-$D$4)</f>
        <v/>
      </c>
      <c r="M17" s="16">
        <f>IF(B17="","",IF(I17="","Sin fecha",IF(L17&lt;0,"Caducado",IF(L17&lt;=$G$4,"Caduca pronto","OK"))))</f>
        <v/>
      </c>
      <c r="N17" s="16">
        <f>IF(B17="","",IF(E17&lt;G17,"Reponer",IF(E17=G17,"Justo","OK")))</f>
        <v/>
      </c>
      <c r="O17" s="27">
        <f>IF(B17="","",IF(E17&lt;G17,MAX(H17,G17)-E17,0))</f>
        <v/>
      </c>
      <c r="P17" s="12">
        <f>IF(B17="","",O17*J17)</f>
        <v/>
      </c>
      <c r="Q17" s="28">
        <f>IF(B17="","",IF(O17&gt;0,COUNTIF(O$7:O17,"&gt;0"),""))</f>
        <v/>
      </c>
      <c r="R17" s="28">
        <f>IF(OR(B17="",I17=""),"",RANK(I17,$I$7:$I$46,1)+COUNTIF($I$7:I17,I17)-1)</f>
        <v/>
      </c>
    </row>
    <row r="18">
      <c r="B18" s="23" t="inlineStr">
        <is>
          <t>Detergente de ropa</t>
        </is>
      </c>
      <c r="C18" s="24" t="inlineStr">
        <is>
          <t>Otros</t>
        </is>
      </c>
      <c r="D18" s="23" t="inlineStr">
        <is>
          <t>Limpieza e higiene</t>
        </is>
      </c>
      <c r="E18" s="25" t="n">
        <v>1</v>
      </c>
      <c r="F18" s="24" t="inlineStr">
        <is>
          <t>ud</t>
        </is>
      </c>
      <c r="G18" s="25" t="n">
        <v>2</v>
      </c>
      <c r="H18" s="25" t="n">
        <v>4</v>
      </c>
      <c r="I18" s="20" t="n"/>
      <c r="J18" s="26" t="n">
        <v>6.2</v>
      </c>
      <c r="K18" s="12">
        <f>IF(B18="","",E18*J18)</f>
        <v/>
      </c>
      <c r="L18" s="18">
        <f>IF(OR(B18="",I18=""),"",I18-$D$4)</f>
        <v/>
      </c>
      <c r="M18" s="16">
        <f>IF(B18="","",IF(I18="","Sin fecha",IF(L18&lt;0,"Caducado",IF(L18&lt;=$G$4,"Caduca pronto","OK"))))</f>
        <v/>
      </c>
      <c r="N18" s="16">
        <f>IF(B18="","",IF(E18&lt;G18,"Reponer",IF(E18=G18,"Justo","OK")))</f>
        <v/>
      </c>
      <c r="O18" s="27">
        <f>IF(B18="","",IF(E18&lt;G18,MAX(H18,G18)-E18,0))</f>
        <v/>
      </c>
      <c r="P18" s="12">
        <f>IF(B18="","",O18*J18)</f>
        <v/>
      </c>
      <c r="Q18" s="28">
        <f>IF(B18="","",IF(O18&gt;0,COUNTIF(O$7:O18,"&gt;0"),""))</f>
        <v/>
      </c>
      <c r="R18" s="28">
        <f>IF(OR(B18="",I18=""),"",RANK(I18,$I$7:$I$46,1)+COUNTIF($I$7:I18,I18)-1)</f>
        <v/>
      </c>
    </row>
    <row r="19">
      <c r="B19" s="23" t="inlineStr">
        <is>
          <t>Papel higiénico</t>
        </is>
      </c>
      <c r="C19" s="24" t="inlineStr">
        <is>
          <t>Otros</t>
        </is>
      </c>
      <c r="D19" s="23" t="inlineStr">
        <is>
          <t>Limpieza e higiene</t>
        </is>
      </c>
      <c r="E19" s="25" t="n">
        <v>12</v>
      </c>
      <c r="F19" s="24" t="inlineStr">
        <is>
          <t>ud</t>
        </is>
      </c>
      <c r="G19" s="25" t="n">
        <v>8</v>
      </c>
      <c r="H19" s="25" t="n">
        <v>24</v>
      </c>
      <c r="I19" s="20" t="n"/>
      <c r="J19" s="26" t="n">
        <v>0.35</v>
      </c>
      <c r="K19" s="12">
        <f>IF(B19="","",E19*J19)</f>
        <v/>
      </c>
      <c r="L19" s="18">
        <f>IF(OR(B19="",I19=""),"",I19-$D$4)</f>
        <v/>
      </c>
      <c r="M19" s="16">
        <f>IF(B19="","",IF(I19="","Sin fecha",IF(L19&lt;0,"Caducado",IF(L19&lt;=$G$4,"Caduca pronto","OK"))))</f>
        <v/>
      </c>
      <c r="N19" s="16">
        <f>IF(B19="","",IF(E19&lt;G19,"Reponer",IF(E19=G19,"Justo","OK")))</f>
        <v/>
      </c>
      <c r="O19" s="27">
        <f>IF(B19="","",IF(E19&lt;G19,MAX(H19,G19)-E19,0))</f>
        <v/>
      </c>
      <c r="P19" s="12">
        <f>IF(B19="","",O19*J19)</f>
        <v/>
      </c>
      <c r="Q19" s="28">
        <f>IF(B19="","",IF(O19&gt;0,COUNTIF(O$7:O19,"&gt;0"),""))</f>
        <v/>
      </c>
      <c r="R19" s="28">
        <f>IF(OR(B19="",I19=""),"",RANK(I19,$I$7:$I$46,1)+COUNTIF($I$7:I19,I19)-1)</f>
        <v/>
      </c>
    </row>
    <row r="20">
      <c r="B20" s="23" t="n"/>
      <c r="C20" s="24" t="n"/>
      <c r="D20" s="23" t="n"/>
      <c r="E20" s="25" t="n"/>
      <c r="F20" s="24" t="n"/>
      <c r="G20" s="25" t="n"/>
      <c r="H20" s="25" t="n"/>
      <c r="I20" s="20" t="n"/>
      <c r="J20" s="26" t="n"/>
      <c r="K20" s="12">
        <f>IF(B20="","",E20*J20)</f>
        <v/>
      </c>
      <c r="L20" s="18">
        <f>IF(OR(B20="",I20=""),"",I20-$D$4)</f>
        <v/>
      </c>
      <c r="M20" s="16">
        <f>IF(B20="","",IF(I20="","Sin fecha",IF(L20&lt;0,"Caducado",IF(L20&lt;=$G$4,"Caduca pronto","OK"))))</f>
        <v/>
      </c>
      <c r="N20" s="16">
        <f>IF(B20="","",IF(E20&lt;G20,"Reponer",IF(E20=G20,"Justo","OK")))</f>
        <v/>
      </c>
      <c r="O20" s="27">
        <f>IF(B20="","",IF(E20&lt;G20,MAX(H20,G20)-E20,0))</f>
        <v/>
      </c>
      <c r="P20" s="12">
        <f>IF(B20="","",O20*J20)</f>
        <v/>
      </c>
      <c r="Q20" s="28">
        <f>IF(B20="","",IF(O20&gt;0,COUNTIF(O$7:O20,"&gt;0"),""))</f>
        <v/>
      </c>
      <c r="R20" s="28">
        <f>IF(OR(B20="",I20=""),"",RANK(I20,$I$7:$I$46,1)+COUNTIF($I$7:I20,I20)-1)</f>
        <v/>
      </c>
    </row>
    <row r="21">
      <c r="B21" s="23" t="n"/>
      <c r="C21" s="24" t="n"/>
      <c r="D21" s="23" t="n"/>
      <c r="E21" s="25" t="n"/>
      <c r="F21" s="24" t="n"/>
      <c r="G21" s="25" t="n"/>
      <c r="H21" s="25" t="n"/>
      <c r="I21" s="20" t="n"/>
      <c r="J21" s="26" t="n"/>
      <c r="K21" s="12">
        <f>IF(B21="","",E21*J21)</f>
        <v/>
      </c>
      <c r="L21" s="18">
        <f>IF(OR(B21="",I21=""),"",I21-$D$4)</f>
        <v/>
      </c>
      <c r="M21" s="16">
        <f>IF(B21="","",IF(I21="","Sin fecha",IF(L21&lt;0,"Caducado",IF(L21&lt;=$G$4,"Caduca pronto","OK"))))</f>
        <v/>
      </c>
      <c r="N21" s="16">
        <f>IF(B21="","",IF(E21&lt;G21,"Reponer",IF(E21=G21,"Justo","OK")))</f>
        <v/>
      </c>
      <c r="O21" s="27">
        <f>IF(B21="","",IF(E21&lt;G21,MAX(H21,G21)-E21,0))</f>
        <v/>
      </c>
      <c r="P21" s="12">
        <f>IF(B21="","",O21*J21)</f>
        <v/>
      </c>
      <c r="Q21" s="28">
        <f>IF(B21="","",IF(O21&gt;0,COUNTIF(O$7:O21,"&gt;0"),""))</f>
        <v/>
      </c>
      <c r="R21" s="28">
        <f>IF(OR(B21="",I21=""),"",RANK(I21,$I$7:$I$46,1)+COUNTIF($I$7:I21,I21)-1)</f>
        <v/>
      </c>
    </row>
    <row r="22">
      <c r="B22" s="23" t="n"/>
      <c r="C22" s="24" t="n"/>
      <c r="D22" s="23" t="n"/>
      <c r="E22" s="25" t="n"/>
      <c r="F22" s="24" t="n"/>
      <c r="G22" s="25" t="n"/>
      <c r="H22" s="25" t="n"/>
      <c r="I22" s="20" t="n"/>
      <c r="J22" s="26" t="n"/>
      <c r="K22" s="12">
        <f>IF(B22="","",E22*J22)</f>
        <v/>
      </c>
      <c r="L22" s="18">
        <f>IF(OR(B22="",I22=""),"",I22-$D$4)</f>
        <v/>
      </c>
      <c r="M22" s="16">
        <f>IF(B22="","",IF(I22="","Sin fecha",IF(L22&lt;0,"Caducado",IF(L22&lt;=$G$4,"Caduca pronto","OK"))))</f>
        <v/>
      </c>
      <c r="N22" s="16">
        <f>IF(B22="","",IF(E22&lt;G22,"Reponer",IF(E22=G22,"Justo","OK")))</f>
        <v/>
      </c>
      <c r="O22" s="27">
        <f>IF(B22="","",IF(E22&lt;G22,MAX(H22,G22)-E22,0))</f>
        <v/>
      </c>
      <c r="P22" s="12">
        <f>IF(B22="","",O22*J22)</f>
        <v/>
      </c>
      <c r="Q22" s="28">
        <f>IF(B22="","",IF(O22&gt;0,COUNTIF(O$7:O22,"&gt;0"),""))</f>
        <v/>
      </c>
      <c r="R22" s="28">
        <f>IF(OR(B22="",I22=""),"",RANK(I22,$I$7:$I$46,1)+COUNTIF($I$7:I22,I22)-1)</f>
        <v/>
      </c>
    </row>
    <row r="23">
      <c r="B23" s="23" t="n"/>
      <c r="C23" s="24" t="n"/>
      <c r="D23" s="23" t="n"/>
      <c r="E23" s="25" t="n"/>
      <c r="F23" s="24" t="n"/>
      <c r="G23" s="25" t="n"/>
      <c r="H23" s="25" t="n"/>
      <c r="I23" s="20" t="n"/>
      <c r="J23" s="26" t="n"/>
      <c r="K23" s="12">
        <f>IF(B23="","",E23*J23)</f>
        <v/>
      </c>
      <c r="L23" s="18">
        <f>IF(OR(B23="",I23=""),"",I23-$D$4)</f>
        <v/>
      </c>
      <c r="M23" s="16">
        <f>IF(B23="","",IF(I23="","Sin fecha",IF(L23&lt;0,"Caducado",IF(L23&lt;=$G$4,"Caduca pronto","OK"))))</f>
        <v/>
      </c>
      <c r="N23" s="16">
        <f>IF(B23="","",IF(E23&lt;G23,"Reponer",IF(E23=G23,"Justo","OK")))</f>
        <v/>
      </c>
      <c r="O23" s="27">
        <f>IF(B23="","",IF(E23&lt;G23,MAX(H23,G23)-E23,0))</f>
        <v/>
      </c>
      <c r="P23" s="12">
        <f>IF(B23="","",O23*J23)</f>
        <v/>
      </c>
      <c r="Q23" s="28">
        <f>IF(B23="","",IF(O23&gt;0,COUNTIF(O$7:O23,"&gt;0"),""))</f>
        <v/>
      </c>
      <c r="R23" s="28">
        <f>IF(OR(B23="",I23=""),"",RANK(I23,$I$7:$I$46,1)+COUNTIF($I$7:I23,I23)-1)</f>
        <v/>
      </c>
    </row>
    <row r="24">
      <c r="B24" s="23" t="n"/>
      <c r="C24" s="24" t="n"/>
      <c r="D24" s="23" t="n"/>
      <c r="E24" s="25" t="n"/>
      <c r="F24" s="24" t="n"/>
      <c r="G24" s="25" t="n"/>
      <c r="H24" s="25" t="n"/>
      <c r="I24" s="20" t="n"/>
      <c r="J24" s="26" t="n"/>
      <c r="K24" s="12">
        <f>IF(B24="","",E24*J24)</f>
        <v/>
      </c>
      <c r="L24" s="18">
        <f>IF(OR(B24="",I24=""),"",I24-$D$4)</f>
        <v/>
      </c>
      <c r="M24" s="16">
        <f>IF(B24="","",IF(I24="","Sin fecha",IF(L24&lt;0,"Caducado",IF(L24&lt;=$G$4,"Caduca pronto","OK"))))</f>
        <v/>
      </c>
      <c r="N24" s="16">
        <f>IF(B24="","",IF(E24&lt;G24,"Reponer",IF(E24=G24,"Justo","OK")))</f>
        <v/>
      </c>
      <c r="O24" s="27">
        <f>IF(B24="","",IF(E24&lt;G24,MAX(H24,G24)-E24,0))</f>
        <v/>
      </c>
      <c r="P24" s="12">
        <f>IF(B24="","",O24*J24)</f>
        <v/>
      </c>
      <c r="Q24" s="28">
        <f>IF(B24="","",IF(O24&gt;0,COUNTIF(O$7:O24,"&gt;0"),""))</f>
        <v/>
      </c>
      <c r="R24" s="28">
        <f>IF(OR(B24="",I24=""),"",RANK(I24,$I$7:$I$46,1)+COUNTIF($I$7:I24,I24)-1)</f>
        <v/>
      </c>
    </row>
    <row r="25">
      <c r="B25" s="23" t="n"/>
      <c r="C25" s="24" t="n"/>
      <c r="D25" s="23" t="n"/>
      <c r="E25" s="25" t="n"/>
      <c r="F25" s="24" t="n"/>
      <c r="G25" s="25" t="n"/>
      <c r="H25" s="25" t="n"/>
      <c r="I25" s="20" t="n"/>
      <c r="J25" s="26" t="n"/>
      <c r="K25" s="12">
        <f>IF(B25="","",E25*J25)</f>
        <v/>
      </c>
      <c r="L25" s="18">
        <f>IF(OR(B25="",I25=""),"",I25-$D$4)</f>
        <v/>
      </c>
      <c r="M25" s="16">
        <f>IF(B25="","",IF(I25="","Sin fecha",IF(L25&lt;0,"Caducado",IF(L25&lt;=$G$4,"Caduca pronto","OK"))))</f>
        <v/>
      </c>
      <c r="N25" s="16">
        <f>IF(B25="","",IF(E25&lt;G25,"Reponer",IF(E25=G25,"Justo","OK")))</f>
        <v/>
      </c>
      <c r="O25" s="27">
        <f>IF(B25="","",IF(E25&lt;G25,MAX(H25,G25)-E25,0))</f>
        <v/>
      </c>
      <c r="P25" s="12">
        <f>IF(B25="","",O25*J25)</f>
        <v/>
      </c>
      <c r="Q25" s="28">
        <f>IF(B25="","",IF(O25&gt;0,COUNTIF(O$7:O25,"&gt;0"),""))</f>
        <v/>
      </c>
      <c r="R25" s="28">
        <f>IF(OR(B25="",I25=""),"",RANK(I25,$I$7:$I$46,1)+COUNTIF($I$7:I25,I25)-1)</f>
        <v/>
      </c>
    </row>
    <row r="26">
      <c r="B26" s="23" t="n"/>
      <c r="C26" s="24" t="n"/>
      <c r="D26" s="23" t="n"/>
      <c r="E26" s="25" t="n"/>
      <c r="F26" s="24" t="n"/>
      <c r="G26" s="25" t="n"/>
      <c r="H26" s="25" t="n"/>
      <c r="I26" s="20" t="n"/>
      <c r="J26" s="26" t="n"/>
      <c r="K26" s="12">
        <f>IF(B26="","",E26*J26)</f>
        <v/>
      </c>
      <c r="L26" s="18">
        <f>IF(OR(B26="",I26=""),"",I26-$D$4)</f>
        <v/>
      </c>
      <c r="M26" s="16">
        <f>IF(B26="","",IF(I26="","Sin fecha",IF(L26&lt;0,"Caducado",IF(L26&lt;=$G$4,"Caduca pronto","OK"))))</f>
        <v/>
      </c>
      <c r="N26" s="16">
        <f>IF(B26="","",IF(E26&lt;G26,"Reponer",IF(E26=G26,"Justo","OK")))</f>
        <v/>
      </c>
      <c r="O26" s="27">
        <f>IF(B26="","",IF(E26&lt;G26,MAX(H26,G26)-E26,0))</f>
        <v/>
      </c>
      <c r="P26" s="12">
        <f>IF(B26="","",O26*J26)</f>
        <v/>
      </c>
      <c r="Q26" s="28">
        <f>IF(B26="","",IF(O26&gt;0,COUNTIF(O$7:O26,"&gt;0"),""))</f>
        <v/>
      </c>
      <c r="R26" s="28">
        <f>IF(OR(B26="",I26=""),"",RANK(I26,$I$7:$I$46,1)+COUNTIF($I$7:I26,I26)-1)</f>
        <v/>
      </c>
    </row>
    <row r="27">
      <c r="B27" s="23" t="n"/>
      <c r="C27" s="24" t="n"/>
      <c r="D27" s="23" t="n"/>
      <c r="E27" s="25" t="n"/>
      <c r="F27" s="24" t="n"/>
      <c r="G27" s="25" t="n"/>
      <c r="H27" s="25" t="n"/>
      <c r="I27" s="20" t="n"/>
      <c r="J27" s="26" t="n"/>
      <c r="K27" s="12">
        <f>IF(B27="","",E27*J27)</f>
        <v/>
      </c>
      <c r="L27" s="18">
        <f>IF(OR(B27="",I27=""),"",I27-$D$4)</f>
        <v/>
      </c>
      <c r="M27" s="16">
        <f>IF(B27="","",IF(I27="","Sin fecha",IF(L27&lt;0,"Caducado",IF(L27&lt;=$G$4,"Caduca pronto","OK"))))</f>
        <v/>
      </c>
      <c r="N27" s="16">
        <f>IF(B27="","",IF(E27&lt;G27,"Reponer",IF(E27=G27,"Justo","OK")))</f>
        <v/>
      </c>
      <c r="O27" s="27">
        <f>IF(B27="","",IF(E27&lt;G27,MAX(H27,G27)-E27,0))</f>
        <v/>
      </c>
      <c r="P27" s="12">
        <f>IF(B27="","",O27*J27)</f>
        <v/>
      </c>
      <c r="Q27" s="28">
        <f>IF(B27="","",IF(O27&gt;0,COUNTIF(O$7:O27,"&gt;0"),""))</f>
        <v/>
      </c>
      <c r="R27" s="28">
        <f>IF(OR(B27="",I27=""),"",RANK(I27,$I$7:$I$46,1)+COUNTIF($I$7:I27,I27)-1)</f>
        <v/>
      </c>
    </row>
    <row r="28">
      <c r="B28" s="23" t="n"/>
      <c r="C28" s="24" t="n"/>
      <c r="D28" s="23" t="n"/>
      <c r="E28" s="25" t="n"/>
      <c r="F28" s="24" t="n"/>
      <c r="G28" s="25" t="n"/>
      <c r="H28" s="25" t="n"/>
      <c r="I28" s="20" t="n"/>
      <c r="J28" s="26" t="n"/>
      <c r="K28" s="12">
        <f>IF(B28="","",E28*J28)</f>
        <v/>
      </c>
      <c r="L28" s="18">
        <f>IF(OR(B28="",I28=""),"",I28-$D$4)</f>
        <v/>
      </c>
      <c r="M28" s="16">
        <f>IF(B28="","",IF(I28="","Sin fecha",IF(L28&lt;0,"Caducado",IF(L28&lt;=$G$4,"Caduca pronto","OK"))))</f>
        <v/>
      </c>
      <c r="N28" s="16">
        <f>IF(B28="","",IF(E28&lt;G28,"Reponer",IF(E28=G28,"Justo","OK")))</f>
        <v/>
      </c>
      <c r="O28" s="27">
        <f>IF(B28="","",IF(E28&lt;G28,MAX(H28,G28)-E28,0))</f>
        <v/>
      </c>
      <c r="P28" s="12">
        <f>IF(B28="","",O28*J28)</f>
        <v/>
      </c>
      <c r="Q28" s="28">
        <f>IF(B28="","",IF(O28&gt;0,COUNTIF(O$7:O28,"&gt;0"),""))</f>
        <v/>
      </c>
      <c r="R28" s="28">
        <f>IF(OR(B28="",I28=""),"",RANK(I28,$I$7:$I$46,1)+COUNTIF($I$7:I28,I28)-1)</f>
        <v/>
      </c>
    </row>
    <row r="29">
      <c r="B29" s="23" t="n"/>
      <c r="C29" s="24" t="n"/>
      <c r="D29" s="23" t="n"/>
      <c r="E29" s="25" t="n"/>
      <c r="F29" s="24" t="n"/>
      <c r="G29" s="25" t="n"/>
      <c r="H29" s="25" t="n"/>
      <c r="I29" s="20" t="n"/>
      <c r="J29" s="26" t="n"/>
      <c r="K29" s="12">
        <f>IF(B29="","",E29*J29)</f>
        <v/>
      </c>
      <c r="L29" s="18">
        <f>IF(OR(B29="",I29=""),"",I29-$D$4)</f>
        <v/>
      </c>
      <c r="M29" s="16">
        <f>IF(B29="","",IF(I29="","Sin fecha",IF(L29&lt;0,"Caducado",IF(L29&lt;=$G$4,"Caduca pronto","OK"))))</f>
        <v/>
      </c>
      <c r="N29" s="16">
        <f>IF(B29="","",IF(E29&lt;G29,"Reponer",IF(E29=G29,"Justo","OK")))</f>
        <v/>
      </c>
      <c r="O29" s="27">
        <f>IF(B29="","",IF(E29&lt;G29,MAX(H29,G29)-E29,0))</f>
        <v/>
      </c>
      <c r="P29" s="12">
        <f>IF(B29="","",O29*J29)</f>
        <v/>
      </c>
      <c r="Q29" s="28">
        <f>IF(B29="","",IF(O29&gt;0,COUNTIF(O$7:O29,"&gt;0"),""))</f>
        <v/>
      </c>
      <c r="R29" s="28">
        <f>IF(OR(B29="",I29=""),"",RANK(I29,$I$7:$I$46,1)+COUNTIF($I$7:I29,I29)-1)</f>
        <v/>
      </c>
    </row>
    <row r="30">
      <c r="B30" s="23" t="n"/>
      <c r="C30" s="24" t="n"/>
      <c r="D30" s="23" t="n"/>
      <c r="E30" s="25" t="n"/>
      <c r="F30" s="24" t="n"/>
      <c r="G30" s="25" t="n"/>
      <c r="H30" s="25" t="n"/>
      <c r="I30" s="20" t="n"/>
      <c r="J30" s="26" t="n"/>
      <c r="K30" s="12">
        <f>IF(B30="","",E30*J30)</f>
        <v/>
      </c>
      <c r="L30" s="18">
        <f>IF(OR(B30="",I30=""),"",I30-$D$4)</f>
        <v/>
      </c>
      <c r="M30" s="16">
        <f>IF(B30="","",IF(I30="","Sin fecha",IF(L30&lt;0,"Caducado",IF(L30&lt;=$G$4,"Caduca pronto","OK"))))</f>
        <v/>
      </c>
      <c r="N30" s="16">
        <f>IF(B30="","",IF(E30&lt;G30,"Reponer",IF(E30=G30,"Justo","OK")))</f>
        <v/>
      </c>
      <c r="O30" s="27">
        <f>IF(B30="","",IF(E30&lt;G30,MAX(H30,G30)-E30,0))</f>
        <v/>
      </c>
      <c r="P30" s="12">
        <f>IF(B30="","",O30*J30)</f>
        <v/>
      </c>
      <c r="Q30" s="28">
        <f>IF(B30="","",IF(O30&gt;0,COUNTIF(O$7:O30,"&gt;0"),""))</f>
        <v/>
      </c>
      <c r="R30" s="28">
        <f>IF(OR(B30="",I30=""),"",RANK(I30,$I$7:$I$46,1)+COUNTIF($I$7:I30,I30)-1)</f>
        <v/>
      </c>
    </row>
    <row r="31">
      <c r="B31" s="23" t="n"/>
      <c r="C31" s="24" t="n"/>
      <c r="D31" s="23" t="n"/>
      <c r="E31" s="25" t="n"/>
      <c r="F31" s="24" t="n"/>
      <c r="G31" s="25" t="n"/>
      <c r="H31" s="25" t="n"/>
      <c r="I31" s="20" t="n"/>
      <c r="J31" s="26" t="n"/>
      <c r="K31" s="12">
        <f>IF(B31="","",E31*J31)</f>
        <v/>
      </c>
      <c r="L31" s="18">
        <f>IF(OR(B31="",I31=""),"",I31-$D$4)</f>
        <v/>
      </c>
      <c r="M31" s="16">
        <f>IF(B31="","",IF(I31="","Sin fecha",IF(L31&lt;0,"Caducado",IF(L31&lt;=$G$4,"Caduca pronto","OK"))))</f>
        <v/>
      </c>
      <c r="N31" s="16">
        <f>IF(B31="","",IF(E31&lt;G31,"Reponer",IF(E31=G31,"Justo","OK")))</f>
        <v/>
      </c>
      <c r="O31" s="27">
        <f>IF(B31="","",IF(E31&lt;G31,MAX(H31,G31)-E31,0))</f>
        <v/>
      </c>
      <c r="P31" s="12">
        <f>IF(B31="","",O31*J31)</f>
        <v/>
      </c>
      <c r="Q31" s="28">
        <f>IF(B31="","",IF(O31&gt;0,COUNTIF(O$7:O31,"&gt;0"),""))</f>
        <v/>
      </c>
      <c r="R31" s="28">
        <f>IF(OR(B31="",I31=""),"",RANK(I31,$I$7:$I$46,1)+COUNTIF($I$7:I31,I31)-1)</f>
        <v/>
      </c>
    </row>
    <row r="32">
      <c r="B32" s="23" t="n"/>
      <c r="C32" s="24" t="n"/>
      <c r="D32" s="23" t="n"/>
      <c r="E32" s="25" t="n"/>
      <c r="F32" s="24" t="n"/>
      <c r="G32" s="25" t="n"/>
      <c r="H32" s="25" t="n"/>
      <c r="I32" s="20" t="n"/>
      <c r="J32" s="26" t="n"/>
      <c r="K32" s="12">
        <f>IF(B32="","",E32*J32)</f>
        <v/>
      </c>
      <c r="L32" s="18">
        <f>IF(OR(B32="",I32=""),"",I32-$D$4)</f>
        <v/>
      </c>
      <c r="M32" s="16">
        <f>IF(B32="","",IF(I32="","Sin fecha",IF(L32&lt;0,"Caducado",IF(L32&lt;=$G$4,"Caduca pronto","OK"))))</f>
        <v/>
      </c>
      <c r="N32" s="16">
        <f>IF(B32="","",IF(E32&lt;G32,"Reponer",IF(E32=G32,"Justo","OK")))</f>
        <v/>
      </c>
      <c r="O32" s="27">
        <f>IF(B32="","",IF(E32&lt;G32,MAX(H32,G32)-E32,0))</f>
        <v/>
      </c>
      <c r="P32" s="12">
        <f>IF(B32="","",O32*J32)</f>
        <v/>
      </c>
      <c r="Q32" s="28">
        <f>IF(B32="","",IF(O32&gt;0,COUNTIF(O$7:O32,"&gt;0"),""))</f>
        <v/>
      </c>
      <c r="R32" s="28">
        <f>IF(OR(B32="",I32=""),"",RANK(I32,$I$7:$I$46,1)+COUNTIF($I$7:I32,I32)-1)</f>
        <v/>
      </c>
    </row>
    <row r="33">
      <c r="B33" s="23" t="n"/>
      <c r="C33" s="24" t="n"/>
      <c r="D33" s="23" t="n"/>
      <c r="E33" s="25" t="n"/>
      <c r="F33" s="24" t="n"/>
      <c r="G33" s="25" t="n"/>
      <c r="H33" s="25" t="n"/>
      <c r="I33" s="20" t="n"/>
      <c r="J33" s="26" t="n"/>
      <c r="K33" s="12">
        <f>IF(B33="","",E33*J33)</f>
        <v/>
      </c>
      <c r="L33" s="18">
        <f>IF(OR(B33="",I33=""),"",I33-$D$4)</f>
        <v/>
      </c>
      <c r="M33" s="16">
        <f>IF(B33="","",IF(I33="","Sin fecha",IF(L33&lt;0,"Caducado",IF(L33&lt;=$G$4,"Caduca pronto","OK"))))</f>
        <v/>
      </c>
      <c r="N33" s="16">
        <f>IF(B33="","",IF(E33&lt;G33,"Reponer",IF(E33=G33,"Justo","OK")))</f>
        <v/>
      </c>
      <c r="O33" s="27">
        <f>IF(B33="","",IF(E33&lt;G33,MAX(H33,G33)-E33,0))</f>
        <v/>
      </c>
      <c r="P33" s="12">
        <f>IF(B33="","",O33*J33)</f>
        <v/>
      </c>
      <c r="Q33" s="28">
        <f>IF(B33="","",IF(O33&gt;0,COUNTIF(O$7:O33,"&gt;0"),""))</f>
        <v/>
      </c>
      <c r="R33" s="28">
        <f>IF(OR(B33="",I33=""),"",RANK(I33,$I$7:$I$46,1)+COUNTIF($I$7:I33,I33)-1)</f>
        <v/>
      </c>
    </row>
    <row r="34">
      <c r="B34" s="23" t="n"/>
      <c r="C34" s="24" t="n"/>
      <c r="D34" s="23" t="n"/>
      <c r="E34" s="25" t="n"/>
      <c r="F34" s="24" t="n"/>
      <c r="G34" s="25" t="n"/>
      <c r="H34" s="25" t="n"/>
      <c r="I34" s="20" t="n"/>
      <c r="J34" s="26" t="n"/>
      <c r="K34" s="12">
        <f>IF(B34="","",E34*J34)</f>
        <v/>
      </c>
      <c r="L34" s="18">
        <f>IF(OR(B34="",I34=""),"",I34-$D$4)</f>
        <v/>
      </c>
      <c r="M34" s="16">
        <f>IF(B34="","",IF(I34="","Sin fecha",IF(L34&lt;0,"Caducado",IF(L34&lt;=$G$4,"Caduca pronto","OK"))))</f>
        <v/>
      </c>
      <c r="N34" s="16">
        <f>IF(B34="","",IF(E34&lt;G34,"Reponer",IF(E34=G34,"Justo","OK")))</f>
        <v/>
      </c>
      <c r="O34" s="27">
        <f>IF(B34="","",IF(E34&lt;G34,MAX(H34,G34)-E34,0))</f>
        <v/>
      </c>
      <c r="P34" s="12">
        <f>IF(B34="","",O34*J34)</f>
        <v/>
      </c>
      <c r="Q34" s="28">
        <f>IF(B34="","",IF(O34&gt;0,COUNTIF(O$7:O34,"&gt;0"),""))</f>
        <v/>
      </c>
      <c r="R34" s="28">
        <f>IF(OR(B34="",I34=""),"",RANK(I34,$I$7:$I$46,1)+COUNTIF($I$7:I34,I34)-1)</f>
        <v/>
      </c>
    </row>
    <row r="35">
      <c r="B35" s="23" t="n"/>
      <c r="C35" s="24" t="n"/>
      <c r="D35" s="23" t="n"/>
      <c r="E35" s="25" t="n"/>
      <c r="F35" s="24" t="n"/>
      <c r="G35" s="25" t="n"/>
      <c r="H35" s="25" t="n"/>
      <c r="I35" s="20" t="n"/>
      <c r="J35" s="26" t="n"/>
      <c r="K35" s="12">
        <f>IF(B35="","",E35*J35)</f>
        <v/>
      </c>
      <c r="L35" s="18">
        <f>IF(OR(B35="",I35=""),"",I35-$D$4)</f>
        <v/>
      </c>
      <c r="M35" s="16">
        <f>IF(B35="","",IF(I35="","Sin fecha",IF(L35&lt;0,"Caducado",IF(L35&lt;=$G$4,"Caduca pronto","OK"))))</f>
        <v/>
      </c>
      <c r="N35" s="16">
        <f>IF(B35="","",IF(E35&lt;G35,"Reponer",IF(E35=G35,"Justo","OK")))</f>
        <v/>
      </c>
      <c r="O35" s="27">
        <f>IF(B35="","",IF(E35&lt;G35,MAX(H35,G35)-E35,0))</f>
        <v/>
      </c>
      <c r="P35" s="12">
        <f>IF(B35="","",O35*J35)</f>
        <v/>
      </c>
      <c r="Q35" s="28">
        <f>IF(B35="","",IF(O35&gt;0,COUNTIF(O$7:O35,"&gt;0"),""))</f>
        <v/>
      </c>
      <c r="R35" s="28">
        <f>IF(OR(B35="",I35=""),"",RANK(I35,$I$7:$I$46,1)+COUNTIF($I$7:I35,I35)-1)</f>
        <v/>
      </c>
    </row>
    <row r="36">
      <c r="B36" s="23" t="n"/>
      <c r="C36" s="24" t="n"/>
      <c r="D36" s="23" t="n"/>
      <c r="E36" s="25" t="n"/>
      <c r="F36" s="24" t="n"/>
      <c r="G36" s="25" t="n"/>
      <c r="H36" s="25" t="n"/>
      <c r="I36" s="20" t="n"/>
      <c r="J36" s="26" t="n"/>
      <c r="K36" s="12">
        <f>IF(B36="","",E36*J36)</f>
        <v/>
      </c>
      <c r="L36" s="18">
        <f>IF(OR(B36="",I36=""),"",I36-$D$4)</f>
        <v/>
      </c>
      <c r="M36" s="16">
        <f>IF(B36="","",IF(I36="","Sin fecha",IF(L36&lt;0,"Caducado",IF(L36&lt;=$G$4,"Caduca pronto","OK"))))</f>
        <v/>
      </c>
      <c r="N36" s="16">
        <f>IF(B36="","",IF(E36&lt;G36,"Reponer",IF(E36=G36,"Justo","OK")))</f>
        <v/>
      </c>
      <c r="O36" s="27">
        <f>IF(B36="","",IF(E36&lt;G36,MAX(H36,G36)-E36,0))</f>
        <v/>
      </c>
      <c r="P36" s="12">
        <f>IF(B36="","",O36*J36)</f>
        <v/>
      </c>
      <c r="Q36" s="28">
        <f>IF(B36="","",IF(O36&gt;0,COUNTIF(O$7:O36,"&gt;0"),""))</f>
        <v/>
      </c>
      <c r="R36" s="28">
        <f>IF(OR(B36="",I36=""),"",RANK(I36,$I$7:$I$46,1)+COUNTIF($I$7:I36,I36)-1)</f>
        <v/>
      </c>
    </row>
    <row r="37">
      <c r="B37" s="23" t="n"/>
      <c r="C37" s="24" t="n"/>
      <c r="D37" s="23" t="n"/>
      <c r="E37" s="25" t="n"/>
      <c r="F37" s="24" t="n"/>
      <c r="G37" s="25" t="n"/>
      <c r="H37" s="25" t="n"/>
      <c r="I37" s="20" t="n"/>
      <c r="J37" s="26" t="n"/>
      <c r="K37" s="12">
        <f>IF(B37="","",E37*J37)</f>
        <v/>
      </c>
      <c r="L37" s="18">
        <f>IF(OR(B37="",I37=""),"",I37-$D$4)</f>
        <v/>
      </c>
      <c r="M37" s="16">
        <f>IF(B37="","",IF(I37="","Sin fecha",IF(L37&lt;0,"Caducado",IF(L37&lt;=$G$4,"Caduca pronto","OK"))))</f>
        <v/>
      </c>
      <c r="N37" s="16">
        <f>IF(B37="","",IF(E37&lt;G37,"Reponer",IF(E37=G37,"Justo","OK")))</f>
        <v/>
      </c>
      <c r="O37" s="27">
        <f>IF(B37="","",IF(E37&lt;G37,MAX(H37,G37)-E37,0))</f>
        <v/>
      </c>
      <c r="P37" s="12">
        <f>IF(B37="","",O37*J37)</f>
        <v/>
      </c>
      <c r="Q37" s="28">
        <f>IF(B37="","",IF(O37&gt;0,COUNTIF(O$7:O37,"&gt;0"),""))</f>
        <v/>
      </c>
      <c r="R37" s="28">
        <f>IF(OR(B37="",I37=""),"",RANK(I37,$I$7:$I$46,1)+COUNTIF($I$7:I37,I37)-1)</f>
        <v/>
      </c>
    </row>
    <row r="38">
      <c r="B38" s="23" t="n"/>
      <c r="C38" s="24" t="n"/>
      <c r="D38" s="23" t="n"/>
      <c r="E38" s="25" t="n"/>
      <c r="F38" s="24" t="n"/>
      <c r="G38" s="25" t="n"/>
      <c r="H38" s="25" t="n"/>
      <c r="I38" s="20" t="n"/>
      <c r="J38" s="26" t="n"/>
      <c r="K38" s="12">
        <f>IF(B38="","",E38*J38)</f>
        <v/>
      </c>
      <c r="L38" s="18">
        <f>IF(OR(B38="",I38=""),"",I38-$D$4)</f>
        <v/>
      </c>
      <c r="M38" s="16">
        <f>IF(B38="","",IF(I38="","Sin fecha",IF(L38&lt;0,"Caducado",IF(L38&lt;=$G$4,"Caduca pronto","OK"))))</f>
        <v/>
      </c>
      <c r="N38" s="16">
        <f>IF(B38="","",IF(E38&lt;G38,"Reponer",IF(E38=G38,"Justo","OK")))</f>
        <v/>
      </c>
      <c r="O38" s="27">
        <f>IF(B38="","",IF(E38&lt;G38,MAX(H38,G38)-E38,0))</f>
        <v/>
      </c>
      <c r="P38" s="12">
        <f>IF(B38="","",O38*J38)</f>
        <v/>
      </c>
      <c r="Q38" s="28">
        <f>IF(B38="","",IF(O38&gt;0,COUNTIF(O$7:O38,"&gt;0"),""))</f>
        <v/>
      </c>
      <c r="R38" s="28">
        <f>IF(OR(B38="",I38=""),"",RANK(I38,$I$7:$I$46,1)+COUNTIF($I$7:I38,I38)-1)</f>
        <v/>
      </c>
    </row>
    <row r="39">
      <c r="B39" s="23" t="n"/>
      <c r="C39" s="24" t="n"/>
      <c r="D39" s="23" t="n"/>
      <c r="E39" s="25" t="n"/>
      <c r="F39" s="24" t="n"/>
      <c r="G39" s="25" t="n"/>
      <c r="H39" s="25" t="n"/>
      <c r="I39" s="20" t="n"/>
      <c r="J39" s="26" t="n"/>
      <c r="K39" s="12">
        <f>IF(B39="","",E39*J39)</f>
        <v/>
      </c>
      <c r="L39" s="18">
        <f>IF(OR(B39="",I39=""),"",I39-$D$4)</f>
        <v/>
      </c>
      <c r="M39" s="16">
        <f>IF(B39="","",IF(I39="","Sin fecha",IF(L39&lt;0,"Caducado",IF(L39&lt;=$G$4,"Caduca pronto","OK"))))</f>
        <v/>
      </c>
      <c r="N39" s="16">
        <f>IF(B39="","",IF(E39&lt;G39,"Reponer",IF(E39=G39,"Justo","OK")))</f>
        <v/>
      </c>
      <c r="O39" s="27">
        <f>IF(B39="","",IF(E39&lt;G39,MAX(H39,G39)-E39,0))</f>
        <v/>
      </c>
      <c r="P39" s="12">
        <f>IF(B39="","",O39*J39)</f>
        <v/>
      </c>
      <c r="Q39" s="28">
        <f>IF(B39="","",IF(O39&gt;0,COUNTIF(O$7:O39,"&gt;0"),""))</f>
        <v/>
      </c>
      <c r="R39" s="28">
        <f>IF(OR(B39="",I39=""),"",RANK(I39,$I$7:$I$46,1)+COUNTIF($I$7:I39,I39)-1)</f>
        <v/>
      </c>
    </row>
    <row r="40">
      <c r="B40" s="23" t="n"/>
      <c r="C40" s="24" t="n"/>
      <c r="D40" s="23" t="n"/>
      <c r="E40" s="25" t="n"/>
      <c r="F40" s="24" t="n"/>
      <c r="G40" s="25" t="n"/>
      <c r="H40" s="25" t="n"/>
      <c r="I40" s="20" t="n"/>
      <c r="J40" s="26" t="n"/>
      <c r="K40" s="12">
        <f>IF(B40="","",E40*J40)</f>
        <v/>
      </c>
      <c r="L40" s="18">
        <f>IF(OR(B40="",I40=""),"",I40-$D$4)</f>
        <v/>
      </c>
      <c r="M40" s="16">
        <f>IF(B40="","",IF(I40="","Sin fecha",IF(L40&lt;0,"Caducado",IF(L40&lt;=$G$4,"Caduca pronto","OK"))))</f>
        <v/>
      </c>
      <c r="N40" s="16">
        <f>IF(B40="","",IF(E40&lt;G40,"Reponer",IF(E40=G40,"Justo","OK")))</f>
        <v/>
      </c>
      <c r="O40" s="27">
        <f>IF(B40="","",IF(E40&lt;G40,MAX(H40,G40)-E40,0))</f>
        <v/>
      </c>
      <c r="P40" s="12">
        <f>IF(B40="","",O40*J40)</f>
        <v/>
      </c>
      <c r="Q40" s="28">
        <f>IF(B40="","",IF(O40&gt;0,COUNTIF(O$7:O40,"&gt;0"),""))</f>
        <v/>
      </c>
      <c r="R40" s="28">
        <f>IF(OR(B40="",I40=""),"",RANK(I40,$I$7:$I$46,1)+COUNTIF($I$7:I40,I40)-1)</f>
        <v/>
      </c>
    </row>
    <row r="41">
      <c r="B41" s="23" t="n"/>
      <c r="C41" s="24" t="n"/>
      <c r="D41" s="23" t="n"/>
      <c r="E41" s="25" t="n"/>
      <c r="F41" s="24" t="n"/>
      <c r="G41" s="25" t="n"/>
      <c r="H41" s="25" t="n"/>
      <c r="I41" s="20" t="n"/>
      <c r="J41" s="26" t="n"/>
      <c r="K41" s="12">
        <f>IF(B41="","",E41*J41)</f>
        <v/>
      </c>
      <c r="L41" s="18">
        <f>IF(OR(B41="",I41=""),"",I41-$D$4)</f>
        <v/>
      </c>
      <c r="M41" s="16">
        <f>IF(B41="","",IF(I41="","Sin fecha",IF(L41&lt;0,"Caducado",IF(L41&lt;=$G$4,"Caduca pronto","OK"))))</f>
        <v/>
      </c>
      <c r="N41" s="16">
        <f>IF(B41="","",IF(E41&lt;G41,"Reponer",IF(E41=G41,"Justo","OK")))</f>
        <v/>
      </c>
      <c r="O41" s="27">
        <f>IF(B41="","",IF(E41&lt;G41,MAX(H41,G41)-E41,0))</f>
        <v/>
      </c>
      <c r="P41" s="12">
        <f>IF(B41="","",O41*J41)</f>
        <v/>
      </c>
      <c r="Q41" s="28">
        <f>IF(B41="","",IF(O41&gt;0,COUNTIF(O$7:O41,"&gt;0"),""))</f>
        <v/>
      </c>
      <c r="R41" s="28">
        <f>IF(OR(B41="",I41=""),"",RANK(I41,$I$7:$I$46,1)+COUNTIF($I$7:I41,I41)-1)</f>
        <v/>
      </c>
    </row>
    <row r="42">
      <c r="B42" s="23" t="n"/>
      <c r="C42" s="24" t="n"/>
      <c r="D42" s="23" t="n"/>
      <c r="E42" s="25" t="n"/>
      <c r="F42" s="24" t="n"/>
      <c r="G42" s="25" t="n"/>
      <c r="H42" s="25" t="n"/>
      <c r="I42" s="20" t="n"/>
      <c r="J42" s="26" t="n"/>
      <c r="K42" s="12">
        <f>IF(B42="","",E42*J42)</f>
        <v/>
      </c>
      <c r="L42" s="18">
        <f>IF(OR(B42="",I42=""),"",I42-$D$4)</f>
        <v/>
      </c>
      <c r="M42" s="16">
        <f>IF(B42="","",IF(I42="","Sin fecha",IF(L42&lt;0,"Caducado",IF(L42&lt;=$G$4,"Caduca pronto","OK"))))</f>
        <v/>
      </c>
      <c r="N42" s="16">
        <f>IF(B42="","",IF(E42&lt;G42,"Reponer",IF(E42=G42,"Justo","OK")))</f>
        <v/>
      </c>
      <c r="O42" s="27">
        <f>IF(B42="","",IF(E42&lt;G42,MAX(H42,G42)-E42,0))</f>
        <v/>
      </c>
      <c r="P42" s="12">
        <f>IF(B42="","",O42*J42)</f>
        <v/>
      </c>
      <c r="Q42" s="28">
        <f>IF(B42="","",IF(O42&gt;0,COUNTIF(O$7:O42,"&gt;0"),""))</f>
        <v/>
      </c>
      <c r="R42" s="28">
        <f>IF(OR(B42="",I42=""),"",RANK(I42,$I$7:$I$46,1)+COUNTIF($I$7:I42,I42)-1)</f>
        <v/>
      </c>
    </row>
    <row r="43">
      <c r="B43" s="23" t="n"/>
      <c r="C43" s="24" t="n"/>
      <c r="D43" s="23" t="n"/>
      <c r="E43" s="25" t="n"/>
      <c r="F43" s="24" t="n"/>
      <c r="G43" s="25" t="n"/>
      <c r="H43" s="25" t="n"/>
      <c r="I43" s="20" t="n"/>
      <c r="J43" s="26" t="n"/>
      <c r="K43" s="12">
        <f>IF(B43="","",E43*J43)</f>
        <v/>
      </c>
      <c r="L43" s="18">
        <f>IF(OR(B43="",I43=""),"",I43-$D$4)</f>
        <v/>
      </c>
      <c r="M43" s="16">
        <f>IF(B43="","",IF(I43="","Sin fecha",IF(L43&lt;0,"Caducado",IF(L43&lt;=$G$4,"Caduca pronto","OK"))))</f>
        <v/>
      </c>
      <c r="N43" s="16">
        <f>IF(B43="","",IF(E43&lt;G43,"Reponer",IF(E43=G43,"Justo","OK")))</f>
        <v/>
      </c>
      <c r="O43" s="27">
        <f>IF(B43="","",IF(E43&lt;G43,MAX(H43,G43)-E43,0))</f>
        <v/>
      </c>
      <c r="P43" s="12">
        <f>IF(B43="","",O43*J43)</f>
        <v/>
      </c>
      <c r="Q43" s="28">
        <f>IF(B43="","",IF(O43&gt;0,COUNTIF(O$7:O43,"&gt;0"),""))</f>
        <v/>
      </c>
      <c r="R43" s="28">
        <f>IF(OR(B43="",I43=""),"",RANK(I43,$I$7:$I$46,1)+COUNTIF($I$7:I43,I43)-1)</f>
        <v/>
      </c>
    </row>
    <row r="44">
      <c r="B44" s="23" t="n"/>
      <c r="C44" s="24" t="n"/>
      <c r="D44" s="23" t="n"/>
      <c r="E44" s="25" t="n"/>
      <c r="F44" s="24" t="n"/>
      <c r="G44" s="25" t="n"/>
      <c r="H44" s="25" t="n"/>
      <c r="I44" s="20" t="n"/>
      <c r="J44" s="26" t="n"/>
      <c r="K44" s="12">
        <f>IF(B44="","",E44*J44)</f>
        <v/>
      </c>
      <c r="L44" s="18">
        <f>IF(OR(B44="",I44=""),"",I44-$D$4)</f>
        <v/>
      </c>
      <c r="M44" s="16">
        <f>IF(B44="","",IF(I44="","Sin fecha",IF(L44&lt;0,"Caducado",IF(L44&lt;=$G$4,"Caduca pronto","OK"))))</f>
        <v/>
      </c>
      <c r="N44" s="16">
        <f>IF(B44="","",IF(E44&lt;G44,"Reponer",IF(E44=G44,"Justo","OK")))</f>
        <v/>
      </c>
      <c r="O44" s="27">
        <f>IF(B44="","",IF(E44&lt;G44,MAX(H44,G44)-E44,0))</f>
        <v/>
      </c>
      <c r="P44" s="12">
        <f>IF(B44="","",O44*J44)</f>
        <v/>
      </c>
      <c r="Q44" s="28">
        <f>IF(B44="","",IF(O44&gt;0,COUNTIF(O$7:O44,"&gt;0"),""))</f>
        <v/>
      </c>
      <c r="R44" s="28">
        <f>IF(OR(B44="",I44=""),"",RANK(I44,$I$7:$I$46,1)+COUNTIF($I$7:I44,I44)-1)</f>
        <v/>
      </c>
    </row>
    <row r="45">
      <c r="B45" s="23" t="n"/>
      <c r="C45" s="24" t="n"/>
      <c r="D45" s="23" t="n"/>
      <c r="E45" s="25" t="n"/>
      <c r="F45" s="24" t="n"/>
      <c r="G45" s="25" t="n"/>
      <c r="H45" s="25" t="n"/>
      <c r="I45" s="20" t="n"/>
      <c r="J45" s="26" t="n"/>
      <c r="K45" s="12">
        <f>IF(B45="","",E45*J45)</f>
        <v/>
      </c>
      <c r="L45" s="18">
        <f>IF(OR(B45="",I45=""),"",I45-$D$4)</f>
        <v/>
      </c>
      <c r="M45" s="16">
        <f>IF(B45="","",IF(I45="","Sin fecha",IF(L45&lt;0,"Caducado",IF(L45&lt;=$G$4,"Caduca pronto","OK"))))</f>
        <v/>
      </c>
      <c r="N45" s="16">
        <f>IF(B45="","",IF(E45&lt;G45,"Reponer",IF(E45=G45,"Justo","OK")))</f>
        <v/>
      </c>
      <c r="O45" s="27">
        <f>IF(B45="","",IF(E45&lt;G45,MAX(H45,G45)-E45,0))</f>
        <v/>
      </c>
      <c r="P45" s="12">
        <f>IF(B45="","",O45*J45)</f>
        <v/>
      </c>
      <c r="Q45" s="28">
        <f>IF(B45="","",IF(O45&gt;0,COUNTIF(O$7:O45,"&gt;0"),""))</f>
        <v/>
      </c>
      <c r="R45" s="28">
        <f>IF(OR(B45="",I45=""),"",RANK(I45,$I$7:$I$46,1)+COUNTIF($I$7:I45,I45)-1)</f>
        <v/>
      </c>
    </row>
    <row r="46">
      <c r="B46" s="23" t="n"/>
      <c r="C46" s="24" t="n"/>
      <c r="D46" s="23" t="n"/>
      <c r="E46" s="25" t="n"/>
      <c r="F46" s="24" t="n"/>
      <c r="G46" s="25" t="n"/>
      <c r="H46" s="25" t="n"/>
      <c r="I46" s="20" t="n"/>
      <c r="J46" s="26" t="n"/>
      <c r="K46" s="12">
        <f>IF(B46="","",E46*J46)</f>
        <v/>
      </c>
      <c r="L46" s="18">
        <f>IF(OR(B46="",I46=""),"",I46-$D$4)</f>
        <v/>
      </c>
      <c r="M46" s="16">
        <f>IF(B46="","",IF(I46="","Sin fecha",IF(L46&lt;0,"Caducado",IF(L46&lt;=$G$4,"Caduca pronto","OK"))))</f>
        <v/>
      </c>
      <c r="N46" s="16">
        <f>IF(B46="","",IF(E46&lt;G46,"Reponer",IF(E46=G46,"Justo","OK")))</f>
        <v/>
      </c>
      <c r="O46" s="27">
        <f>IF(B46="","",IF(E46&lt;G46,MAX(H46,G46)-E46,0))</f>
        <v/>
      </c>
      <c r="P46" s="12">
        <f>IF(B46="","",O46*J46)</f>
        <v/>
      </c>
      <c r="Q46" s="28">
        <f>IF(B46="","",IF(O46&gt;0,COUNTIF(O$7:O46,"&gt;0"),""))</f>
        <v/>
      </c>
      <c r="R46" s="28">
        <f>IF(OR(B46="",I46=""),"",RANK(I46,$I$7:$I$46,1)+COUNTIF($I$7:I46,I46)-1)</f>
        <v/>
      </c>
    </row>
    <row r="48">
      <c r="B48" s="22" t="inlineStr">
        <is>
          <t>Las columnas Aux. (Q y R) son ayudas de cálculo para la lista de compra y el ranking de caducidades: no las modifiques.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2:R2"/>
    <mergeCell ref="E4:F4"/>
    <mergeCell ref="B4:C4"/>
    <mergeCell ref="B3:R3"/>
  </mergeCells>
  <conditionalFormatting sqref="M7:M46">
    <cfRule type="cellIs" priority="1" operator="equal" dxfId="0">
      <formula>"Caducado"</formula>
    </cfRule>
    <cfRule type="cellIs" priority="2" operator="equal" dxfId="1">
      <formula>"Caduca pronto"</formula>
    </cfRule>
    <cfRule type="cellIs" priority="3" operator="equal" dxfId="2">
      <formula>"OK"</formula>
    </cfRule>
  </conditionalFormatting>
  <conditionalFormatting sqref="N7:N46">
    <cfRule type="cellIs" priority="4" operator="equal" dxfId="0">
      <formula>"Reponer"</formula>
    </cfRule>
    <cfRule type="cellIs" priority="5" operator="equal" dxfId="1">
      <formula>"Justo"</formula>
    </cfRule>
    <cfRule type="cellIs" priority="6" operator="equal" dxfId="2">
      <formula>"OK"</formula>
    </cfRule>
  </conditionalFormatting>
  <conditionalFormatting sqref="K7:K46">
    <cfRule type="dataBar" priority="7">
      <dataBar>
        <cfvo type="num" val="0"/>
        <cfvo type="max"/>
        <color rgb="0010B981"/>
      </dataBar>
    </cfRule>
  </conditionalFormatting>
  <dataValidations count="3">
    <dataValidation sqref="C7:C46" showDropDown="0" showInputMessage="0" showErrorMessage="0" allowBlank="1" type="list">
      <formula1>=Listas!$A$2:$A$5</formula1>
    </dataValidation>
    <dataValidation sqref="D7:D46" showDropDown="0" showInputMessage="0" showErrorMessage="0" allowBlank="1" type="list">
      <formula1>=Listas!$B$2:$B$9</formula1>
    </dataValidation>
    <dataValidation sqref="F7:F46" showDropDown="0" showInputMessage="0" showErrorMessage="0" allowBlank="1" type="list">
      <formula1>=Listas!$C$2:$C$6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B2:G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16" customWidth="1" min="4" max="4"/>
    <col width="10" customWidth="1" min="5" max="5"/>
    <col width="16" customWidth="1" min="6" max="6"/>
    <col width="12" customWidth="1" min="7" max="7"/>
  </cols>
  <sheetData>
    <row r="2" ht="34" customHeight="1">
      <c r="B2" s="1" t="inlineStr">
        <is>
          <t>Lista de compra automática</t>
        </is>
      </c>
      <c r="C2" s="2" t="n"/>
      <c r="D2" s="2" t="n"/>
      <c r="E2" s="2" t="n"/>
      <c r="F2" s="2" t="n"/>
      <c r="G2" s="2" t="n"/>
    </row>
    <row r="3">
      <c r="B3" s="3" t="inlineStr">
        <is>
          <t>Solo aparecen los productos por debajo del stock mínimo. Marca "Sí" al comprarlos.</t>
        </is>
      </c>
    </row>
    <row r="4">
      <c r="B4" s="19" t="inlineStr">
        <is>
          <t>Coste estimado total:</t>
        </is>
      </c>
      <c r="C4" s="15">
        <f>SUM(F7:F46)</f>
        <v/>
      </c>
      <c r="D4" s="19" t="inlineStr">
        <is>
          <t>Pendiente de comprar:</t>
        </is>
      </c>
      <c r="F4" s="15">
        <f>SUMIF(G7:G46,"&lt;&gt;Sí",F7:F46)</f>
        <v/>
      </c>
    </row>
    <row r="6" ht="30" customHeight="1">
      <c r="B6" s="9" t="inlineStr">
        <is>
          <t>Producto</t>
        </is>
      </c>
      <c r="C6" s="9" t="inlineStr">
        <is>
          <t>Zona</t>
        </is>
      </c>
      <c r="D6" s="9" t="inlineStr">
        <is>
          <t>Cantidad a comprar</t>
        </is>
      </c>
      <c r="E6" s="9" t="inlineStr">
        <is>
          <t>Unidad</t>
        </is>
      </c>
      <c r="F6" s="9" t="inlineStr">
        <is>
          <t>Coste estimado</t>
        </is>
      </c>
      <c r="G6" s="9" t="inlineStr">
        <is>
          <t>¿Comprado?</t>
        </is>
      </c>
    </row>
    <row r="7">
      <c r="B7" s="10">
        <f>IFERROR(INDEX(Inventario!$B$7:$B$46,MATCH(ROWS(B$7:B7),Inventario!$Q$7:$Q$46,0)),"")</f>
        <v/>
      </c>
      <c r="C7" s="16">
        <f>IFERROR(INDEX(Inventario!$C$7:$C$46,MATCH(ROWS(B$7:B7),Inventario!$Q$7:$Q$46,0)),"")</f>
        <v/>
      </c>
      <c r="D7" s="27">
        <f>IFERROR(INDEX(Inventario!$O$7:$O$46,MATCH(ROWS(B$7:B7),Inventario!$Q$7:$Q$46,0)),"")</f>
        <v/>
      </c>
      <c r="E7" s="16">
        <f>IFERROR(INDEX(Inventario!$F$7:$F$46,MATCH(ROWS(B$7:B7),Inventario!$Q$7:$Q$46,0)),"")</f>
        <v/>
      </c>
      <c r="F7" s="12">
        <f>IFERROR(INDEX(Inventario!$P$7:$P$46,MATCH(ROWS(B$7:B7),Inventario!$Q$7:$Q$46,0)),"")</f>
        <v/>
      </c>
      <c r="G7" s="24" t="inlineStr">
        <is>
          <t>No</t>
        </is>
      </c>
    </row>
    <row r="8">
      <c r="B8" s="10">
        <f>IFERROR(INDEX(Inventario!$B$7:$B$46,MATCH(ROWS(B$7:B8),Inventario!$Q$7:$Q$46,0)),"")</f>
        <v/>
      </c>
      <c r="C8" s="16">
        <f>IFERROR(INDEX(Inventario!$C$7:$C$46,MATCH(ROWS(B$7:B8),Inventario!$Q$7:$Q$46,0)),"")</f>
        <v/>
      </c>
      <c r="D8" s="27">
        <f>IFERROR(INDEX(Inventario!$O$7:$O$46,MATCH(ROWS(B$7:B8),Inventario!$Q$7:$Q$46,0)),"")</f>
        <v/>
      </c>
      <c r="E8" s="16">
        <f>IFERROR(INDEX(Inventario!$F$7:$F$46,MATCH(ROWS(B$7:B8),Inventario!$Q$7:$Q$46,0)),"")</f>
        <v/>
      </c>
      <c r="F8" s="12">
        <f>IFERROR(INDEX(Inventario!$P$7:$P$46,MATCH(ROWS(B$7:B8),Inventario!$Q$7:$Q$46,0)),"")</f>
        <v/>
      </c>
      <c r="G8" s="24" t="n"/>
    </row>
    <row r="9">
      <c r="B9" s="10">
        <f>IFERROR(INDEX(Inventario!$B$7:$B$46,MATCH(ROWS(B$7:B9),Inventario!$Q$7:$Q$46,0)),"")</f>
        <v/>
      </c>
      <c r="C9" s="16">
        <f>IFERROR(INDEX(Inventario!$C$7:$C$46,MATCH(ROWS(B$7:B9),Inventario!$Q$7:$Q$46,0)),"")</f>
        <v/>
      </c>
      <c r="D9" s="27">
        <f>IFERROR(INDEX(Inventario!$O$7:$O$46,MATCH(ROWS(B$7:B9),Inventario!$Q$7:$Q$46,0)),"")</f>
        <v/>
      </c>
      <c r="E9" s="16">
        <f>IFERROR(INDEX(Inventario!$F$7:$F$46,MATCH(ROWS(B$7:B9),Inventario!$Q$7:$Q$46,0)),"")</f>
        <v/>
      </c>
      <c r="F9" s="12">
        <f>IFERROR(INDEX(Inventario!$P$7:$P$46,MATCH(ROWS(B$7:B9),Inventario!$Q$7:$Q$46,0)),"")</f>
        <v/>
      </c>
      <c r="G9" s="24" t="n"/>
    </row>
    <row r="10">
      <c r="B10" s="10">
        <f>IFERROR(INDEX(Inventario!$B$7:$B$46,MATCH(ROWS(B$7:B10),Inventario!$Q$7:$Q$46,0)),"")</f>
        <v/>
      </c>
      <c r="C10" s="16">
        <f>IFERROR(INDEX(Inventario!$C$7:$C$46,MATCH(ROWS(B$7:B10),Inventario!$Q$7:$Q$46,0)),"")</f>
        <v/>
      </c>
      <c r="D10" s="27">
        <f>IFERROR(INDEX(Inventario!$O$7:$O$46,MATCH(ROWS(B$7:B10),Inventario!$Q$7:$Q$46,0)),"")</f>
        <v/>
      </c>
      <c r="E10" s="16">
        <f>IFERROR(INDEX(Inventario!$F$7:$F$46,MATCH(ROWS(B$7:B10),Inventario!$Q$7:$Q$46,0)),"")</f>
        <v/>
      </c>
      <c r="F10" s="12">
        <f>IFERROR(INDEX(Inventario!$P$7:$P$46,MATCH(ROWS(B$7:B10),Inventario!$Q$7:$Q$46,0)),"")</f>
        <v/>
      </c>
      <c r="G10" s="24" t="n"/>
    </row>
    <row r="11">
      <c r="B11" s="10">
        <f>IFERROR(INDEX(Inventario!$B$7:$B$46,MATCH(ROWS(B$7:B11),Inventario!$Q$7:$Q$46,0)),"")</f>
        <v/>
      </c>
      <c r="C11" s="16">
        <f>IFERROR(INDEX(Inventario!$C$7:$C$46,MATCH(ROWS(B$7:B11),Inventario!$Q$7:$Q$46,0)),"")</f>
        <v/>
      </c>
      <c r="D11" s="27">
        <f>IFERROR(INDEX(Inventario!$O$7:$O$46,MATCH(ROWS(B$7:B11),Inventario!$Q$7:$Q$46,0)),"")</f>
        <v/>
      </c>
      <c r="E11" s="16">
        <f>IFERROR(INDEX(Inventario!$F$7:$F$46,MATCH(ROWS(B$7:B11),Inventario!$Q$7:$Q$46,0)),"")</f>
        <v/>
      </c>
      <c r="F11" s="12">
        <f>IFERROR(INDEX(Inventario!$P$7:$P$46,MATCH(ROWS(B$7:B11),Inventario!$Q$7:$Q$46,0)),"")</f>
        <v/>
      </c>
      <c r="G11" s="24" t="n"/>
    </row>
    <row r="12">
      <c r="B12" s="10">
        <f>IFERROR(INDEX(Inventario!$B$7:$B$46,MATCH(ROWS(B$7:B12),Inventario!$Q$7:$Q$46,0)),"")</f>
        <v/>
      </c>
      <c r="C12" s="16">
        <f>IFERROR(INDEX(Inventario!$C$7:$C$46,MATCH(ROWS(B$7:B12),Inventario!$Q$7:$Q$46,0)),"")</f>
        <v/>
      </c>
      <c r="D12" s="27">
        <f>IFERROR(INDEX(Inventario!$O$7:$O$46,MATCH(ROWS(B$7:B12),Inventario!$Q$7:$Q$46,0)),"")</f>
        <v/>
      </c>
      <c r="E12" s="16">
        <f>IFERROR(INDEX(Inventario!$F$7:$F$46,MATCH(ROWS(B$7:B12),Inventario!$Q$7:$Q$46,0)),"")</f>
        <v/>
      </c>
      <c r="F12" s="12">
        <f>IFERROR(INDEX(Inventario!$P$7:$P$46,MATCH(ROWS(B$7:B12),Inventario!$Q$7:$Q$46,0)),"")</f>
        <v/>
      </c>
      <c r="G12" s="24" t="n"/>
    </row>
    <row r="13">
      <c r="B13" s="10">
        <f>IFERROR(INDEX(Inventario!$B$7:$B$46,MATCH(ROWS(B$7:B13),Inventario!$Q$7:$Q$46,0)),"")</f>
        <v/>
      </c>
      <c r="C13" s="16">
        <f>IFERROR(INDEX(Inventario!$C$7:$C$46,MATCH(ROWS(B$7:B13),Inventario!$Q$7:$Q$46,0)),"")</f>
        <v/>
      </c>
      <c r="D13" s="27">
        <f>IFERROR(INDEX(Inventario!$O$7:$O$46,MATCH(ROWS(B$7:B13),Inventario!$Q$7:$Q$46,0)),"")</f>
        <v/>
      </c>
      <c r="E13" s="16">
        <f>IFERROR(INDEX(Inventario!$F$7:$F$46,MATCH(ROWS(B$7:B13),Inventario!$Q$7:$Q$46,0)),"")</f>
        <v/>
      </c>
      <c r="F13" s="12">
        <f>IFERROR(INDEX(Inventario!$P$7:$P$46,MATCH(ROWS(B$7:B13),Inventario!$Q$7:$Q$46,0)),"")</f>
        <v/>
      </c>
      <c r="G13" s="24" t="n"/>
    </row>
    <row r="14">
      <c r="B14" s="10">
        <f>IFERROR(INDEX(Inventario!$B$7:$B$46,MATCH(ROWS(B$7:B14),Inventario!$Q$7:$Q$46,0)),"")</f>
        <v/>
      </c>
      <c r="C14" s="16">
        <f>IFERROR(INDEX(Inventario!$C$7:$C$46,MATCH(ROWS(B$7:B14),Inventario!$Q$7:$Q$46,0)),"")</f>
        <v/>
      </c>
      <c r="D14" s="27">
        <f>IFERROR(INDEX(Inventario!$O$7:$O$46,MATCH(ROWS(B$7:B14),Inventario!$Q$7:$Q$46,0)),"")</f>
        <v/>
      </c>
      <c r="E14" s="16">
        <f>IFERROR(INDEX(Inventario!$F$7:$F$46,MATCH(ROWS(B$7:B14),Inventario!$Q$7:$Q$46,0)),"")</f>
        <v/>
      </c>
      <c r="F14" s="12">
        <f>IFERROR(INDEX(Inventario!$P$7:$P$46,MATCH(ROWS(B$7:B14),Inventario!$Q$7:$Q$46,0)),"")</f>
        <v/>
      </c>
      <c r="G14" s="24" t="n"/>
    </row>
    <row r="15">
      <c r="B15" s="10">
        <f>IFERROR(INDEX(Inventario!$B$7:$B$46,MATCH(ROWS(B$7:B15),Inventario!$Q$7:$Q$46,0)),"")</f>
        <v/>
      </c>
      <c r="C15" s="16">
        <f>IFERROR(INDEX(Inventario!$C$7:$C$46,MATCH(ROWS(B$7:B15),Inventario!$Q$7:$Q$46,0)),"")</f>
        <v/>
      </c>
      <c r="D15" s="27">
        <f>IFERROR(INDEX(Inventario!$O$7:$O$46,MATCH(ROWS(B$7:B15),Inventario!$Q$7:$Q$46,0)),"")</f>
        <v/>
      </c>
      <c r="E15" s="16">
        <f>IFERROR(INDEX(Inventario!$F$7:$F$46,MATCH(ROWS(B$7:B15),Inventario!$Q$7:$Q$46,0)),"")</f>
        <v/>
      </c>
      <c r="F15" s="12">
        <f>IFERROR(INDEX(Inventario!$P$7:$P$46,MATCH(ROWS(B$7:B15),Inventario!$Q$7:$Q$46,0)),"")</f>
        <v/>
      </c>
      <c r="G15" s="24" t="n"/>
    </row>
    <row r="16">
      <c r="B16" s="10">
        <f>IFERROR(INDEX(Inventario!$B$7:$B$46,MATCH(ROWS(B$7:B16),Inventario!$Q$7:$Q$46,0)),"")</f>
        <v/>
      </c>
      <c r="C16" s="16">
        <f>IFERROR(INDEX(Inventario!$C$7:$C$46,MATCH(ROWS(B$7:B16),Inventario!$Q$7:$Q$46,0)),"")</f>
        <v/>
      </c>
      <c r="D16" s="27">
        <f>IFERROR(INDEX(Inventario!$O$7:$O$46,MATCH(ROWS(B$7:B16),Inventario!$Q$7:$Q$46,0)),"")</f>
        <v/>
      </c>
      <c r="E16" s="16">
        <f>IFERROR(INDEX(Inventario!$F$7:$F$46,MATCH(ROWS(B$7:B16),Inventario!$Q$7:$Q$46,0)),"")</f>
        <v/>
      </c>
      <c r="F16" s="12">
        <f>IFERROR(INDEX(Inventario!$P$7:$P$46,MATCH(ROWS(B$7:B16),Inventario!$Q$7:$Q$46,0)),"")</f>
        <v/>
      </c>
      <c r="G16" s="24" t="n"/>
    </row>
    <row r="17">
      <c r="B17" s="10">
        <f>IFERROR(INDEX(Inventario!$B$7:$B$46,MATCH(ROWS(B$7:B17),Inventario!$Q$7:$Q$46,0)),"")</f>
        <v/>
      </c>
      <c r="C17" s="16">
        <f>IFERROR(INDEX(Inventario!$C$7:$C$46,MATCH(ROWS(B$7:B17),Inventario!$Q$7:$Q$46,0)),"")</f>
        <v/>
      </c>
      <c r="D17" s="27">
        <f>IFERROR(INDEX(Inventario!$O$7:$O$46,MATCH(ROWS(B$7:B17),Inventario!$Q$7:$Q$46,0)),"")</f>
        <v/>
      </c>
      <c r="E17" s="16">
        <f>IFERROR(INDEX(Inventario!$F$7:$F$46,MATCH(ROWS(B$7:B17),Inventario!$Q$7:$Q$46,0)),"")</f>
        <v/>
      </c>
      <c r="F17" s="12">
        <f>IFERROR(INDEX(Inventario!$P$7:$P$46,MATCH(ROWS(B$7:B17),Inventario!$Q$7:$Q$46,0)),"")</f>
        <v/>
      </c>
      <c r="G17" s="24" t="n"/>
    </row>
    <row r="18">
      <c r="B18" s="10">
        <f>IFERROR(INDEX(Inventario!$B$7:$B$46,MATCH(ROWS(B$7:B18),Inventario!$Q$7:$Q$46,0)),"")</f>
        <v/>
      </c>
      <c r="C18" s="16">
        <f>IFERROR(INDEX(Inventario!$C$7:$C$46,MATCH(ROWS(B$7:B18),Inventario!$Q$7:$Q$46,0)),"")</f>
        <v/>
      </c>
      <c r="D18" s="27">
        <f>IFERROR(INDEX(Inventario!$O$7:$O$46,MATCH(ROWS(B$7:B18),Inventario!$Q$7:$Q$46,0)),"")</f>
        <v/>
      </c>
      <c r="E18" s="16">
        <f>IFERROR(INDEX(Inventario!$F$7:$F$46,MATCH(ROWS(B$7:B18),Inventario!$Q$7:$Q$46,0)),"")</f>
        <v/>
      </c>
      <c r="F18" s="12">
        <f>IFERROR(INDEX(Inventario!$P$7:$P$46,MATCH(ROWS(B$7:B18),Inventario!$Q$7:$Q$46,0)),"")</f>
        <v/>
      </c>
      <c r="G18" s="24" t="n"/>
    </row>
    <row r="19">
      <c r="B19" s="10">
        <f>IFERROR(INDEX(Inventario!$B$7:$B$46,MATCH(ROWS(B$7:B19),Inventario!$Q$7:$Q$46,0)),"")</f>
        <v/>
      </c>
      <c r="C19" s="16">
        <f>IFERROR(INDEX(Inventario!$C$7:$C$46,MATCH(ROWS(B$7:B19),Inventario!$Q$7:$Q$46,0)),"")</f>
        <v/>
      </c>
      <c r="D19" s="27">
        <f>IFERROR(INDEX(Inventario!$O$7:$O$46,MATCH(ROWS(B$7:B19),Inventario!$Q$7:$Q$46,0)),"")</f>
        <v/>
      </c>
      <c r="E19" s="16">
        <f>IFERROR(INDEX(Inventario!$F$7:$F$46,MATCH(ROWS(B$7:B19),Inventario!$Q$7:$Q$46,0)),"")</f>
        <v/>
      </c>
      <c r="F19" s="12">
        <f>IFERROR(INDEX(Inventario!$P$7:$P$46,MATCH(ROWS(B$7:B19),Inventario!$Q$7:$Q$46,0)),"")</f>
        <v/>
      </c>
      <c r="G19" s="24" t="n"/>
    </row>
    <row r="20">
      <c r="B20" s="10">
        <f>IFERROR(INDEX(Inventario!$B$7:$B$46,MATCH(ROWS(B$7:B20),Inventario!$Q$7:$Q$46,0)),"")</f>
        <v/>
      </c>
      <c r="C20" s="16">
        <f>IFERROR(INDEX(Inventario!$C$7:$C$46,MATCH(ROWS(B$7:B20),Inventario!$Q$7:$Q$46,0)),"")</f>
        <v/>
      </c>
      <c r="D20" s="27">
        <f>IFERROR(INDEX(Inventario!$O$7:$O$46,MATCH(ROWS(B$7:B20),Inventario!$Q$7:$Q$46,0)),"")</f>
        <v/>
      </c>
      <c r="E20" s="16">
        <f>IFERROR(INDEX(Inventario!$F$7:$F$46,MATCH(ROWS(B$7:B20),Inventario!$Q$7:$Q$46,0)),"")</f>
        <v/>
      </c>
      <c r="F20" s="12">
        <f>IFERROR(INDEX(Inventario!$P$7:$P$46,MATCH(ROWS(B$7:B20),Inventario!$Q$7:$Q$46,0)),"")</f>
        <v/>
      </c>
      <c r="G20" s="24" t="n"/>
    </row>
    <row r="21">
      <c r="B21" s="10">
        <f>IFERROR(INDEX(Inventario!$B$7:$B$46,MATCH(ROWS(B$7:B21),Inventario!$Q$7:$Q$46,0)),"")</f>
        <v/>
      </c>
      <c r="C21" s="16">
        <f>IFERROR(INDEX(Inventario!$C$7:$C$46,MATCH(ROWS(B$7:B21),Inventario!$Q$7:$Q$46,0)),"")</f>
        <v/>
      </c>
      <c r="D21" s="27">
        <f>IFERROR(INDEX(Inventario!$O$7:$O$46,MATCH(ROWS(B$7:B21),Inventario!$Q$7:$Q$46,0)),"")</f>
        <v/>
      </c>
      <c r="E21" s="16">
        <f>IFERROR(INDEX(Inventario!$F$7:$F$46,MATCH(ROWS(B$7:B21),Inventario!$Q$7:$Q$46,0)),"")</f>
        <v/>
      </c>
      <c r="F21" s="12">
        <f>IFERROR(INDEX(Inventario!$P$7:$P$46,MATCH(ROWS(B$7:B21),Inventario!$Q$7:$Q$46,0)),"")</f>
        <v/>
      </c>
      <c r="G21" s="24" t="n"/>
    </row>
    <row r="22">
      <c r="B22" s="10">
        <f>IFERROR(INDEX(Inventario!$B$7:$B$46,MATCH(ROWS(B$7:B22),Inventario!$Q$7:$Q$46,0)),"")</f>
        <v/>
      </c>
      <c r="C22" s="16">
        <f>IFERROR(INDEX(Inventario!$C$7:$C$46,MATCH(ROWS(B$7:B22),Inventario!$Q$7:$Q$46,0)),"")</f>
        <v/>
      </c>
      <c r="D22" s="27">
        <f>IFERROR(INDEX(Inventario!$O$7:$O$46,MATCH(ROWS(B$7:B22),Inventario!$Q$7:$Q$46,0)),"")</f>
        <v/>
      </c>
      <c r="E22" s="16">
        <f>IFERROR(INDEX(Inventario!$F$7:$F$46,MATCH(ROWS(B$7:B22),Inventario!$Q$7:$Q$46,0)),"")</f>
        <v/>
      </c>
      <c r="F22" s="12">
        <f>IFERROR(INDEX(Inventario!$P$7:$P$46,MATCH(ROWS(B$7:B22),Inventario!$Q$7:$Q$46,0)),"")</f>
        <v/>
      </c>
      <c r="G22" s="24" t="n"/>
    </row>
    <row r="23">
      <c r="B23" s="10">
        <f>IFERROR(INDEX(Inventario!$B$7:$B$46,MATCH(ROWS(B$7:B23),Inventario!$Q$7:$Q$46,0)),"")</f>
        <v/>
      </c>
      <c r="C23" s="16">
        <f>IFERROR(INDEX(Inventario!$C$7:$C$46,MATCH(ROWS(B$7:B23),Inventario!$Q$7:$Q$46,0)),"")</f>
        <v/>
      </c>
      <c r="D23" s="27">
        <f>IFERROR(INDEX(Inventario!$O$7:$O$46,MATCH(ROWS(B$7:B23),Inventario!$Q$7:$Q$46,0)),"")</f>
        <v/>
      </c>
      <c r="E23" s="16">
        <f>IFERROR(INDEX(Inventario!$F$7:$F$46,MATCH(ROWS(B$7:B23),Inventario!$Q$7:$Q$46,0)),"")</f>
        <v/>
      </c>
      <c r="F23" s="12">
        <f>IFERROR(INDEX(Inventario!$P$7:$P$46,MATCH(ROWS(B$7:B23),Inventario!$Q$7:$Q$46,0)),"")</f>
        <v/>
      </c>
      <c r="G23" s="24" t="n"/>
    </row>
    <row r="24">
      <c r="B24" s="10">
        <f>IFERROR(INDEX(Inventario!$B$7:$B$46,MATCH(ROWS(B$7:B24),Inventario!$Q$7:$Q$46,0)),"")</f>
        <v/>
      </c>
      <c r="C24" s="16">
        <f>IFERROR(INDEX(Inventario!$C$7:$C$46,MATCH(ROWS(B$7:B24),Inventario!$Q$7:$Q$46,0)),"")</f>
        <v/>
      </c>
      <c r="D24" s="27">
        <f>IFERROR(INDEX(Inventario!$O$7:$O$46,MATCH(ROWS(B$7:B24),Inventario!$Q$7:$Q$46,0)),"")</f>
        <v/>
      </c>
      <c r="E24" s="16">
        <f>IFERROR(INDEX(Inventario!$F$7:$F$46,MATCH(ROWS(B$7:B24),Inventario!$Q$7:$Q$46,0)),"")</f>
        <v/>
      </c>
      <c r="F24" s="12">
        <f>IFERROR(INDEX(Inventario!$P$7:$P$46,MATCH(ROWS(B$7:B24),Inventario!$Q$7:$Q$46,0)),"")</f>
        <v/>
      </c>
      <c r="G24" s="24" t="n"/>
    </row>
    <row r="25">
      <c r="B25" s="10">
        <f>IFERROR(INDEX(Inventario!$B$7:$B$46,MATCH(ROWS(B$7:B25),Inventario!$Q$7:$Q$46,0)),"")</f>
        <v/>
      </c>
      <c r="C25" s="16">
        <f>IFERROR(INDEX(Inventario!$C$7:$C$46,MATCH(ROWS(B$7:B25),Inventario!$Q$7:$Q$46,0)),"")</f>
        <v/>
      </c>
      <c r="D25" s="27">
        <f>IFERROR(INDEX(Inventario!$O$7:$O$46,MATCH(ROWS(B$7:B25),Inventario!$Q$7:$Q$46,0)),"")</f>
        <v/>
      </c>
      <c r="E25" s="16">
        <f>IFERROR(INDEX(Inventario!$F$7:$F$46,MATCH(ROWS(B$7:B25),Inventario!$Q$7:$Q$46,0)),"")</f>
        <v/>
      </c>
      <c r="F25" s="12">
        <f>IFERROR(INDEX(Inventario!$P$7:$P$46,MATCH(ROWS(B$7:B25),Inventario!$Q$7:$Q$46,0)),"")</f>
        <v/>
      </c>
      <c r="G25" s="24" t="n"/>
    </row>
    <row r="26">
      <c r="B26" s="10">
        <f>IFERROR(INDEX(Inventario!$B$7:$B$46,MATCH(ROWS(B$7:B26),Inventario!$Q$7:$Q$46,0)),"")</f>
        <v/>
      </c>
      <c r="C26" s="16">
        <f>IFERROR(INDEX(Inventario!$C$7:$C$46,MATCH(ROWS(B$7:B26),Inventario!$Q$7:$Q$46,0)),"")</f>
        <v/>
      </c>
      <c r="D26" s="27">
        <f>IFERROR(INDEX(Inventario!$O$7:$O$46,MATCH(ROWS(B$7:B26),Inventario!$Q$7:$Q$46,0)),"")</f>
        <v/>
      </c>
      <c r="E26" s="16">
        <f>IFERROR(INDEX(Inventario!$F$7:$F$46,MATCH(ROWS(B$7:B26),Inventario!$Q$7:$Q$46,0)),"")</f>
        <v/>
      </c>
      <c r="F26" s="12">
        <f>IFERROR(INDEX(Inventario!$P$7:$P$46,MATCH(ROWS(B$7:B26),Inventario!$Q$7:$Q$46,0)),"")</f>
        <v/>
      </c>
      <c r="G26" s="24" t="n"/>
    </row>
    <row r="27">
      <c r="B27" s="10">
        <f>IFERROR(INDEX(Inventario!$B$7:$B$46,MATCH(ROWS(B$7:B27),Inventario!$Q$7:$Q$46,0)),"")</f>
        <v/>
      </c>
      <c r="C27" s="16">
        <f>IFERROR(INDEX(Inventario!$C$7:$C$46,MATCH(ROWS(B$7:B27),Inventario!$Q$7:$Q$46,0)),"")</f>
        <v/>
      </c>
      <c r="D27" s="27">
        <f>IFERROR(INDEX(Inventario!$O$7:$O$46,MATCH(ROWS(B$7:B27),Inventario!$Q$7:$Q$46,0)),"")</f>
        <v/>
      </c>
      <c r="E27" s="16">
        <f>IFERROR(INDEX(Inventario!$F$7:$F$46,MATCH(ROWS(B$7:B27),Inventario!$Q$7:$Q$46,0)),"")</f>
        <v/>
      </c>
      <c r="F27" s="12">
        <f>IFERROR(INDEX(Inventario!$P$7:$P$46,MATCH(ROWS(B$7:B27),Inventario!$Q$7:$Q$46,0)),"")</f>
        <v/>
      </c>
      <c r="G27" s="24" t="n"/>
    </row>
    <row r="28">
      <c r="B28" s="10">
        <f>IFERROR(INDEX(Inventario!$B$7:$B$46,MATCH(ROWS(B$7:B28),Inventario!$Q$7:$Q$46,0)),"")</f>
        <v/>
      </c>
      <c r="C28" s="16">
        <f>IFERROR(INDEX(Inventario!$C$7:$C$46,MATCH(ROWS(B$7:B28),Inventario!$Q$7:$Q$46,0)),"")</f>
        <v/>
      </c>
      <c r="D28" s="27">
        <f>IFERROR(INDEX(Inventario!$O$7:$O$46,MATCH(ROWS(B$7:B28),Inventario!$Q$7:$Q$46,0)),"")</f>
        <v/>
      </c>
      <c r="E28" s="16">
        <f>IFERROR(INDEX(Inventario!$F$7:$F$46,MATCH(ROWS(B$7:B28),Inventario!$Q$7:$Q$46,0)),"")</f>
        <v/>
      </c>
      <c r="F28" s="12">
        <f>IFERROR(INDEX(Inventario!$P$7:$P$46,MATCH(ROWS(B$7:B28),Inventario!$Q$7:$Q$46,0)),"")</f>
        <v/>
      </c>
      <c r="G28" s="24" t="n"/>
    </row>
    <row r="29">
      <c r="B29" s="10">
        <f>IFERROR(INDEX(Inventario!$B$7:$B$46,MATCH(ROWS(B$7:B29),Inventario!$Q$7:$Q$46,0)),"")</f>
        <v/>
      </c>
      <c r="C29" s="16">
        <f>IFERROR(INDEX(Inventario!$C$7:$C$46,MATCH(ROWS(B$7:B29),Inventario!$Q$7:$Q$46,0)),"")</f>
        <v/>
      </c>
      <c r="D29" s="27">
        <f>IFERROR(INDEX(Inventario!$O$7:$O$46,MATCH(ROWS(B$7:B29),Inventario!$Q$7:$Q$46,0)),"")</f>
        <v/>
      </c>
      <c r="E29" s="16">
        <f>IFERROR(INDEX(Inventario!$F$7:$F$46,MATCH(ROWS(B$7:B29),Inventario!$Q$7:$Q$46,0)),"")</f>
        <v/>
      </c>
      <c r="F29" s="12">
        <f>IFERROR(INDEX(Inventario!$P$7:$P$46,MATCH(ROWS(B$7:B29),Inventario!$Q$7:$Q$46,0)),"")</f>
        <v/>
      </c>
      <c r="G29" s="24" t="n"/>
    </row>
    <row r="30">
      <c r="B30" s="10">
        <f>IFERROR(INDEX(Inventario!$B$7:$B$46,MATCH(ROWS(B$7:B30),Inventario!$Q$7:$Q$46,0)),"")</f>
        <v/>
      </c>
      <c r="C30" s="16">
        <f>IFERROR(INDEX(Inventario!$C$7:$C$46,MATCH(ROWS(B$7:B30),Inventario!$Q$7:$Q$46,0)),"")</f>
        <v/>
      </c>
      <c r="D30" s="27">
        <f>IFERROR(INDEX(Inventario!$O$7:$O$46,MATCH(ROWS(B$7:B30),Inventario!$Q$7:$Q$46,0)),"")</f>
        <v/>
      </c>
      <c r="E30" s="16">
        <f>IFERROR(INDEX(Inventario!$F$7:$F$46,MATCH(ROWS(B$7:B30),Inventario!$Q$7:$Q$46,0)),"")</f>
        <v/>
      </c>
      <c r="F30" s="12">
        <f>IFERROR(INDEX(Inventario!$P$7:$P$46,MATCH(ROWS(B$7:B30),Inventario!$Q$7:$Q$46,0)),"")</f>
        <v/>
      </c>
      <c r="G30" s="24" t="n"/>
    </row>
    <row r="31">
      <c r="B31" s="10">
        <f>IFERROR(INDEX(Inventario!$B$7:$B$46,MATCH(ROWS(B$7:B31),Inventario!$Q$7:$Q$46,0)),"")</f>
        <v/>
      </c>
      <c r="C31" s="16">
        <f>IFERROR(INDEX(Inventario!$C$7:$C$46,MATCH(ROWS(B$7:B31),Inventario!$Q$7:$Q$46,0)),"")</f>
        <v/>
      </c>
      <c r="D31" s="27">
        <f>IFERROR(INDEX(Inventario!$O$7:$O$46,MATCH(ROWS(B$7:B31),Inventario!$Q$7:$Q$46,0)),"")</f>
        <v/>
      </c>
      <c r="E31" s="16">
        <f>IFERROR(INDEX(Inventario!$F$7:$F$46,MATCH(ROWS(B$7:B31),Inventario!$Q$7:$Q$46,0)),"")</f>
        <v/>
      </c>
      <c r="F31" s="12">
        <f>IFERROR(INDEX(Inventario!$P$7:$P$46,MATCH(ROWS(B$7:B31),Inventario!$Q$7:$Q$46,0)),"")</f>
        <v/>
      </c>
      <c r="G31" s="24" t="n"/>
    </row>
    <row r="32">
      <c r="B32" s="10">
        <f>IFERROR(INDEX(Inventario!$B$7:$B$46,MATCH(ROWS(B$7:B32),Inventario!$Q$7:$Q$46,0)),"")</f>
        <v/>
      </c>
      <c r="C32" s="16">
        <f>IFERROR(INDEX(Inventario!$C$7:$C$46,MATCH(ROWS(B$7:B32),Inventario!$Q$7:$Q$46,0)),"")</f>
        <v/>
      </c>
      <c r="D32" s="27">
        <f>IFERROR(INDEX(Inventario!$O$7:$O$46,MATCH(ROWS(B$7:B32),Inventario!$Q$7:$Q$46,0)),"")</f>
        <v/>
      </c>
      <c r="E32" s="16">
        <f>IFERROR(INDEX(Inventario!$F$7:$F$46,MATCH(ROWS(B$7:B32),Inventario!$Q$7:$Q$46,0)),"")</f>
        <v/>
      </c>
      <c r="F32" s="12">
        <f>IFERROR(INDEX(Inventario!$P$7:$P$46,MATCH(ROWS(B$7:B32),Inventario!$Q$7:$Q$46,0)),"")</f>
        <v/>
      </c>
      <c r="G32" s="24" t="n"/>
    </row>
    <row r="33">
      <c r="B33" s="10">
        <f>IFERROR(INDEX(Inventario!$B$7:$B$46,MATCH(ROWS(B$7:B33),Inventario!$Q$7:$Q$46,0)),"")</f>
        <v/>
      </c>
      <c r="C33" s="16">
        <f>IFERROR(INDEX(Inventario!$C$7:$C$46,MATCH(ROWS(B$7:B33),Inventario!$Q$7:$Q$46,0)),"")</f>
        <v/>
      </c>
      <c r="D33" s="27">
        <f>IFERROR(INDEX(Inventario!$O$7:$O$46,MATCH(ROWS(B$7:B33),Inventario!$Q$7:$Q$46,0)),"")</f>
        <v/>
      </c>
      <c r="E33" s="16">
        <f>IFERROR(INDEX(Inventario!$F$7:$F$46,MATCH(ROWS(B$7:B33),Inventario!$Q$7:$Q$46,0)),"")</f>
        <v/>
      </c>
      <c r="F33" s="12">
        <f>IFERROR(INDEX(Inventario!$P$7:$P$46,MATCH(ROWS(B$7:B33),Inventario!$Q$7:$Q$46,0)),"")</f>
        <v/>
      </c>
      <c r="G33" s="24" t="n"/>
    </row>
    <row r="34">
      <c r="B34" s="10">
        <f>IFERROR(INDEX(Inventario!$B$7:$B$46,MATCH(ROWS(B$7:B34),Inventario!$Q$7:$Q$46,0)),"")</f>
        <v/>
      </c>
      <c r="C34" s="16">
        <f>IFERROR(INDEX(Inventario!$C$7:$C$46,MATCH(ROWS(B$7:B34),Inventario!$Q$7:$Q$46,0)),"")</f>
        <v/>
      </c>
      <c r="D34" s="27">
        <f>IFERROR(INDEX(Inventario!$O$7:$O$46,MATCH(ROWS(B$7:B34),Inventario!$Q$7:$Q$46,0)),"")</f>
        <v/>
      </c>
      <c r="E34" s="16">
        <f>IFERROR(INDEX(Inventario!$F$7:$F$46,MATCH(ROWS(B$7:B34),Inventario!$Q$7:$Q$46,0)),"")</f>
        <v/>
      </c>
      <c r="F34" s="12">
        <f>IFERROR(INDEX(Inventario!$P$7:$P$46,MATCH(ROWS(B$7:B34),Inventario!$Q$7:$Q$46,0)),"")</f>
        <v/>
      </c>
      <c r="G34" s="24" t="n"/>
    </row>
    <row r="35">
      <c r="B35" s="10">
        <f>IFERROR(INDEX(Inventario!$B$7:$B$46,MATCH(ROWS(B$7:B35),Inventario!$Q$7:$Q$46,0)),"")</f>
        <v/>
      </c>
      <c r="C35" s="16">
        <f>IFERROR(INDEX(Inventario!$C$7:$C$46,MATCH(ROWS(B$7:B35),Inventario!$Q$7:$Q$46,0)),"")</f>
        <v/>
      </c>
      <c r="D35" s="27">
        <f>IFERROR(INDEX(Inventario!$O$7:$O$46,MATCH(ROWS(B$7:B35),Inventario!$Q$7:$Q$46,0)),"")</f>
        <v/>
      </c>
      <c r="E35" s="16">
        <f>IFERROR(INDEX(Inventario!$F$7:$F$46,MATCH(ROWS(B$7:B35),Inventario!$Q$7:$Q$46,0)),"")</f>
        <v/>
      </c>
      <c r="F35" s="12">
        <f>IFERROR(INDEX(Inventario!$P$7:$P$46,MATCH(ROWS(B$7:B35),Inventario!$Q$7:$Q$46,0)),"")</f>
        <v/>
      </c>
      <c r="G35" s="24" t="n"/>
    </row>
    <row r="36">
      <c r="B36" s="10">
        <f>IFERROR(INDEX(Inventario!$B$7:$B$46,MATCH(ROWS(B$7:B36),Inventario!$Q$7:$Q$46,0)),"")</f>
        <v/>
      </c>
      <c r="C36" s="16">
        <f>IFERROR(INDEX(Inventario!$C$7:$C$46,MATCH(ROWS(B$7:B36),Inventario!$Q$7:$Q$46,0)),"")</f>
        <v/>
      </c>
      <c r="D36" s="27">
        <f>IFERROR(INDEX(Inventario!$O$7:$O$46,MATCH(ROWS(B$7:B36),Inventario!$Q$7:$Q$46,0)),"")</f>
        <v/>
      </c>
      <c r="E36" s="16">
        <f>IFERROR(INDEX(Inventario!$F$7:$F$46,MATCH(ROWS(B$7:B36),Inventario!$Q$7:$Q$46,0)),"")</f>
        <v/>
      </c>
      <c r="F36" s="12">
        <f>IFERROR(INDEX(Inventario!$P$7:$P$46,MATCH(ROWS(B$7:B36),Inventario!$Q$7:$Q$46,0)),"")</f>
        <v/>
      </c>
      <c r="G36" s="24" t="n"/>
    </row>
    <row r="37">
      <c r="B37" s="10">
        <f>IFERROR(INDEX(Inventario!$B$7:$B$46,MATCH(ROWS(B$7:B37),Inventario!$Q$7:$Q$46,0)),"")</f>
        <v/>
      </c>
      <c r="C37" s="16">
        <f>IFERROR(INDEX(Inventario!$C$7:$C$46,MATCH(ROWS(B$7:B37),Inventario!$Q$7:$Q$46,0)),"")</f>
        <v/>
      </c>
      <c r="D37" s="27">
        <f>IFERROR(INDEX(Inventario!$O$7:$O$46,MATCH(ROWS(B$7:B37),Inventario!$Q$7:$Q$46,0)),"")</f>
        <v/>
      </c>
      <c r="E37" s="16">
        <f>IFERROR(INDEX(Inventario!$F$7:$F$46,MATCH(ROWS(B$7:B37),Inventario!$Q$7:$Q$46,0)),"")</f>
        <v/>
      </c>
      <c r="F37" s="12">
        <f>IFERROR(INDEX(Inventario!$P$7:$P$46,MATCH(ROWS(B$7:B37),Inventario!$Q$7:$Q$46,0)),"")</f>
        <v/>
      </c>
      <c r="G37" s="24" t="n"/>
    </row>
    <row r="38">
      <c r="B38" s="10">
        <f>IFERROR(INDEX(Inventario!$B$7:$B$46,MATCH(ROWS(B$7:B38),Inventario!$Q$7:$Q$46,0)),"")</f>
        <v/>
      </c>
      <c r="C38" s="16">
        <f>IFERROR(INDEX(Inventario!$C$7:$C$46,MATCH(ROWS(B$7:B38),Inventario!$Q$7:$Q$46,0)),"")</f>
        <v/>
      </c>
      <c r="D38" s="27">
        <f>IFERROR(INDEX(Inventario!$O$7:$O$46,MATCH(ROWS(B$7:B38),Inventario!$Q$7:$Q$46,0)),"")</f>
        <v/>
      </c>
      <c r="E38" s="16">
        <f>IFERROR(INDEX(Inventario!$F$7:$F$46,MATCH(ROWS(B$7:B38),Inventario!$Q$7:$Q$46,0)),"")</f>
        <v/>
      </c>
      <c r="F38" s="12">
        <f>IFERROR(INDEX(Inventario!$P$7:$P$46,MATCH(ROWS(B$7:B38),Inventario!$Q$7:$Q$46,0)),"")</f>
        <v/>
      </c>
      <c r="G38" s="24" t="n"/>
    </row>
    <row r="39">
      <c r="B39" s="10">
        <f>IFERROR(INDEX(Inventario!$B$7:$B$46,MATCH(ROWS(B$7:B39),Inventario!$Q$7:$Q$46,0)),"")</f>
        <v/>
      </c>
      <c r="C39" s="16">
        <f>IFERROR(INDEX(Inventario!$C$7:$C$46,MATCH(ROWS(B$7:B39),Inventario!$Q$7:$Q$46,0)),"")</f>
        <v/>
      </c>
      <c r="D39" s="27">
        <f>IFERROR(INDEX(Inventario!$O$7:$O$46,MATCH(ROWS(B$7:B39),Inventario!$Q$7:$Q$46,0)),"")</f>
        <v/>
      </c>
      <c r="E39" s="16">
        <f>IFERROR(INDEX(Inventario!$F$7:$F$46,MATCH(ROWS(B$7:B39),Inventario!$Q$7:$Q$46,0)),"")</f>
        <v/>
      </c>
      <c r="F39" s="12">
        <f>IFERROR(INDEX(Inventario!$P$7:$P$46,MATCH(ROWS(B$7:B39),Inventario!$Q$7:$Q$46,0)),"")</f>
        <v/>
      </c>
      <c r="G39" s="24" t="n"/>
    </row>
    <row r="40">
      <c r="B40" s="10">
        <f>IFERROR(INDEX(Inventario!$B$7:$B$46,MATCH(ROWS(B$7:B40),Inventario!$Q$7:$Q$46,0)),"")</f>
        <v/>
      </c>
      <c r="C40" s="16">
        <f>IFERROR(INDEX(Inventario!$C$7:$C$46,MATCH(ROWS(B$7:B40),Inventario!$Q$7:$Q$46,0)),"")</f>
        <v/>
      </c>
      <c r="D40" s="27">
        <f>IFERROR(INDEX(Inventario!$O$7:$O$46,MATCH(ROWS(B$7:B40),Inventario!$Q$7:$Q$46,0)),"")</f>
        <v/>
      </c>
      <c r="E40" s="16">
        <f>IFERROR(INDEX(Inventario!$F$7:$F$46,MATCH(ROWS(B$7:B40),Inventario!$Q$7:$Q$46,0)),"")</f>
        <v/>
      </c>
      <c r="F40" s="12">
        <f>IFERROR(INDEX(Inventario!$P$7:$P$46,MATCH(ROWS(B$7:B40),Inventario!$Q$7:$Q$46,0)),"")</f>
        <v/>
      </c>
      <c r="G40" s="24" t="n"/>
    </row>
    <row r="41">
      <c r="B41" s="10">
        <f>IFERROR(INDEX(Inventario!$B$7:$B$46,MATCH(ROWS(B$7:B41),Inventario!$Q$7:$Q$46,0)),"")</f>
        <v/>
      </c>
      <c r="C41" s="16">
        <f>IFERROR(INDEX(Inventario!$C$7:$C$46,MATCH(ROWS(B$7:B41),Inventario!$Q$7:$Q$46,0)),"")</f>
        <v/>
      </c>
      <c r="D41" s="27">
        <f>IFERROR(INDEX(Inventario!$O$7:$O$46,MATCH(ROWS(B$7:B41),Inventario!$Q$7:$Q$46,0)),"")</f>
        <v/>
      </c>
      <c r="E41" s="16">
        <f>IFERROR(INDEX(Inventario!$F$7:$F$46,MATCH(ROWS(B$7:B41),Inventario!$Q$7:$Q$46,0)),"")</f>
        <v/>
      </c>
      <c r="F41" s="12">
        <f>IFERROR(INDEX(Inventario!$P$7:$P$46,MATCH(ROWS(B$7:B41),Inventario!$Q$7:$Q$46,0)),"")</f>
        <v/>
      </c>
      <c r="G41" s="24" t="n"/>
    </row>
    <row r="42">
      <c r="B42" s="10">
        <f>IFERROR(INDEX(Inventario!$B$7:$B$46,MATCH(ROWS(B$7:B42),Inventario!$Q$7:$Q$46,0)),"")</f>
        <v/>
      </c>
      <c r="C42" s="16">
        <f>IFERROR(INDEX(Inventario!$C$7:$C$46,MATCH(ROWS(B$7:B42),Inventario!$Q$7:$Q$46,0)),"")</f>
        <v/>
      </c>
      <c r="D42" s="27">
        <f>IFERROR(INDEX(Inventario!$O$7:$O$46,MATCH(ROWS(B$7:B42),Inventario!$Q$7:$Q$46,0)),"")</f>
        <v/>
      </c>
      <c r="E42" s="16">
        <f>IFERROR(INDEX(Inventario!$F$7:$F$46,MATCH(ROWS(B$7:B42),Inventario!$Q$7:$Q$46,0)),"")</f>
        <v/>
      </c>
      <c r="F42" s="12">
        <f>IFERROR(INDEX(Inventario!$P$7:$P$46,MATCH(ROWS(B$7:B42),Inventario!$Q$7:$Q$46,0)),"")</f>
        <v/>
      </c>
      <c r="G42" s="24" t="n"/>
    </row>
    <row r="43">
      <c r="B43" s="10">
        <f>IFERROR(INDEX(Inventario!$B$7:$B$46,MATCH(ROWS(B$7:B43),Inventario!$Q$7:$Q$46,0)),"")</f>
        <v/>
      </c>
      <c r="C43" s="16">
        <f>IFERROR(INDEX(Inventario!$C$7:$C$46,MATCH(ROWS(B$7:B43),Inventario!$Q$7:$Q$46,0)),"")</f>
        <v/>
      </c>
      <c r="D43" s="27">
        <f>IFERROR(INDEX(Inventario!$O$7:$O$46,MATCH(ROWS(B$7:B43),Inventario!$Q$7:$Q$46,0)),"")</f>
        <v/>
      </c>
      <c r="E43" s="16">
        <f>IFERROR(INDEX(Inventario!$F$7:$F$46,MATCH(ROWS(B$7:B43),Inventario!$Q$7:$Q$46,0)),"")</f>
        <v/>
      </c>
      <c r="F43" s="12">
        <f>IFERROR(INDEX(Inventario!$P$7:$P$46,MATCH(ROWS(B$7:B43),Inventario!$Q$7:$Q$46,0)),"")</f>
        <v/>
      </c>
      <c r="G43" s="24" t="n"/>
    </row>
    <row r="44">
      <c r="B44" s="10">
        <f>IFERROR(INDEX(Inventario!$B$7:$B$46,MATCH(ROWS(B$7:B44),Inventario!$Q$7:$Q$46,0)),"")</f>
        <v/>
      </c>
      <c r="C44" s="16">
        <f>IFERROR(INDEX(Inventario!$C$7:$C$46,MATCH(ROWS(B$7:B44),Inventario!$Q$7:$Q$46,0)),"")</f>
        <v/>
      </c>
      <c r="D44" s="27">
        <f>IFERROR(INDEX(Inventario!$O$7:$O$46,MATCH(ROWS(B$7:B44),Inventario!$Q$7:$Q$46,0)),"")</f>
        <v/>
      </c>
      <c r="E44" s="16">
        <f>IFERROR(INDEX(Inventario!$F$7:$F$46,MATCH(ROWS(B$7:B44),Inventario!$Q$7:$Q$46,0)),"")</f>
        <v/>
      </c>
      <c r="F44" s="12">
        <f>IFERROR(INDEX(Inventario!$P$7:$P$46,MATCH(ROWS(B$7:B44),Inventario!$Q$7:$Q$46,0)),"")</f>
        <v/>
      </c>
      <c r="G44" s="24" t="n"/>
    </row>
    <row r="45">
      <c r="B45" s="10">
        <f>IFERROR(INDEX(Inventario!$B$7:$B$46,MATCH(ROWS(B$7:B45),Inventario!$Q$7:$Q$46,0)),"")</f>
        <v/>
      </c>
      <c r="C45" s="16">
        <f>IFERROR(INDEX(Inventario!$C$7:$C$46,MATCH(ROWS(B$7:B45),Inventario!$Q$7:$Q$46,0)),"")</f>
        <v/>
      </c>
      <c r="D45" s="27">
        <f>IFERROR(INDEX(Inventario!$O$7:$O$46,MATCH(ROWS(B$7:B45),Inventario!$Q$7:$Q$46,0)),"")</f>
        <v/>
      </c>
      <c r="E45" s="16">
        <f>IFERROR(INDEX(Inventario!$F$7:$F$46,MATCH(ROWS(B$7:B45),Inventario!$Q$7:$Q$46,0)),"")</f>
        <v/>
      </c>
      <c r="F45" s="12">
        <f>IFERROR(INDEX(Inventario!$P$7:$P$46,MATCH(ROWS(B$7:B45),Inventario!$Q$7:$Q$46,0)),"")</f>
        <v/>
      </c>
      <c r="G45" s="24" t="n"/>
    </row>
    <row r="46">
      <c r="B46" s="10">
        <f>IFERROR(INDEX(Inventario!$B$7:$B$46,MATCH(ROWS(B$7:B46),Inventario!$Q$7:$Q$46,0)),"")</f>
        <v/>
      </c>
      <c r="C46" s="16">
        <f>IFERROR(INDEX(Inventario!$C$7:$C$46,MATCH(ROWS(B$7:B46),Inventario!$Q$7:$Q$46,0)),"")</f>
        <v/>
      </c>
      <c r="D46" s="27">
        <f>IFERROR(INDEX(Inventario!$O$7:$O$46,MATCH(ROWS(B$7:B46),Inventario!$Q$7:$Q$46,0)),"")</f>
        <v/>
      </c>
      <c r="E46" s="16">
        <f>IFERROR(INDEX(Inventario!$F$7:$F$46,MATCH(ROWS(B$7:B46),Inventario!$Q$7:$Q$46,0)),"")</f>
        <v/>
      </c>
      <c r="F46" s="12">
        <f>IFERROR(INDEX(Inventario!$P$7:$P$46,MATCH(ROWS(B$7:B46),Inventario!$Q$7:$Q$46,0)),"")</f>
        <v/>
      </c>
      <c r="G46" s="24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G3"/>
    <mergeCell ref="B2:G2"/>
    <mergeCell ref="D4:E4"/>
  </mergeCells>
  <conditionalFormatting sqref="G7:G46">
    <cfRule type="cellIs" priority="1" operator="equal" dxfId="2">
      <formula>"Sí"</formula>
    </cfRule>
  </conditionalFormatting>
  <conditionalFormatting sqref="B7:F46">
    <cfRule type="expression" priority="2" dxfId="3">
      <formula>$G7="Sí"</formula>
    </cfRule>
  </conditionalFormatting>
  <dataValidations count="1">
    <dataValidation sqref="G7:G46" showDropDown="0" showInputMessage="0" showErrorMessage="0" allowBlank="1" type="list">
      <formula1>=Listas!$D$2:$D$3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inventario de despensa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29" t="inlineStr">
        <is>
          <t>1.  Abre la hoja Inventario y revisa la fecha de hoy (D4): usa =TODAY(), pero puedes escribir una fecha fija para hacer pruebas. En G4 pon con cuántos días de antelación quieres el aviso de caducidad.</t>
        </is>
      </c>
    </row>
    <row r="7" ht="30" customHeight="1">
      <c r="B7" s="29" t="inlineStr">
        <is>
          <t>2.  Borra los 13 productos de ejemplo (celdas crema, columnas B a J) y escribe los tuyos: producto, zona, categoría, cantidad, unidad, stock mínimo, stock objetivo, caducidad y precio unitario.</t>
        </is>
      </c>
    </row>
    <row r="8" ht="30" customHeight="1">
      <c r="B8" s="29" t="inlineStr">
        <is>
          <t>3.  Zona, Categoría y Unidad se eligen con desplegable. El stock mínimo es la cantidad a partir de la cual quieres reponer; el stock objetivo, lo que quieres tener tras comprar.</t>
        </is>
      </c>
    </row>
    <row r="9" ht="30" customHeight="1">
      <c r="B9" s="29" t="inlineStr">
        <is>
          <t>4.  Las fechas de caducidad de los ejemplos son fórmulas relativas a hoy (=$D$4+6, etc.) para que el ejemplo siga funcionando; sustitúyelas por fechas reales (dd/mm/aaaa).</t>
        </is>
      </c>
    </row>
    <row r="10" ht="30" customHeight="1">
      <c r="B10" s="29" t="inlineStr">
        <is>
          <t>5.  Las columnas verdes se calculan solas: valor del stock, días para caducar, estado de caducidad (Caducado, Caduca pronto, OK, Sin fecha), estado de stock (Reponer, Justo, OK) y la cantidad a comprar.</t>
        </is>
      </c>
    </row>
    <row r="11" ht="30" customHeight="1">
      <c r="B11" s="29" t="inlineStr">
        <is>
          <t>6.  La hoja Lista de compra reúne automáticamente los productos en "Reponer", con cantidad y coste. Marca "Sí" en la columna ¿Comprado? y se pondrán en gris y bajará el importe pendiente.</t>
        </is>
      </c>
    </row>
    <row r="12" ht="30" customHeight="1">
      <c r="B12" s="29" t="inlineStr">
        <is>
          <t>7.  Consulta el Panel para ver los KPIs, el valor por zona y categoría, el gráfico y los 6 productos con caducidad más cercana.</t>
        </is>
      </c>
    </row>
    <row r="13" ht="30" customHeight="1">
      <c r="B13" s="29" t="inlineStr">
        <is>
          <t>8.  Al consumir o comprar, actualiza solo la columna Cantidad: todo lo demás se recalcula. Tienes filas preparadas hasta la 46 (40 productos).</t>
        </is>
      </c>
    </row>
    <row r="15">
      <c r="B15" s="8" t="inlineStr">
        <is>
          <t>CONSEJOS</t>
        </is>
      </c>
    </row>
    <row r="16" ht="30" customHeight="1">
      <c r="B16" s="29" t="inlineStr">
        <is>
          <t>•  Si un producto no caduca (detergente, papel), deja la caducidad en blanco: aparecerá como "Sin fecha".</t>
        </is>
      </c>
    </row>
    <row r="17" ht="30" customHeight="1">
      <c r="B17" s="29" t="inlineStr">
        <is>
          <t>•  Para añadir zonas o categorías, muestra la hoja oculta Listas (clic derecho sobre las pestañas &gt; Mostrar) y cambia los nombres; el Panel los recoge solos.</t>
        </is>
      </c>
    </row>
    <row r="18" ht="30" customHeight="1">
      <c r="B18" s="29" t="inlineStr">
        <is>
          <t>•  Si necesitas más de 40 productos, copia la última fila del Inventario hacia abajo y amplía los rangos que llegan hasta la fila 46.</t>
        </is>
      </c>
    </row>
    <row r="19" ht="30" customHeight="1">
      <c r="B19" s="29" t="inlineStr">
        <is>
          <t>•  Las hojas están protegidas sin contraseña (Revisar &gt; Desproteger hoja) para evitar borrar fórmulas por accidente.</t>
        </is>
      </c>
    </row>
    <row r="21">
      <c r="B21" s="22" t="inlineStr">
        <is>
          <t>Las celdas con fondo crema y texto azul son para rellenar; las verdes se calculan solas.</t>
        </is>
      </c>
    </row>
    <row r="23" ht="44" customHeight="1">
      <c r="B23" s="30" t="inlineStr">
        <is>
          <t>Aviso: las fechas son orientativas y las cifras de ejemplo, ficticias. Comprueba siempre la fecha impresa en el envase y, ante la duda sobre un alimento, no lo consumas. Esta plantilla organiza tu inventario; no sustituye al criterio de seguridad alimentaria.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Zona</t>
        </is>
      </c>
      <c r="B1" t="inlineStr">
        <is>
          <t>Categoría</t>
        </is>
      </c>
      <c r="C1" t="inlineStr">
        <is>
          <t>Unidad</t>
        </is>
      </c>
      <c r="D1" t="inlineStr">
        <is>
          <t>Sí/No</t>
        </is>
      </c>
    </row>
    <row r="2">
      <c r="A2" t="inlineStr">
        <is>
          <t>Despensa</t>
        </is>
      </c>
      <c r="B2" t="inlineStr">
        <is>
          <t>Cereales y pasta</t>
        </is>
      </c>
      <c r="C2" t="inlineStr">
        <is>
          <t>ud</t>
        </is>
      </c>
      <c r="D2" t="inlineStr">
        <is>
          <t>Sí</t>
        </is>
      </c>
    </row>
    <row r="3">
      <c r="A3" t="inlineStr">
        <is>
          <t>Nevera</t>
        </is>
      </c>
      <c r="B3" t="inlineStr">
        <is>
          <t>Aceites y conservas</t>
        </is>
      </c>
      <c r="C3" t="inlineStr">
        <is>
          <t>kg</t>
        </is>
      </c>
      <c r="D3" t="inlineStr">
        <is>
          <t>No</t>
        </is>
      </c>
    </row>
    <row r="4">
      <c r="A4" t="inlineStr">
        <is>
          <t>Congelador</t>
        </is>
      </c>
      <c r="B4" t="inlineStr">
        <is>
          <t>Lácteos</t>
        </is>
      </c>
      <c r="C4" t="inlineStr">
        <is>
          <t>g</t>
        </is>
      </c>
    </row>
    <row r="5">
      <c r="A5" t="inlineStr">
        <is>
          <t>Otros</t>
        </is>
      </c>
      <c r="B5" t="inlineStr">
        <is>
          <t>Proteínas</t>
        </is>
      </c>
      <c r="C5" t="inlineStr">
        <is>
          <t>l</t>
        </is>
      </c>
    </row>
    <row r="6">
      <c r="B6" t="inlineStr">
        <is>
          <t>Verdura y fruta</t>
        </is>
      </c>
      <c r="C6" t="inlineStr">
        <is>
          <t>paquete</t>
        </is>
      </c>
    </row>
    <row r="7">
      <c r="B7" t="inlineStr">
        <is>
          <t>Bebidas</t>
        </is>
      </c>
    </row>
    <row r="8">
      <c r="B8" t="inlineStr">
        <is>
          <t>Limpieza e higiene</t>
        </is>
      </c>
    </row>
    <row r="9">
      <c r="B9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2026-10-02T12:51:10Z</dcterms:created>
  <dcterms:modified xmlns:dcterms="http://purl.org/dc/terms/" xmlns:xsi="http://www.w3.org/2001/XMLSchema-instance" xsi:type="dcterms:W3CDTF">2026-10-02T12:51:10Z</dcterms:modified>
</cp:coreProperties>
</file>