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tinerario" sheetId="2" state="visible" r:id="rId2"/>
    <sheet xmlns:r="http://schemas.openxmlformats.org/officeDocument/2006/relationships" name="Gastos a bordo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hh:mm"/>
    <numFmt numFmtId="166" formatCode="0.0"/>
    <numFmt numFmtId="167" formatCode="#,##0.00 &quot;€&quot;"/>
    <numFmt numFmtId="168" formatCode="yyyy-mm-dd"/>
    <numFmt numFmtId="169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67" fontId="11" fillId="6" borderId="0" applyAlignment="1" pivotButton="0" quotePrefix="0" xfId="0">
      <alignment horizontal="center" vertical="center"/>
    </xf>
    <xf numFmtId="3" fontId="11" fillId="6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0" fillId="0" borderId="4" applyProtection="1" pivotButton="0" quotePrefix="0" xfId="0">
      <protection locked="0" hidden="0"/>
    </xf>
    <xf numFmtId="3" fontId="5" fillId="0" borderId="1" applyAlignment="1" pivotButton="0" quotePrefix="0" xfId="0">
      <alignment horizontal="center"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pivotButton="0" quotePrefix="0" xfId="0">
      <alignment horizontal="center" vertical="center"/>
    </xf>
    <xf numFmtId="3" fontId="4" fillId="4" borderId="1" applyAlignment="1" applyProtection="1" pivotButton="0" quotePrefix="0" xfId="0">
      <alignment horizontal="center" vertical="center"/>
      <protection locked="0" hidden="0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166" fontId="5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7" fontId="4" fillId="4" borderId="1" applyAlignment="1" applyProtection="1" pivotButton="0" quotePrefix="0" xfId="0">
      <alignment vertical="center"/>
      <protection locked="0" hidden="0"/>
    </xf>
    <xf numFmtId="167" fontId="6" fillId="0" borderId="1" applyAlignment="1" pivotButton="0" quotePrefix="0" xfId="0">
      <alignment vertical="center"/>
    </xf>
    <xf numFmtId="167" fontId="5" fillId="0" borderId="1" applyAlignment="1" pivotButton="0" quotePrefix="0" xfId="0">
      <alignment vertical="center"/>
    </xf>
    <xf numFmtId="169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169" fontId="8" fillId="5" borderId="1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pivotButton="0" quotePrefix="0" xfId="0">
      <alignment horizontal="center" vertical="center"/>
    </xf>
    <xf numFmtId="166" fontId="8" fillId="5" borderId="1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Presupuesto frente a gasto estimado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'Resumen'!$B$25:$B$32</f>
            </numRef>
          </cat>
          <val>
            <numRef>
              <f>'Resumen'!$C$25:$C$32</f>
            </numRef>
          </val>
        </ser>
        <ser>
          <idx val="1"/>
          <order val="1"/>
          <tx>
            <strRef>
              <f>'Resumen'!D24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'Resumen'!$B$25:$B$32</f>
            </numRef>
          </cat>
          <val>
            <numRef>
              <f>'Resumen'!$D$25:$D$32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a bordo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'Resumen'!C37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'Resumen'!$B$38:$B$47</f>
            </numRef>
          </cat>
          <val>
            <numRef>
              <f>'Resumen'!$C$38:$C$47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24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" customWidth="1" min="8" max="8"/>
  </cols>
  <sheetData>
    <row r="2" ht="34" customHeight="1">
      <c r="B2" s="1" t="inlineStr">
        <is>
          <t>Resumen del crucero</t>
        </is>
      </c>
      <c r="C2" s="2" t="n"/>
      <c r="D2" s="2" t="n"/>
      <c r="E2" s="2" t="n"/>
      <c r="F2" s="2" t="n"/>
      <c r="G2" s="2" t="n"/>
    </row>
    <row r="3">
      <c r="B3" s="3" t="inlineStr">
        <is>
          <t>Presupuesto, puertos y preparativos en un vistazo</t>
        </is>
      </c>
    </row>
    <row r="5" ht="22" customHeight="1">
      <c r="B5" s="4" t="inlineStr">
        <is>
          <t>COSTE TOTAL ESTIMADO</t>
        </is>
      </c>
      <c r="D5" s="4" t="inlineStr">
        <is>
          <t>COSTE POR PERSONA</t>
        </is>
      </c>
      <c r="F5" s="4" t="inlineStr">
        <is>
          <t>PRESUPUESTO RESTANTE</t>
        </is>
      </c>
    </row>
    <row r="6" ht="32" customHeight="1">
      <c r="B6" s="5">
        <f>D33</f>
        <v/>
      </c>
      <c r="D6" s="5">
        <f>IF(C14&gt;0,D33/C14,0)</f>
        <v/>
      </c>
      <c r="F6" s="5">
        <f>C19-D33</f>
        <v/>
      </c>
    </row>
    <row r="8" ht="22" customHeight="1">
      <c r="B8" s="4" t="inlineStr">
        <is>
          <t>PUERTOS CON ESCALA</t>
        </is>
      </c>
      <c r="D8" s="4" t="inlineStr">
        <is>
          <t>EXCURSIONES RESERVADAS</t>
        </is>
      </c>
      <c r="F8" s="4" t="inlineStr">
        <is>
          <t>CHECKLIST COMPLETADO</t>
        </is>
      </c>
    </row>
    <row r="9" ht="32" customHeight="1">
      <c r="B9" s="6">
        <f>G14</f>
        <v/>
      </c>
      <c r="D9" s="7">
        <f>COUNTIF(Itinerario!$L$7:$L$46,"Reservada")&amp;" de "&amp;(COUNTIF(Itinerario!$L$7:$L$46,"Reservada")+COUNTIF(Itinerario!$L$7:$L$46,"Por reservar"))</f>
        <v/>
      </c>
      <c r="F9" s="8">
        <f>Checklist!C47</f>
        <v/>
      </c>
    </row>
    <row r="11">
      <c r="B11" s="9" t="inlineStr">
        <is>
          <t>DATOS DEL VIAJE</t>
        </is>
      </c>
    </row>
    <row r="12">
      <c r="B12" s="10" t="inlineStr">
        <is>
          <t>Crucero / ruta</t>
        </is>
      </c>
      <c r="C12" s="11" t="inlineStr">
        <is>
          <t>Mediterráneo Occidental, 9 días</t>
        </is>
      </c>
      <c r="D12" s="12" t="n"/>
      <c r="E12" s="10" t="inlineStr">
        <is>
          <t>Noches de crucero</t>
        </is>
      </c>
      <c r="G12" s="13">
        <f>IF(COUNT(Itinerario!$C$7:$C$46)=0,0,MAX(Itinerario!$C$7:$C$46)-1)</f>
        <v/>
      </c>
    </row>
    <row r="13">
      <c r="B13" s="10" t="inlineStr">
        <is>
          <t>Fecha de embarque</t>
        </is>
      </c>
      <c r="C13" s="14" t="n">
        <v>46551</v>
      </c>
      <c r="E13" s="10" t="inlineStr">
        <is>
          <t>Fecha de desembarque</t>
        </is>
      </c>
      <c r="G13" s="15">
        <f>IF(COUNT(Itinerario!$D$7:$D$46)=0,"",MAX(Itinerario!$D$7:$D$46))</f>
        <v/>
      </c>
    </row>
    <row r="14">
      <c r="B14" s="10" t="inlineStr">
        <is>
          <t>Personas que viajan</t>
        </is>
      </c>
      <c r="C14" s="16" t="n">
        <v>2</v>
      </c>
      <c r="E14" s="10" t="inlineStr">
        <is>
          <t>Puertos con escala</t>
        </is>
      </c>
      <c r="G14" s="13">
        <f>COUNTIF(Itinerario!$F$7:$F$46,"Puerto")</f>
        <v/>
      </c>
    </row>
    <row r="15">
      <c r="B15" s="10" t="inlineStr">
        <is>
          <t>Tarifa del crucero por persona</t>
        </is>
      </c>
      <c r="C15" s="17" t="n">
        <v>689</v>
      </c>
      <c r="E15" s="10" t="inlineStr">
        <is>
          <t>Horas totales en puerto</t>
        </is>
      </c>
      <c r="G15" s="18">
        <f>SUM(Itinerario!$I$7:$I$46)</f>
        <v/>
      </c>
    </row>
    <row r="16">
      <c r="B16" s="10" t="inlineStr">
        <is>
          <t>Tasas y propinas por persona</t>
        </is>
      </c>
      <c r="C16" s="17" t="n">
        <v>168</v>
      </c>
      <c r="E16" s="10" t="inlineStr">
        <is>
          <t>Coste medio por noche</t>
        </is>
      </c>
      <c r="G16" s="19">
        <f>IF(G12&gt;0,D33/G12,0)</f>
        <v/>
      </c>
    </row>
    <row r="17">
      <c r="B17" s="10" t="inlineStr">
        <is>
          <t>Seguro de viaje (total)</t>
        </is>
      </c>
      <c r="C17" s="17" t="n">
        <v>74</v>
      </c>
      <c r="E17" s="10" t="inlineStr">
        <is>
          <t>Gasto a bordo por persona y día</t>
        </is>
      </c>
      <c r="G17" s="19">
        <f>IF(AND(C14&gt;0,G12&gt;0),D30/C14/G12,0)</f>
        <v/>
      </c>
    </row>
    <row r="18">
      <c r="B18" s="10" t="inlineStr">
        <is>
          <t>Vuelos y traslados (total)</t>
        </is>
      </c>
      <c r="C18" s="17" t="n">
        <v>310</v>
      </c>
    </row>
    <row r="19">
      <c r="B19" s="10" t="inlineStr">
        <is>
          <t>Presupuesto máximo del viaje</t>
        </is>
      </c>
      <c r="C19" s="17" t="n">
        <v>3600</v>
      </c>
    </row>
    <row r="20">
      <c r="B20" s="10" t="inlineStr">
        <is>
          <t>Margen de regreso a bordo (min)</t>
        </is>
      </c>
      <c r="C20" s="16" t="n">
        <v>60</v>
      </c>
    </row>
    <row r="23">
      <c r="B23" s="9" t="inlineStr">
        <is>
          <t>PRESUPUESTO POR CATEGORÍA</t>
        </is>
      </c>
    </row>
    <row r="24" ht="32" customHeight="1">
      <c r="B24" s="20" t="inlineStr">
        <is>
          <t>Categoría</t>
        </is>
      </c>
      <c r="C24" s="20" t="inlineStr">
        <is>
          <t>Presupuesto</t>
        </is>
      </c>
      <c r="D24" s="20" t="inlineStr">
        <is>
          <t>Gasto estimado</t>
        </is>
      </c>
      <c r="E24" s="20" t="inlineStr">
        <is>
          <t>Diferencia</t>
        </is>
      </c>
      <c r="F24" s="20" t="inlineStr">
        <is>
          <t>% del gasto total</t>
        </is>
      </c>
      <c r="G24" s="20" t="inlineStr">
        <is>
          <t>Estado</t>
        </is>
      </c>
    </row>
    <row r="25">
      <c r="B25" s="21" t="inlineStr">
        <is>
          <t>Tarifa del crucero</t>
        </is>
      </c>
      <c r="C25" s="22" t="n">
        <v>1400</v>
      </c>
      <c r="D25" s="23">
        <f>C14*C15</f>
        <v/>
      </c>
      <c r="E25" s="24">
        <f>IF(C25="","",C25-D25)</f>
        <v/>
      </c>
      <c r="F25" s="25">
        <f>IF($D$33&gt;0,D25/$D$33,0)</f>
        <v/>
      </c>
      <c r="G25" s="26">
        <f>IF(C25="","",IF(D25&gt;C25,"Te pasas",IF(D25&gt;=0.9*C25,"Casi al límite","Dentro")))</f>
        <v/>
      </c>
    </row>
    <row r="26">
      <c r="B26" s="21" t="inlineStr">
        <is>
          <t>Tasas y propinas</t>
        </is>
      </c>
      <c r="C26" s="22" t="n">
        <v>340</v>
      </c>
      <c r="D26" s="23">
        <f>C14*C16</f>
        <v/>
      </c>
      <c r="E26" s="24">
        <f>IF(C26="","",C26-D26)</f>
        <v/>
      </c>
      <c r="F26" s="25">
        <f>IF($D$33&gt;0,D26/$D$33,0)</f>
        <v/>
      </c>
      <c r="G26" s="26">
        <f>IF(C26="","",IF(D26&gt;C26,"Te pasas",IF(D26&gt;=0.9*C26,"Casi al límite","Dentro")))</f>
        <v/>
      </c>
    </row>
    <row r="27">
      <c r="B27" s="21" t="inlineStr">
        <is>
          <t>Excursiones</t>
        </is>
      </c>
      <c r="C27" s="22" t="n">
        <v>560</v>
      </c>
      <c r="D27" s="23">
        <f>Itinerario!N47</f>
        <v/>
      </c>
      <c r="E27" s="24">
        <f>IF(C27="","",C27-D27)</f>
        <v/>
      </c>
      <c r="F27" s="25">
        <f>IF($D$33&gt;0,D27/$D$33,0)</f>
        <v/>
      </c>
      <c r="G27" s="26">
        <f>IF(C27="","",IF(D27&gt;C27,"Te pasas",IF(D27&gt;=0.9*C27,"Casi al límite","Dentro")))</f>
        <v/>
      </c>
    </row>
    <row r="28">
      <c r="B28" s="21" t="inlineStr">
        <is>
          <t>Comidas en tierra</t>
        </is>
      </c>
      <c r="C28" s="22" t="n">
        <v>220</v>
      </c>
      <c r="D28" s="23">
        <f>Itinerario!P47</f>
        <v/>
      </c>
      <c r="E28" s="24">
        <f>IF(C28="","",C28-D28)</f>
        <v/>
      </c>
      <c r="F28" s="25">
        <f>IF($D$33&gt;0,D28/$D$33,0)</f>
        <v/>
      </c>
      <c r="G28" s="26">
        <f>IF(C28="","",IF(D28&gt;C28,"Te pasas",IF(D28&gt;=0.9*C28,"Casi al límite","Dentro")))</f>
        <v/>
      </c>
    </row>
    <row r="29">
      <c r="B29" s="21" t="inlineStr">
        <is>
          <t>Transporte local</t>
        </is>
      </c>
      <c r="C29" s="22" t="n">
        <v>80</v>
      </c>
      <c r="D29" s="23">
        <f>Itinerario!Q47</f>
        <v/>
      </c>
      <c r="E29" s="24">
        <f>IF(C29="","",C29-D29)</f>
        <v/>
      </c>
      <c r="F29" s="25">
        <f>IF($D$33&gt;0,D29/$D$33,0)</f>
        <v/>
      </c>
      <c r="G29" s="26">
        <f>IF(C29="","",IF(D29&gt;C29,"Te pasas",IF(D29&gt;=0.9*C29,"Casi al límite","Dentro")))</f>
        <v/>
      </c>
    </row>
    <row r="30">
      <c r="B30" s="21" t="inlineStr">
        <is>
          <t>Gastos a bordo</t>
        </is>
      </c>
      <c r="C30" s="22" t="n">
        <v>550</v>
      </c>
      <c r="D30" s="23">
        <f>'Gastos a bordo'!H47</f>
        <v/>
      </c>
      <c r="E30" s="24">
        <f>IF(C30="","",C30-D30)</f>
        <v/>
      </c>
      <c r="F30" s="25">
        <f>IF($D$33&gt;0,D30/$D$33,0)</f>
        <v/>
      </c>
      <c r="G30" s="26">
        <f>IF(C30="","",IF(D30&gt;C30,"Te pasas",IF(D30&gt;=0.9*C30,"Casi al límite","Dentro")))</f>
        <v/>
      </c>
    </row>
    <row r="31">
      <c r="B31" s="21" t="inlineStr">
        <is>
          <t>Seguro de viaje</t>
        </is>
      </c>
      <c r="C31" s="22" t="n">
        <v>80</v>
      </c>
      <c r="D31" s="23">
        <f>C17</f>
        <v/>
      </c>
      <c r="E31" s="24">
        <f>IF(C31="","",C31-D31)</f>
        <v/>
      </c>
      <c r="F31" s="25">
        <f>IF($D$33&gt;0,D31/$D$33,0)</f>
        <v/>
      </c>
      <c r="G31" s="26">
        <f>IF(C31="","",IF(D31&gt;C31,"Te pasas",IF(D31&gt;=0.9*C31,"Casi al límite","Dentro")))</f>
        <v/>
      </c>
    </row>
    <row r="32">
      <c r="B32" s="21" t="inlineStr">
        <is>
          <t>Vuelos y traslados</t>
        </is>
      </c>
      <c r="C32" s="22" t="n">
        <v>320</v>
      </c>
      <c r="D32" s="23">
        <f>C18</f>
        <v/>
      </c>
      <c r="E32" s="24">
        <f>IF(C32="","",C32-D32)</f>
        <v/>
      </c>
      <c r="F32" s="25">
        <f>IF($D$33&gt;0,D32/$D$33,0)</f>
        <v/>
      </c>
      <c r="G32" s="26">
        <f>IF(C32="","",IF(D32&gt;C32,"Te pasas",IF(D32&gt;=0.9*C32,"Casi al límite","Dentro")))</f>
        <v/>
      </c>
    </row>
    <row r="33">
      <c r="B33" s="27" t="inlineStr">
        <is>
          <t>TOTAL</t>
        </is>
      </c>
      <c r="C33" s="28">
        <f>SUM(C25:C32)</f>
        <v/>
      </c>
      <c r="D33" s="28">
        <f>SUM(D25:D32)</f>
        <v/>
      </c>
      <c r="E33" s="28">
        <f>C33-D33</f>
        <v/>
      </c>
      <c r="F33" s="29">
        <f>SUM(F25:F32)</f>
        <v/>
      </c>
      <c r="G33" s="30">
        <f>IF(D33&gt;C19,"Superas el máximo","Dentro del máximo")</f>
        <v/>
      </c>
    </row>
    <row r="34">
      <c r="B34" s="31" t="inlineStr">
        <is>
          <t>Lo único que escribes aquí es el presupuesto de cada categoría; el gasto sale de las demás hojas.</t>
        </is>
      </c>
    </row>
    <row r="36">
      <c r="B36" s="9" t="inlineStr">
        <is>
          <t>GASTOS A BORDO POR CATEGORÍA</t>
        </is>
      </c>
    </row>
    <row r="37" ht="26" customHeight="1">
      <c r="B37" s="20" t="inlineStr">
        <is>
          <t>Categoría</t>
        </is>
      </c>
      <c r="C37" s="20" t="inlineStr">
        <is>
          <t>Importe</t>
        </is>
      </c>
      <c r="D37" s="20" t="inlineStr">
        <is>
          <t>% a bordo</t>
        </is>
      </c>
    </row>
    <row r="38">
      <c r="B38" s="32">
        <f>Listas!$C$2</f>
        <v/>
      </c>
      <c r="C38" s="24">
        <f>SUMIF('Gastos a bordo'!$E$7:$E$46,B38,'Gastos a bordo'!$H$7:$H$46)</f>
        <v/>
      </c>
      <c r="D38" s="25">
        <f>IF($C$48&gt;0,C38/$C$48,0)</f>
        <v/>
      </c>
    </row>
    <row r="39">
      <c r="B39" s="32">
        <f>Listas!$C$3</f>
        <v/>
      </c>
      <c r="C39" s="24">
        <f>SUMIF('Gastos a bordo'!$E$7:$E$46,B39,'Gastos a bordo'!$H$7:$H$46)</f>
        <v/>
      </c>
      <c r="D39" s="25">
        <f>IF($C$48&gt;0,C39/$C$48,0)</f>
        <v/>
      </c>
    </row>
    <row r="40">
      <c r="B40" s="32">
        <f>Listas!$C$4</f>
        <v/>
      </c>
      <c r="C40" s="24">
        <f>SUMIF('Gastos a bordo'!$E$7:$E$46,B40,'Gastos a bordo'!$H$7:$H$46)</f>
        <v/>
      </c>
      <c r="D40" s="25">
        <f>IF($C$48&gt;0,C40/$C$48,0)</f>
        <v/>
      </c>
    </row>
    <row r="41">
      <c r="B41" s="32">
        <f>Listas!$C$5</f>
        <v/>
      </c>
      <c r="C41" s="24">
        <f>SUMIF('Gastos a bordo'!$E$7:$E$46,B41,'Gastos a bordo'!$H$7:$H$46)</f>
        <v/>
      </c>
      <c r="D41" s="25">
        <f>IF($C$48&gt;0,C41/$C$48,0)</f>
        <v/>
      </c>
    </row>
    <row r="42">
      <c r="B42" s="32">
        <f>Listas!$C$6</f>
        <v/>
      </c>
      <c r="C42" s="24">
        <f>SUMIF('Gastos a bordo'!$E$7:$E$46,B42,'Gastos a bordo'!$H$7:$H$46)</f>
        <v/>
      </c>
      <c r="D42" s="25">
        <f>IF($C$48&gt;0,C42/$C$48,0)</f>
        <v/>
      </c>
    </row>
    <row r="43">
      <c r="B43" s="32">
        <f>Listas!$C$7</f>
        <v/>
      </c>
      <c r="C43" s="24">
        <f>SUMIF('Gastos a bordo'!$E$7:$E$46,B43,'Gastos a bordo'!$H$7:$H$46)</f>
        <v/>
      </c>
      <c r="D43" s="25">
        <f>IF($C$48&gt;0,C43/$C$48,0)</f>
        <v/>
      </c>
    </row>
    <row r="44">
      <c r="B44" s="32">
        <f>Listas!$C$8</f>
        <v/>
      </c>
      <c r="C44" s="24">
        <f>SUMIF('Gastos a bordo'!$E$7:$E$46,B44,'Gastos a bordo'!$H$7:$H$46)</f>
        <v/>
      </c>
      <c r="D44" s="25">
        <f>IF($C$48&gt;0,C44/$C$48,0)</f>
        <v/>
      </c>
    </row>
    <row r="45">
      <c r="B45" s="32">
        <f>Listas!$C$9</f>
        <v/>
      </c>
      <c r="C45" s="24">
        <f>SUMIF('Gastos a bordo'!$E$7:$E$46,B45,'Gastos a bordo'!$H$7:$H$46)</f>
        <v/>
      </c>
      <c r="D45" s="25">
        <f>IF($C$48&gt;0,C45/$C$48,0)</f>
        <v/>
      </c>
    </row>
    <row r="46">
      <c r="B46" s="32">
        <f>Listas!$C$10</f>
        <v/>
      </c>
      <c r="C46" s="24">
        <f>SUMIF('Gastos a bordo'!$E$7:$E$46,B46,'Gastos a bordo'!$H$7:$H$46)</f>
        <v/>
      </c>
      <c r="D46" s="25">
        <f>IF($C$48&gt;0,C46/$C$48,0)</f>
        <v/>
      </c>
    </row>
    <row r="47">
      <c r="B47" s="32">
        <f>Listas!$C$11</f>
        <v/>
      </c>
      <c r="C47" s="24">
        <f>SUMIF('Gastos a bordo'!$E$7:$E$46,B47,'Gastos a bordo'!$H$7:$H$46)</f>
        <v/>
      </c>
      <c r="D47" s="25">
        <f>IF($C$48&gt;0,C47/$C$48,0)</f>
        <v/>
      </c>
    </row>
    <row r="48">
      <c r="B48" s="27" t="inlineStr">
        <is>
          <t>TOTAL</t>
        </is>
      </c>
      <c r="C48" s="28">
        <f>SUM(C38:C47)</f>
        <v/>
      </c>
      <c r="D48" s="29">
        <f>SUM(D38:D47)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1">
    <mergeCell ref="B2:G2"/>
    <mergeCell ref="E12:F12"/>
    <mergeCell ref="F6:G6"/>
    <mergeCell ref="E14:F14"/>
    <mergeCell ref="E17:F17"/>
    <mergeCell ref="D6:E6"/>
    <mergeCell ref="F5:G5"/>
    <mergeCell ref="E13:F13"/>
    <mergeCell ref="B8:C8"/>
    <mergeCell ref="F8:G8"/>
    <mergeCell ref="C12:D12"/>
    <mergeCell ref="E15:F15"/>
    <mergeCell ref="B9:C9"/>
    <mergeCell ref="D9:E9"/>
    <mergeCell ref="F9:G9"/>
    <mergeCell ref="B3:G3"/>
    <mergeCell ref="D8:E8"/>
    <mergeCell ref="B6:C6"/>
    <mergeCell ref="E16:F16"/>
    <mergeCell ref="B5:C5"/>
    <mergeCell ref="D5:E5"/>
  </mergeCells>
  <conditionalFormatting sqref="F6:G6">
    <cfRule type="expression" priority="1" dxfId="0">
      <formula>$F$6&lt;0</formula>
    </cfRule>
  </conditionalFormatting>
  <conditionalFormatting sqref="G25:G32">
    <cfRule type="cellIs" priority="2" operator="equal" dxfId="0">
      <formula>"Te pasas"</formula>
    </cfRule>
    <cfRule type="cellIs" priority="3" operator="equal" dxfId="1">
      <formula>"Casi al límite"</formula>
    </cfRule>
    <cfRule type="cellIs" priority="4" operator="equal" dxfId="2">
      <formula>"Dentro"</formula>
    </cfRule>
  </conditionalFormatting>
  <conditionalFormatting sqref="D25:D32">
    <cfRule type="dataBar" priority="5">
      <dataBar>
        <cfvo type="num" val="0"/>
        <cfvo type="max"/>
        <color rgb="0010B981"/>
      </dataBar>
    </cfRule>
  </conditionalFormatting>
  <conditionalFormatting sqref="C38:C47">
    <cfRule type="dataBar" priority="6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R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8" customWidth="1" min="3" max="3"/>
    <col width="12" customWidth="1" min="4" max="4"/>
    <col width="8" customWidth="1" min="5" max="5"/>
    <col width="14" customWidth="1" min="6" max="6"/>
    <col width="10" customWidth="1" min="7" max="7"/>
    <col width="10" customWidth="1" min="8" max="8"/>
    <col width="11" customWidth="1" min="9" max="9"/>
    <col width="13" customWidth="1" min="10" max="10"/>
    <col width="34" customWidth="1" min="11" max="11"/>
    <col width="14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3" customWidth="1" min="18" max="18"/>
  </cols>
  <sheetData>
    <row r="2" ht="34" customHeight="1">
      <c r="B2" s="1" t="inlineStr">
        <is>
          <t>Itinerario del crucero día a día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Puertos, horarios, excursiones y comidas: el coste de cada día sale solo</t>
        </is>
      </c>
    </row>
    <row r="6" ht="44" customHeight="1">
      <c r="B6" s="20" t="inlineStr">
        <is>
          <t>Puerto / destino</t>
        </is>
      </c>
      <c r="C6" s="20" t="inlineStr">
        <is>
          <t>Día nº</t>
        </is>
      </c>
      <c r="D6" s="20" t="inlineStr">
        <is>
          <t>Fecha</t>
        </is>
      </c>
      <c r="E6" s="20" t="inlineStr">
        <is>
          <t>Día</t>
        </is>
      </c>
      <c r="F6" s="20" t="inlineStr">
        <is>
          <t>Tipo de día</t>
        </is>
      </c>
      <c r="G6" s="20" t="inlineStr">
        <is>
          <t>Llegada</t>
        </is>
      </c>
      <c r="H6" s="20" t="inlineStr">
        <is>
          <t>Salida</t>
        </is>
      </c>
      <c r="I6" s="20" t="inlineStr">
        <is>
          <t>Horas en puerto</t>
        </is>
      </c>
      <c r="J6" s="20" t="inlineStr">
        <is>
          <t>Estar a bordo antes de</t>
        </is>
      </c>
      <c r="K6" s="20" t="inlineStr">
        <is>
          <t>Excursión</t>
        </is>
      </c>
      <c r="L6" s="20" t="inlineStr">
        <is>
          <t>Estado excursión</t>
        </is>
      </c>
      <c r="M6" s="20" t="inlineStr">
        <is>
          <t>Excursión por persona</t>
        </is>
      </c>
      <c r="N6" s="20" t="inlineStr">
        <is>
          <t>Excursión grupo</t>
        </is>
      </c>
      <c r="O6" s="20" t="inlineStr">
        <is>
          <t>Comida en tierra por persona</t>
        </is>
      </c>
      <c r="P6" s="20" t="inlineStr">
        <is>
          <t>Comida grupo</t>
        </is>
      </c>
      <c r="Q6" s="20" t="inlineStr">
        <is>
          <t>Transporte local</t>
        </is>
      </c>
      <c r="R6" s="20" t="inlineStr">
        <is>
          <t>Total del día</t>
        </is>
      </c>
    </row>
    <row r="7">
      <c r="B7" s="11" t="inlineStr">
        <is>
          <t>Barcelona</t>
        </is>
      </c>
      <c r="C7" s="16" t="n">
        <v>1</v>
      </c>
      <c r="D7" s="15">
        <f>IF(C7="","",Resumen!$C$13+C7-1)</f>
        <v/>
      </c>
      <c r="E7" s="26">
        <f>IF(D7="","",MID("LunMarMiéJueVieSábDom",(WEEKDAY(D7,2)-1)*3+1,3))</f>
        <v/>
      </c>
      <c r="F7" s="33" t="inlineStr">
        <is>
          <t>Embarque</t>
        </is>
      </c>
      <c r="G7" s="34" t="n"/>
      <c r="H7" s="34" t="n">
        <v>0.7083333333333334</v>
      </c>
      <c r="I7" s="18">
        <f>IF(OR(G7="",H7=""),"",ROUND((H7-G7)*24,1))</f>
        <v/>
      </c>
      <c r="J7" s="35">
        <f>IF(OR(H7="",F7="Embarque"),"",H7-Resumen!$C$20/1440)</f>
        <v/>
      </c>
      <c r="K7" s="11" t="inlineStr">
        <is>
          <t>Embarque y cena de bienvenida</t>
        </is>
      </c>
      <c r="L7" s="33" t="n"/>
      <c r="M7" s="22" t="n"/>
      <c r="N7" s="24">
        <f>IF(C7="","",IF(M7="",0,M7*Resumen!$C$14))</f>
        <v/>
      </c>
      <c r="O7" s="22" t="n"/>
      <c r="P7" s="24">
        <f>IF(C7="","",IF(O7="",0,O7*Resumen!$C$14))</f>
        <v/>
      </c>
      <c r="Q7" s="22" t="n"/>
      <c r="R7" s="23">
        <f>IF(C7="","",N7+P7+Q7)</f>
        <v/>
      </c>
    </row>
    <row r="8">
      <c r="B8" s="11" t="inlineStr">
        <is>
          <t>Marsella</t>
        </is>
      </c>
      <c r="C8" s="16" t="n">
        <v>2</v>
      </c>
      <c r="D8" s="15">
        <f>IF(C8="","",Resumen!$C$13+C8-1)</f>
        <v/>
      </c>
      <c r="E8" s="26">
        <f>IF(D8="","",MID("LunMarMiéJueVieSábDom",(WEEKDAY(D8,2)-1)*3+1,3))</f>
        <v/>
      </c>
      <c r="F8" s="33" t="inlineStr">
        <is>
          <t>Puerto</t>
        </is>
      </c>
      <c r="G8" s="34" t="n">
        <v>0.3333333333333333</v>
      </c>
      <c r="H8" s="34" t="n">
        <v>0.75</v>
      </c>
      <c r="I8" s="18">
        <f>IF(OR(G8="",H8=""),"",ROUND((H8-G8)*24,1))</f>
        <v/>
      </c>
      <c r="J8" s="35">
        <f>IF(OR(H8="",F8="Embarque"),"",H8-Resumen!$C$20/1440)</f>
        <v/>
      </c>
      <c r="K8" s="11" t="inlineStr">
        <is>
          <t>Aix-en-Provence y mercado</t>
        </is>
      </c>
      <c r="L8" s="33" t="inlineStr">
        <is>
          <t>Reservada</t>
        </is>
      </c>
      <c r="M8" s="22" t="n">
        <v>58</v>
      </c>
      <c r="N8" s="24">
        <f>IF(C8="","",IF(M8="",0,M8*Resumen!$C$14))</f>
        <v/>
      </c>
      <c r="O8" s="22" t="n">
        <v>18</v>
      </c>
      <c r="P8" s="24">
        <f>IF(C8="","",IF(O8="",0,O8*Resumen!$C$14))</f>
        <v/>
      </c>
      <c r="Q8" s="22" t="n">
        <v>8</v>
      </c>
      <c r="R8" s="23">
        <f>IF(C8="","",N8+P8+Q8)</f>
        <v/>
      </c>
    </row>
    <row r="9">
      <c r="B9" s="11" t="inlineStr">
        <is>
          <t>Génova</t>
        </is>
      </c>
      <c r="C9" s="16" t="n">
        <v>3</v>
      </c>
      <c r="D9" s="15">
        <f>IF(C9="","",Resumen!$C$13+C9-1)</f>
        <v/>
      </c>
      <c r="E9" s="26">
        <f>IF(D9="","",MID("LunMarMiéJueVieSábDom",(WEEKDAY(D9,2)-1)*3+1,3))</f>
        <v/>
      </c>
      <c r="F9" s="33" t="inlineStr">
        <is>
          <t>Puerto</t>
        </is>
      </c>
      <c r="G9" s="34" t="n">
        <v>0.3333333333333333</v>
      </c>
      <c r="H9" s="34" t="n">
        <v>0.7083333333333334</v>
      </c>
      <c r="I9" s="18">
        <f>IF(OR(G9="",H9=""),"",ROUND((H9-G9)*24,1))</f>
        <v/>
      </c>
      <c r="J9" s="35">
        <f>IF(OR(H9="",F9="Embarque"),"",H9-Resumen!$C$20/1440)</f>
        <v/>
      </c>
      <c r="K9" s="11" t="inlineStr">
        <is>
          <t>Paseo libre por el casco antiguo</t>
        </is>
      </c>
      <c r="L9" s="33" t="inlineStr">
        <is>
          <t>Por libre</t>
        </is>
      </c>
      <c r="M9" s="22" t="n"/>
      <c r="N9" s="24">
        <f>IF(C9="","",IF(M9="",0,M9*Resumen!$C$14))</f>
        <v/>
      </c>
      <c r="O9" s="22" t="n">
        <v>15</v>
      </c>
      <c r="P9" s="24">
        <f>IF(C9="","",IF(O9="",0,O9*Resumen!$C$14))</f>
        <v/>
      </c>
      <c r="Q9" s="22" t="n">
        <v>6</v>
      </c>
      <c r="R9" s="23">
        <f>IF(C9="","",N9+P9+Q9)</f>
        <v/>
      </c>
    </row>
    <row r="10">
      <c r="B10" s="11" t="inlineStr">
        <is>
          <t>Livorno (Pisa y Florencia)</t>
        </is>
      </c>
      <c r="C10" s="16" t="n">
        <v>4</v>
      </c>
      <c r="D10" s="15">
        <f>IF(C10="","",Resumen!$C$13+C10-1)</f>
        <v/>
      </c>
      <c r="E10" s="26">
        <f>IF(D10="","",MID("LunMarMiéJueVieSábDom",(WEEKDAY(D10,2)-1)*3+1,3))</f>
        <v/>
      </c>
      <c r="F10" s="33" t="inlineStr">
        <is>
          <t>Puerto</t>
        </is>
      </c>
      <c r="G10" s="34" t="n">
        <v>0.3125</v>
      </c>
      <c r="H10" s="34" t="n">
        <v>0.75</v>
      </c>
      <c r="I10" s="18">
        <f>IF(OR(G10="",H10=""),"",ROUND((H10-G10)*24,1))</f>
        <v/>
      </c>
      <c r="J10" s="35">
        <f>IF(OR(H10="",F10="Embarque"),"",H10-Resumen!$C$20/1440)</f>
        <v/>
      </c>
      <c r="K10" s="11" t="inlineStr">
        <is>
          <t>Pisa y Florencia en autobús</t>
        </is>
      </c>
      <c r="L10" s="33" t="inlineStr">
        <is>
          <t>Reservada</t>
        </is>
      </c>
      <c r="M10" s="22" t="n">
        <v>79</v>
      </c>
      <c r="N10" s="24">
        <f>IF(C10="","",IF(M10="",0,M10*Resumen!$C$14))</f>
        <v/>
      </c>
      <c r="O10" s="22" t="n">
        <v>16</v>
      </c>
      <c r="P10" s="24">
        <f>IF(C10="","",IF(O10="",0,O10*Resumen!$C$14))</f>
        <v/>
      </c>
      <c r="Q10" s="22" t="n">
        <v>10</v>
      </c>
      <c r="R10" s="23">
        <f>IF(C10="","",N10+P10+Q10)</f>
        <v/>
      </c>
    </row>
    <row r="11">
      <c r="B11" s="11" t="inlineStr">
        <is>
          <t>Civitavecchia (Roma)</t>
        </is>
      </c>
      <c r="C11" s="16" t="n">
        <v>5</v>
      </c>
      <c r="D11" s="15">
        <f>IF(C11="","",Resumen!$C$13+C11-1)</f>
        <v/>
      </c>
      <c r="E11" s="26">
        <f>IF(D11="","",MID("LunMarMiéJueVieSábDom",(WEEKDAY(D11,2)-1)*3+1,3))</f>
        <v/>
      </c>
      <c r="F11" s="33" t="inlineStr">
        <is>
          <t>Puerto</t>
        </is>
      </c>
      <c r="G11" s="34" t="n">
        <v>0.2916666666666667</v>
      </c>
      <c r="H11" s="34" t="n">
        <v>0.7916666666666666</v>
      </c>
      <c r="I11" s="18">
        <f>IF(OR(G11="",H11=""),"",ROUND((H11-G11)*24,1))</f>
        <v/>
      </c>
      <c r="J11" s="35">
        <f>IF(OR(H11="",F11="Embarque"),"",H11-Resumen!$C$20/1440)</f>
        <v/>
      </c>
      <c r="K11" s="11" t="inlineStr">
        <is>
          <t>Roma imprescindible con guía</t>
        </is>
      </c>
      <c r="L11" s="33" t="inlineStr">
        <is>
          <t>Reservada</t>
        </is>
      </c>
      <c r="M11" s="22" t="n">
        <v>92</v>
      </c>
      <c r="N11" s="24">
        <f>IF(C11="","",IF(M11="",0,M11*Resumen!$C$14))</f>
        <v/>
      </c>
      <c r="O11" s="22" t="n">
        <v>22</v>
      </c>
      <c r="P11" s="24">
        <f>IF(C11="","",IF(O11="",0,O11*Resumen!$C$14))</f>
        <v/>
      </c>
      <c r="Q11" s="22" t="n">
        <v>18</v>
      </c>
      <c r="R11" s="23">
        <f>IF(C11="","",N11+P11+Q11)</f>
        <v/>
      </c>
    </row>
    <row r="12">
      <c r="B12" s="11" t="inlineStr">
        <is>
          <t>Nápoles</t>
        </is>
      </c>
      <c r="C12" s="16" t="n">
        <v>6</v>
      </c>
      <c r="D12" s="15">
        <f>IF(C12="","",Resumen!$C$13+C12-1)</f>
        <v/>
      </c>
      <c r="E12" s="26">
        <f>IF(D12="","",MID("LunMarMiéJueVieSábDom",(WEEKDAY(D12,2)-1)*3+1,3))</f>
        <v/>
      </c>
      <c r="F12" s="33" t="inlineStr">
        <is>
          <t>Puerto</t>
        </is>
      </c>
      <c r="G12" s="34" t="n">
        <v>0.3333333333333333</v>
      </c>
      <c r="H12" s="34" t="n">
        <v>0.7083333333333334</v>
      </c>
      <c r="I12" s="18">
        <f>IF(OR(G12="",H12=""),"",ROUND((H12-G12)*24,1))</f>
        <v/>
      </c>
      <c r="J12" s="35">
        <f>IF(OR(H12="",F12="Embarque"),"",H12-Resumen!$C$20/1440)</f>
        <v/>
      </c>
      <c r="K12" s="11" t="inlineStr">
        <is>
          <t>Pompeya y el Vesubio</t>
        </is>
      </c>
      <c r="L12" s="33" t="inlineStr">
        <is>
          <t>Por reservar</t>
        </is>
      </c>
      <c r="M12" s="22" t="n">
        <v>68</v>
      </c>
      <c r="N12" s="24">
        <f>IF(C12="","",IF(M12="",0,M12*Resumen!$C$14))</f>
        <v/>
      </c>
      <c r="O12" s="22" t="n">
        <v>14</v>
      </c>
      <c r="P12" s="24">
        <f>IF(C12="","",IF(O12="",0,O12*Resumen!$C$14))</f>
        <v/>
      </c>
      <c r="Q12" s="22" t="n">
        <v>9</v>
      </c>
      <c r="R12" s="23">
        <f>IF(C12="","",N12+P12+Q12)</f>
        <v/>
      </c>
    </row>
    <row r="13">
      <c r="B13" s="11" t="inlineStr">
        <is>
          <t>En alta mar</t>
        </is>
      </c>
      <c r="C13" s="16" t="n">
        <v>7</v>
      </c>
      <c r="D13" s="15">
        <f>IF(C13="","",Resumen!$C$13+C13-1)</f>
        <v/>
      </c>
      <c r="E13" s="26">
        <f>IF(D13="","",MID("LunMarMiéJueVieSábDom",(WEEKDAY(D13,2)-1)*3+1,3))</f>
        <v/>
      </c>
      <c r="F13" s="33" t="inlineStr">
        <is>
          <t>Navegación</t>
        </is>
      </c>
      <c r="G13" s="34" t="n"/>
      <c r="H13" s="34" t="n"/>
      <c r="I13" s="18">
        <f>IF(OR(G13="",H13=""),"",ROUND((H13-G13)*24,1))</f>
        <v/>
      </c>
      <c r="J13" s="35">
        <f>IF(OR(H13="",F13="Embarque"),"",H13-Resumen!$C$20/1440)</f>
        <v/>
      </c>
      <c r="K13" s="11" t="inlineStr">
        <is>
          <t>Día de sol, piscina y espectáculo</t>
        </is>
      </c>
      <c r="L13" s="33" t="n"/>
      <c r="M13" s="22" t="n"/>
      <c r="N13" s="24">
        <f>IF(C13="","",IF(M13="",0,M13*Resumen!$C$14))</f>
        <v/>
      </c>
      <c r="O13" s="22" t="n"/>
      <c r="P13" s="24">
        <f>IF(C13="","",IF(O13="",0,O13*Resumen!$C$14))</f>
        <v/>
      </c>
      <c r="Q13" s="22" t="n"/>
      <c r="R13" s="23">
        <f>IF(C13="","",N13+P13+Q13)</f>
        <v/>
      </c>
    </row>
    <row r="14">
      <c r="B14" s="11" t="inlineStr">
        <is>
          <t>Palma de Mallorca</t>
        </is>
      </c>
      <c r="C14" s="16" t="n">
        <v>8</v>
      </c>
      <c r="D14" s="15">
        <f>IF(C14="","",Resumen!$C$13+C14-1)</f>
        <v/>
      </c>
      <c r="E14" s="26">
        <f>IF(D14="","",MID("LunMarMiéJueVieSábDom",(WEEKDAY(D14,2)-1)*3+1,3))</f>
        <v/>
      </c>
      <c r="F14" s="33" t="inlineStr">
        <is>
          <t>Puerto</t>
        </is>
      </c>
      <c r="G14" s="34" t="n">
        <v>0.375</v>
      </c>
      <c r="H14" s="34" t="n">
        <v>0.625</v>
      </c>
      <c r="I14" s="18">
        <f>IF(OR(G14="",H14=""),"",ROUND((H14-G14)*24,1))</f>
        <v/>
      </c>
      <c r="J14" s="35">
        <f>IF(OR(H14="",F14="Embarque"),"",H14-Resumen!$C$20/1440)</f>
        <v/>
      </c>
      <c r="K14" s="11" t="inlineStr">
        <is>
          <t>Catedral y paseo marítimo</t>
        </is>
      </c>
      <c r="L14" s="33" t="inlineStr">
        <is>
          <t>Por libre</t>
        </is>
      </c>
      <c r="M14" s="22" t="n"/>
      <c r="N14" s="24">
        <f>IF(C14="","",IF(M14="",0,M14*Resumen!$C$14))</f>
        <v/>
      </c>
      <c r="O14" s="22" t="n">
        <v>17</v>
      </c>
      <c r="P14" s="24">
        <f>IF(C14="","",IF(O14="",0,O14*Resumen!$C$14))</f>
        <v/>
      </c>
      <c r="Q14" s="22" t="n">
        <v>12</v>
      </c>
      <c r="R14" s="23">
        <f>IF(C14="","",N14+P14+Q14)</f>
        <v/>
      </c>
    </row>
    <row r="15">
      <c r="B15" s="11" t="inlineStr">
        <is>
          <t>Barcelona</t>
        </is>
      </c>
      <c r="C15" s="16" t="n">
        <v>9</v>
      </c>
      <c r="D15" s="15">
        <f>IF(C15="","",Resumen!$C$13+C15-1)</f>
        <v/>
      </c>
      <c r="E15" s="26">
        <f>IF(D15="","",MID("LunMarMiéJueVieSábDom",(WEEKDAY(D15,2)-1)*3+1,3))</f>
        <v/>
      </c>
      <c r="F15" s="33" t="inlineStr">
        <is>
          <t>Desembarque</t>
        </is>
      </c>
      <c r="G15" s="34" t="n">
        <v>0.2916666666666667</v>
      </c>
      <c r="H15" s="34" t="n"/>
      <c r="I15" s="18">
        <f>IF(OR(G15="",H15=""),"",ROUND((H15-G15)*24,1))</f>
        <v/>
      </c>
      <c r="J15" s="35">
        <f>IF(OR(H15="",F15="Embarque"),"",H15-Resumen!$C$20/1440)</f>
        <v/>
      </c>
      <c r="K15" s="11" t="inlineStr">
        <is>
          <t>Desembarque y traslado al aeropuerto</t>
        </is>
      </c>
      <c r="L15" s="33" t="n"/>
      <c r="M15" s="22" t="n"/>
      <c r="N15" s="24">
        <f>IF(C15="","",IF(M15="",0,M15*Resumen!$C$14))</f>
        <v/>
      </c>
      <c r="O15" s="22" t="n"/>
      <c r="P15" s="24">
        <f>IF(C15="","",IF(O15="",0,O15*Resumen!$C$14))</f>
        <v/>
      </c>
      <c r="Q15" s="22" t="n"/>
      <c r="R15" s="23">
        <f>IF(C15="","",N15+P15+Q15)</f>
        <v/>
      </c>
    </row>
    <row r="16">
      <c r="B16" s="11" t="n"/>
      <c r="C16" s="16" t="n"/>
      <c r="D16" s="15">
        <f>IF(C16="","",Resumen!$C$13+C16-1)</f>
        <v/>
      </c>
      <c r="E16" s="26">
        <f>IF(D16="","",MID("LunMarMiéJueVieSábDom",(WEEKDAY(D16,2)-1)*3+1,3))</f>
        <v/>
      </c>
      <c r="F16" s="33" t="n"/>
      <c r="G16" s="34" t="n"/>
      <c r="H16" s="34" t="n"/>
      <c r="I16" s="18">
        <f>IF(OR(G16="",H16=""),"",ROUND((H16-G16)*24,1))</f>
        <v/>
      </c>
      <c r="J16" s="35">
        <f>IF(OR(H16="",F16="Embarque"),"",H16-Resumen!$C$20/1440)</f>
        <v/>
      </c>
      <c r="K16" s="11" t="n"/>
      <c r="L16" s="33" t="n"/>
      <c r="M16" s="22" t="n"/>
      <c r="N16" s="24">
        <f>IF(C16="","",IF(M16="",0,M16*Resumen!$C$14))</f>
        <v/>
      </c>
      <c r="O16" s="22" t="n"/>
      <c r="P16" s="24">
        <f>IF(C16="","",IF(O16="",0,O16*Resumen!$C$14))</f>
        <v/>
      </c>
      <c r="Q16" s="22" t="n"/>
      <c r="R16" s="23">
        <f>IF(C16="","",N16+P16+Q16)</f>
        <v/>
      </c>
    </row>
    <row r="17">
      <c r="B17" s="11" t="n"/>
      <c r="C17" s="16" t="n"/>
      <c r="D17" s="15">
        <f>IF(C17="","",Resumen!$C$13+C17-1)</f>
        <v/>
      </c>
      <c r="E17" s="26">
        <f>IF(D17="","",MID("LunMarMiéJueVieSábDom",(WEEKDAY(D17,2)-1)*3+1,3))</f>
        <v/>
      </c>
      <c r="F17" s="33" t="n"/>
      <c r="G17" s="34" t="n"/>
      <c r="H17" s="34" t="n"/>
      <c r="I17" s="18">
        <f>IF(OR(G17="",H17=""),"",ROUND((H17-G17)*24,1))</f>
        <v/>
      </c>
      <c r="J17" s="35">
        <f>IF(OR(H17="",F17="Embarque"),"",H17-Resumen!$C$20/1440)</f>
        <v/>
      </c>
      <c r="K17" s="11" t="n"/>
      <c r="L17" s="33" t="n"/>
      <c r="M17" s="22" t="n"/>
      <c r="N17" s="24">
        <f>IF(C17="","",IF(M17="",0,M17*Resumen!$C$14))</f>
        <v/>
      </c>
      <c r="O17" s="22" t="n"/>
      <c r="P17" s="24">
        <f>IF(C17="","",IF(O17="",0,O17*Resumen!$C$14))</f>
        <v/>
      </c>
      <c r="Q17" s="22" t="n"/>
      <c r="R17" s="23">
        <f>IF(C17="","",N17+P17+Q17)</f>
        <v/>
      </c>
    </row>
    <row r="18">
      <c r="B18" s="11" t="n"/>
      <c r="C18" s="16" t="n"/>
      <c r="D18" s="15">
        <f>IF(C18="","",Resumen!$C$13+C18-1)</f>
        <v/>
      </c>
      <c r="E18" s="26">
        <f>IF(D18="","",MID("LunMarMiéJueVieSábDom",(WEEKDAY(D18,2)-1)*3+1,3))</f>
        <v/>
      </c>
      <c r="F18" s="33" t="n"/>
      <c r="G18" s="34" t="n"/>
      <c r="H18" s="34" t="n"/>
      <c r="I18" s="18">
        <f>IF(OR(G18="",H18=""),"",ROUND((H18-G18)*24,1))</f>
        <v/>
      </c>
      <c r="J18" s="35">
        <f>IF(OR(H18="",F18="Embarque"),"",H18-Resumen!$C$20/1440)</f>
        <v/>
      </c>
      <c r="K18" s="11" t="n"/>
      <c r="L18" s="33" t="n"/>
      <c r="M18" s="22" t="n"/>
      <c r="N18" s="24">
        <f>IF(C18="","",IF(M18="",0,M18*Resumen!$C$14))</f>
        <v/>
      </c>
      <c r="O18" s="22" t="n"/>
      <c r="P18" s="24">
        <f>IF(C18="","",IF(O18="",0,O18*Resumen!$C$14))</f>
        <v/>
      </c>
      <c r="Q18" s="22" t="n"/>
      <c r="R18" s="23">
        <f>IF(C18="","",N18+P18+Q18)</f>
        <v/>
      </c>
    </row>
    <row r="19">
      <c r="B19" s="11" t="n"/>
      <c r="C19" s="16" t="n"/>
      <c r="D19" s="15">
        <f>IF(C19="","",Resumen!$C$13+C19-1)</f>
        <v/>
      </c>
      <c r="E19" s="26">
        <f>IF(D19="","",MID("LunMarMiéJueVieSábDom",(WEEKDAY(D19,2)-1)*3+1,3))</f>
        <v/>
      </c>
      <c r="F19" s="33" t="n"/>
      <c r="G19" s="34" t="n"/>
      <c r="H19" s="34" t="n"/>
      <c r="I19" s="18">
        <f>IF(OR(G19="",H19=""),"",ROUND((H19-G19)*24,1))</f>
        <v/>
      </c>
      <c r="J19" s="35">
        <f>IF(OR(H19="",F19="Embarque"),"",H19-Resumen!$C$20/1440)</f>
        <v/>
      </c>
      <c r="K19" s="11" t="n"/>
      <c r="L19" s="33" t="n"/>
      <c r="M19" s="22" t="n"/>
      <c r="N19" s="24">
        <f>IF(C19="","",IF(M19="",0,M19*Resumen!$C$14))</f>
        <v/>
      </c>
      <c r="O19" s="22" t="n"/>
      <c r="P19" s="24">
        <f>IF(C19="","",IF(O19="",0,O19*Resumen!$C$14))</f>
        <v/>
      </c>
      <c r="Q19" s="22" t="n"/>
      <c r="R19" s="23">
        <f>IF(C19="","",N19+P19+Q19)</f>
        <v/>
      </c>
    </row>
    <row r="20">
      <c r="B20" s="11" t="n"/>
      <c r="C20" s="16" t="n"/>
      <c r="D20" s="15">
        <f>IF(C20="","",Resumen!$C$13+C20-1)</f>
        <v/>
      </c>
      <c r="E20" s="26">
        <f>IF(D20="","",MID("LunMarMiéJueVieSábDom",(WEEKDAY(D20,2)-1)*3+1,3))</f>
        <v/>
      </c>
      <c r="F20" s="33" t="n"/>
      <c r="G20" s="34" t="n"/>
      <c r="H20" s="34" t="n"/>
      <c r="I20" s="18">
        <f>IF(OR(G20="",H20=""),"",ROUND((H20-G20)*24,1))</f>
        <v/>
      </c>
      <c r="J20" s="35">
        <f>IF(OR(H20="",F20="Embarque"),"",H20-Resumen!$C$20/1440)</f>
        <v/>
      </c>
      <c r="K20" s="11" t="n"/>
      <c r="L20" s="33" t="n"/>
      <c r="M20" s="22" t="n"/>
      <c r="N20" s="24">
        <f>IF(C20="","",IF(M20="",0,M20*Resumen!$C$14))</f>
        <v/>
      </c>
      <c r="O20" s="22" t="n"/>
      <c r="P20" s="24">
        <f>IF(C20="","",IF(O20="",0,O20*Resumen!$C$14))</f>
        <v/>
      </c>
      <c r="Q20" s="22" t="n"/>
      <c r="R20" s="23">
        <f>IF(C20="","",N20+P20+Q20)</f>
        <v/>
      </c>
    </row>
    <row r="21">
      <c r="B21" s="11" t="n"/>
      <c r="C21" s="16" t="n"/>
      <c r="D21" s="15">
        <f>IF(C21="","",Resumen!$C$13+C21-1)</f>
        <v/>
      </c>
      <c r="E21" s="26">
        <f>IF(D21="","",MID("LunMarMiéJueVieSábDom",(WEEKDAY(D21,2)-1)*3+1,3))</f>
        <v/>
      </c>
      <c r="F21" s="33" t="n"/>
      <c r="G21" s="34" t="n"/>
      <c r="H21" s="34" t="n"/>
      <c r="I21" s="18">
        <f>IF(OR(G21="",H21=""),"",ROUND((H21-G21)*24,1))</f>
        <v/>
      </c>
      <c r="J21" s="35">
        <f>IF(OR(H21="",F21="Embarque"),"",H21-Resumen!$C$20/1440)</f>
        <v/>
      </c>
      <c r="K21" s="11" t="n"/>
      <c r="L21" s="33" t="n"/>
      <c r="M21" s="22" t="n"/>
      <c r="N21" s="24">
        <f>IF(C21="","",IF(M21="",0,M21*Resumen!$C$14))</f>
        <v/>
      </c>
      <c r="O21" s="22" t="n"/>
      <c r="P21" s="24">
        <f>IF(C21="","",IF(O21="",0,O21*Resumen!$C$14))</f>
        <v/>
      </c>
      <c r="Q21" s="22" t="n"/>
      <c r="R21" s="23">
        <f>IF(C21="","",N21+P21+Q21)</f>
        <v/>
      </c>
    </row>
    <row r="22">
      <c r="B22" s="11" t="n"/>
      <c r="C22" s="16" t="n"/>
      <c r="D22" s="15">
        <f>IF(C22="","",Resumen!$C$13+C22-1)</f>
        <v/>
      </c>
      <c r="E22" s="26">
        <f>IF(D22="","",MID("LunMarMiéJueVieSábDom",(WEEKDAY(D22,2)-1)*3+1,3))</f>
        <v/>
      </c>
      <c r="F22" s="33" t="n"/>
      <c r="G22" s="34" t="n"/>
      <c r="H22" s="34" t="n"/>
      <c r="I22" s="18">
        <f>IF(OR(G22="",H22=""),"",ROUND((H22-G22)*24,1))</f>
        <v/>
      </c>
      <c r="J22" s="35">
        <f>IF(OR(H22="",F22="Embarque"),"",H22-Resumen!$C$20/1440)</f>
        <v/>
      </c>
      <c r="K22" s="11" t="n"/>
      <c r="L22" s="33" t="n"/>
      <c r="M22" s="22" t="n"/>
      <c r="N22" s="24">
        <f>IF(C22="","",IF(M22="",0,M22*Resumen!$C$14))</f>
        <v/>
      </c>
      <c r="O22" s="22" t="n"/>
      <c r="P22" s="24">
        <f>IF(C22="","",IF(O22="",0,O22*Resumen!$C$14))</f>
        <v/>
      </c>
      <c r="Q22" s="22" t="n"/>
      <c r="R22" s="23">
        <f>IF(C22="","",N22+P22+Q22)</f>
        <v/>
      </c>
    </row>
    <row r="23">
      <c r="B23" s="11" t="n"/>
      <c r="C23" s="16" t="n"/>
      <c r="D23" s="15">
        <f>IF(C23="","",Resumen!$C$13+C23-1)</f>
        <v/>
      </c>
      <c r="E23" s="26">
        <f>IF(D23="","",MID("LunMarMiéJueVieSábDom",(WEEKDAY(D23,2)-1)*3+1,3))</f>
        <v/>
      </c>
      <c r="F23" s="33" t="n"/>
      <c r="G23" s="34" t="n"/>
      <c r="H23" s="34" t="n"/>
      <c r="I23" s="18">
        <f>IF(OR(G23="",H23=""),"",ROUND((H23-G23)*24,1))</f>
        <v/>
      </c>
      <c r="J23" s="35">
        <f>IF(OR(H23="",F23="Embarque"),"",H23-Resumen!$C$20/1440)</f>
        <v/>
      </c>
      <c r="K23" s="11" t="n"/>
      <c r="L23" s="33" t="n"/>
      <c r="M23" s="22" t="n"/>
      <c r="N23" s="24">
        <f>IF(C23="","",IF(M23="",0,M23*Resumen!$C$14))</f>
        <v/>
      </c>
      <c r="O23" s="22" t="n"/>
      <c r="P23" s="24">
        <f>IF(C23="","",IF(O23="",0,O23*Resumen!$C$14))</f>
        <v/>
      </c>
      <c r="Q23" s="22" t="n"/>
      <c r="R23" s="23">
        <f>IF(C23="","",N23+P23+Q23)</f>
        <v/>
      </c>
    </row>
    <row r="24">
      <c r="B24" s="11" t="n"/>
      <c r="C24" s="16" t="n"/>
      <c r="D24" s="15">
        <f>IF(C24="","",Resumen!$C$13+C24-1)</f>
        <v/>
      </c>
      <c r="E24" s="26">
        <f>IF(D24="","",MID("LunMarMiéJueVieSábDom",(WEEKDAY(D24,2)-1)*3+1,3))</f>
        <v/>
      </c>
      <c r="F24" s="33" t="n"/>
      <c r="G24" s="34" t="n"/>
      <c r="H24" s="34" t="n"/>
      <c r="I24" s="18">
        <f>IF(OR(G24="",H24=""),"",ROUND((H24-G24)*24,1))</f>
        <v/>
      </c>
      <c r="J24" s="35">
        <f>IF(OR(H24="",F24="Embarque"),"",H24-Resumen!$C$20/1440)</f>
        <v/>
      </c>
      <c r="K24" s="11" t="n"/>
      <c r="L24" s="33" t="n"/>
      <c r="M24" s="22" t="n"/>
      <c r="N24" s="24">
        <f>IF(C24="","",IF(M24="",0,M24*Resumen!$C$14))</f>
        <v/>
      </c>
      <c r="O24" s="22" t="n"/>
      <c r="P24" s="24">
        <f>IF(C24="","",IF(O24="",0,O24*Resumen!$C$14))</f>
        <v/>
      </c>
      <c r="Q24" s="22" t="n"/>
      <c r="R24" s="23">
        <f>IF(C24="","",N24+P24+Q24)</f>
        <v/>
      </c>
    </row>
    <row r="25">
      <c r="B25" s="11" t="n"/>
      <c r="C25" s="16" t="n"/>
      <c r="D25" s="15">
        <f>IF(C25="","",Resumen!$C$13+C25-1)</f>
        <v/>
      </c>
      <c r="E25" s="26">
        <f>IF(D25="","",MID("LunMarMiéJueVieSábDom",(WEEKDAY(D25,2)-1)*3+1,3))</f>
        <v/>
      </c>
      <c r="F25" s="33" t="n"/>
      <c r="G25" s="34" t="n"/>
      <c r="H25" s="34" t="n"/>
      <c r="I25" s="18">
        <f>IF(OR(G25="",H25=""),"",ROUND((H25-G25)*24,1))</f>
        <v/>
      </c>
      <c r="J25" s="35">
        <f>IF(OR(H25="",F25="Embarque"),"",H25-Resumen!$C$20/1440)</f>
        <v/>
      </c>
      <c r="K25" s="11" t="n"/>
      <c r="L25" s="33" t="n"/>
      <c r="M25" s="22" t="n"/>
      <c r="N25" s="24">
        <f>IF(C25="","",IF(M25="",0,M25*Resumen!$C$14))</f>
        <v/>
      </c>
      <c r="O25" s="22" t="n"/>
      <c r="P25" s="24">
        <f>IF(C25="","",IF(O25="",0,O25*Resumen!$C$14))</f>
        <v/>
      </c>
      <c r="Q25" s="22" t="n"/>
      <c r="R25" s="23">
        <f>IF(C25="","",N25+P25+Q25)</f>
        <v/>
      </c>
    </row>
    <row r="26">
      <c r="B26" s="11" t="n"/>
      <c r="C26" s="16" t="n"/>
      <c r="D26" s="15">
        <f>IF(C26="","",Resumen!$C$13+C26-1)</f>
        <v/>
      </c>
      <c r="E26" s="26">
        <f>IF(D26="","",MID("LunMarMiéJueVieSábDom",(WEEKDAY(D26,2)-1)*3+1,3))</f>
        <v/>
      </c>
      <c r="F26" s="33" t="n"/>
      <c r="G26" s="34" t="n"/>
      <c r="H26" s="34" t="n"/>
      <c r="I26" s="18">
        <f>IF(OR(G26="",H26=""),"",ROUND((H26-G26)*24,1))</f>
        <v/>
      </c>
      <c r="J26" s="35">
        <f>IF(OR(H26="",F26="Embarque"),"",H26-Resumen!$C$20/1440)</f>
        <v/>
      </c>
      <c r="K26" s="11" t="n"/>
      <c r="L26" s="33" t="n"/>
      <c r="M26" s="22" t="n"/>
      <c r="N26" s="24">
        <f>IF(C26="","",IF(M26="",0,M26*Resumen!$C$14))</f>
        <v/>
      </c>
      <c r="O26" s="22" t="n"/>
      <c r="P26" s="24">
        <f>IF(C26="","",IF(O26="",0,O26*Resumen!$C$14))</f>
        <v/>
      </c>
      <c r="Q26" s="22" t="n"/>
      <c r="R26" s="23">
        <f>IF(C26="","",N26+P26+Q26)</f>
        <v/>
      </c>
    </row>
    <row r="27">
      <c r="B27" s="11" t="n"/>
      <c r="C27" s="16" t="n"/>
      <c r="D27" s="15">
        <f>IF(C27="","",Resumen!$C$13+C27-1)</f>
        <v/>
      </c>
      <c r="E27" s="26">
        <f>IF(D27="","",MID("LunMarMiéJueVieSábDom",(WEEKDAY(D27,2)-1)*3+1,3))</f>
        <v/>
      </c>
      <c r="F27" s="33" t="n"/>
      <c r="G27" s="34" t="n"/>
      <c r="H27" s="34" t="n"/>
      <c r="I27" s="18">
        <f>IF(OR(G27="",H27=""),"",ROUND((H27-G27)*24,1))</f>
        <v/>
      </c>
      <c r="J27" s="35">
        <f>IF(OR(H27="",F27="Embarque"),"",H27-Resumen!$C$20/1440)</f>
        <v/>
      </c>
      <c r="K27" s="11" t="n"/>
      <c r="L27" s="33" t="n"/>
      <c r="M27" s="22" t="n"/>
      <c r="N27" s="24">
        <f>IF(C27="","",IF(M27="",0,M27*Resumen!$C$14))</f>
        <v/>
      </c>
      <c r="O27" s="22" t="n"/>
      <c r="P27" s="24">
        <f>IF(C27="","",IF(O27="",0,O27*Resumen!$C$14))</f>
        <v/>
      </c>
      <c r="Q27" s="22" t="n"/>
      <c r="R27" s="23">
        <f>IF(C27="","",N27+P27+Q27)</f>
        <v/>
      </c>
    </row>
    <row r="28">
      <c r="B28" s="11" t="n"/>
      <c r="C28" s="16" t="n"/>
      <c r="D28" s="15">
        <f>IF(C28="","",Resumen!$C$13+C28-1)</f>
        <v/>
      </c>
      <c r="E28" s="26">
        <f>IF(D28="","",MID("LunMarMiéJueVieSábDom",(WEEKDAY(D28,2)-1)*3+1,3))</f>
        <v/>
      </c>
      <c r="F28" s="33" t="n"/>
      <c r="G28" s="34" t="n"/>
      <c r="H28" s="34" t="n"/>
      <c r="I28" s="18">
        <f>IF(OR(G28="",H28=""),"",ROUND((H28-G28)*24,1))</f>
        <v/>
      </c>
      <c r="J28" s="35">
        <f>IF(OR(H28="",F28="Embarque"),"",H28-Resumen!$C$20/1440)</f>
        <v/>
      </c>
      <c r="K28" s="11" t="n"/>
      <c r="L28" s="33" t="n"/>
      <c r="M28" s="22" t="n"/>
      <c r="N28" s="24">
        <f>IF(C28="","",IF(M28="",0,M28*Resumen!$C$14))</f>
        <v/>
      </c>
      <c r="O28" s="22" t="n"/>
      <c r="P28" s="24">
        <f>IF(C28="","",IF(O28="",0,O28*Resumen!$C$14))</f>
        <v/>
      </c>
      <c r="Q28" s="22" t="n"/>
      <c r="R28" s="23">
        <f>IF(C28="","",N28+P28+Q28)</f>
        <v/>
      </c>
    </row>
    <row r="29">
      <c r="B29" s="11" t="n"/>
      <c r="C29" s="16" t="n"/>
      <c r="D29" s="15">
        <f>IF(C29="","",Resumen!$C$13+C29-1)</f>
        <v/>
      </c>
      <c r="E29" s="26">
        <f>IF(D29="","",MID("LunMarMiéJueVieSábDom",(WEEKDAY(D29,2)-1)*3+1,3))</f>
        <v/>
      </c>
      <c r="F29" s="33" t="n"/>
      <c r="G29" s="34" t="n"/>
      <c r="H29" s="34" t="n"/>
      <c r="I29" s="18">
        <f>IF(OR(G29="",H29=""),"",ROUND((H29-G29)*24,1))</f>
        <v/>
      </c>
      <c r="J29" s="35">
        <f>IF(OR(H29="",F29="Embarque"),"",H29-Resumen!$C$20/1440)</f>
        <v/>
      </c>
      <c r="K29" s="11" t="n"/>
      <c r="L29" s="33" t="n"/>
      <c r="M29" s="22" t="n"/>
      <c r="N29" s="24">
        <f>IF(C29="","",IF(M29="",0,M29*Resumen!$C$14))</f>
        <v/>
      </c>
      <c r="O29" s="22" t="n"/>
      <c r="P29" s="24">
        <f>IF(C29="","",IF(O29="",0,O29*Resumen!$C$14))</f>
        <v/>
      </c>
      <c r="Q29" s="22" t="n"/>
      <c r="R29" s="23">
        <f>IF(C29="","",N29+P29+Q29)</f>
        <v/>
      </c>
    </row>
    <row r="30">
      <c r="B30" s="11" t="n"/>
      <c r="C30" s="16" t="n"/>
      <c r="D30" s="15">
        <f>IF(C30="","",Resumen!$C$13+C30-1)</f>
        <v/>
      </c>
      <c r="E30" s="26">
        <f>IF(D30="","",MID("LunMarMiéJueVieSábDom",(WEEKDAY(D30,2)-1)*3+1,3))</f>
        <v/>
      </c>
      <c r="F30" s="33" t="n"/>
      <c r="G30" s="34" t="n"/>
      <c r="H30" s="34" t="n"/>
      <c r="I30" s="18">
        <f>IF(OR(G30="",H30=""),"",ROUND((H30-G30)*24,1))</f>
        <v/>
      </c>
      <c r="J30" s="35">
        <f>IF(OR(H30="",F30="Embarque"),"",H30-Resumen!$C$20/1440)</f>
        <v/>
      </c>
      <c r="K30" s="11" t="n"/>
      <c r="L30" s="33" t="n"/>
      <c r="M30" s="22" t="n"/>
      <c r="N30" s="24">
        <f>IF(C30="","",IF(M30="",0,M30*Resumen!$C$14))</f>
        <v/>
      </c>
      <c r="O30" s="22" t="n"/>
      <c r="P30" s="24">
        <f>IF(C30="","",IF(O30="",0,O30*Resumen!$C$14))</f>
        <v/>
      </c>
      <c r="Q30" s="22" t="n"/>
      <c r="R30" s="23">
        <f>IF(C30="","",N30+P30+Q30)</f>
        <v/>
      </c>
    </row>
    <row r="31">
      <c r="B31" s="11" t="n"/>
      <c r="C31" s="16" t="n"/>
      <c r="D31" s="15">
        <f>IF(C31="","",Resumen!$C$13+C31-1)</f>
        <v/>
      </c>
      <c r="E31" s="26">
        <f>IF(D31="","",MID("LunMarMiéJueVieSábDom",(WEEKDAY(D31,2)-1)*3+1,3))</f>
        <v/>
      </c>
      <c r="F31" s="33" t="n"/>
      <c r="G31" s="34" t="n"/>
      <c r="H31" s="34" t="n"/>
      <c r="I31" s="18">
        <f>IF(OR(G31="",H31=""),"",ROUND((H31-G31)*24,1))</f>
        <v/>
      </c>
      <c r="J31" s="35">
        <f>IF(OR(H31="",F31="Embarque"),"",H31-Resumen!$C$20/1440)</f>
        <v/>
      </c>
      <c r="K31" s="11" t="n"/>
      <c r="L31" s="33" t="n"/>
      <c r="M31" s="22" t="n"/>
      <c r="N31" s="24">
        <f>IF(C31="","",IF(M31="",0,M31*Resumen!$C$14))</f>
        <v/>
      </c>
      <c r="O31" s="22" t="n"/>
      <c r="P31" s="24">
        <f>IF(C31="","",IF(O31="",0,O31*Resumen!$C$14))</f>
        <v/>
      </c>
      <c r="Q31" s="22" t="n"/>
      <c r="R31" s="23">
        <f>IF(C31="","",N31+P31+Q31)</f>
        <v/>
      </c>
    </row>
    <row r="32">
      <c r="B32" s="11" t="n"/>
      <c r="C32" s="16" t="n"/>
      <c r="D32" s="15">
        <f>IF(C32="","",Resumen!$C$13+C32-1)</f>
        <v/>
      </c>
      <c r="E32" s="26">
        <f>IF(D32="","",MID("LunMarMiéJueVieSábDom",(WEEKDAY(D32,2)-1)*3+1,3))</f>
        <v/>
      </c>
      <c r="F32" s="33" t="n"/>
      <c r="G32" s="34" t="n"/>
      <c r="H32" s="34" t="n"/>
      <c r="I32" s="18">
        <f>IF(OR(G32="",H32=""),"",ROUND((H32-G32)*24,1))</f>
        <v/>
      </c>
      <c r="J32" s="35">
        <f>IF(OR(H32="",F32="Embarque"),"",H32-Resumen!$C$20/1440)</f>
        <v/>
      </c>
      <c r="K32" s="11" t="n"/>
      <c r="L32" s="33" t="n"/>
      <c r="M32" s="22" t="n"/>
      <c r="N32" s="24">
        <f>IF(C32="","",IF(M32="",0,M32*Resumen!$C$14))</f>
        <v/>
      </c>
      <c r="O32" s="22" t="n"/>
      <c r="P32" s="24">
        <f>IF(C32="","",IF(O32="",0,O32*Resumen!$C$14))</f>
        <v/>
      </c>
      <c r="Q32" s="22" t="n"/>
      <c r="R32" s="23">
        <f>IF(C32="","",N32+P32+Q32)</f>
        <v/>
      </c>
    </row>
    <row r="33">
      <c r="B33" s="11" t="n"/>
      <c r="C33" s="16" t="n"/>
      <c r="D33" s="15">
        <f>IF(C33="","",Resumen!$C$13+C33-1)</f>
        <v/>
      </c>
      <c r="E33" s="26">
        <f>IF(D33="","",MID("LunMarMiéJueVieSábDom",(WEEKDAY(D33,2)-1)*3+1,3))</f>
        <v/>
      </c>
      <c r="F33" s="33" t="n"/>
      <c r="G33" s="34" t="n"/>
      <c r="H33" s="34" t="n"/>
      <c r="I33" s="18">
        <f>IF(OR(G33="",H33=""),"",ROUND((H33-G33)*24,1))</f>
        <v/>
      </c>
      <c r="J33" s="35">
        <f>IF(OR(H33="",F33="Embarque"),"",H33-Resumen!$C$20/1440)</f>
        <v/>
      </c>
      <c r="K33" s="11" t="n"/>
      <c r="L33" s="33" t="n"/>
      <c r="M33" s="22" t="n"/>
      <c r="N33" s="24">
        <f>IF(C33="","",IF(M33="",0,M33*Resumen!$C$14))</f>
        <v/>
      </c>
      <c r="O33" s="22" t="n"/>
      <c r="P33" s="24">
        <f>IF(C33="","",IF(O33="",0,O33*Resumen!$C$14))</f>
        <v/>
      </c>
      <c r="Q33" s="22" t="n"/>
      <c r="R33" s="23">
        <f>IF(C33="","",N33+P33+Q33)</f>
        <v/>
      </c>
    </row>
    <row r="34">
      <c r="B34" s="11" t="n"/>
      <c r="C34" s="16" t="n"/>
      <c r="D34" s="15">
        <f>IF(C34="","",Resumen!$C$13+C34-1)</f>
        <v/>
      </c>
      <c r="E34" s="26">
        <f>IF(D34="","",MID("LunMarMiéJueVieSábDom",(WEEKDAY(D34,2)-1)*3+1,3))</f>
        <v/>
      </c>
      <c r="F34" s="33" t="n"/>
      <c r="G34" s="34" t="n"/>
      <c r="H34" s="34" t="n"/>
      <c r="I34" s="18">
        <f>IF(OR(G34="",H34=""),"",ROUND((H34-G34)*24,1))</f>
        <v/>
      </c>
      <c r="J34" s="35">
        <f>IF(OR(H34="",F34="Embarque"),"",H34-Resumen!$C$20/1440)</f>
        <v/>
      </c>
      <c r="K34" s="11" t="n"/>
      <c r="L34" s="33" t="n"/>
      <c r="M34" s="22" t="n"/>
      <c r="N34" s="24">
        <f>IF(C34="","",IF(M34="",0,M34*Resumen!$C$14))</f>
        <v/>
      </c>
      <c r="O34" s="22" t="n"/>
      <c r="P34" s="24">
        <f>IF(C34="","",IF(O34="",0,O34*Resumen!$C$14))</f>
        <v/>
      </c>
      <c r="Q34" s="22" t="n"/>
      <c r="R34" s="23">
        <f>IF(C34="","",N34+P34+Q34)</f>
        <v/>
      </c>
    </row>
    <row r="35">
      <c r="B35" s="11" t="n"/>
      <c r="C35" s="16" t="n"/>
      <c r="D35" s="15">
        <f>IF(C35="","",Resumen!$C$13+C35-1)</f>
        <v/>
      </c>
      <c r="E35" s="26">
        <f>IF(D35="","",MID("LunMarMiéJueVieSábDom",(WEEKDAY(D35,2)-1)*3+1,3))</f>
        <v/>
      </c>
      <c r="F35" s="33" t="n"/>
      <c r="G35" s="34" t="n"/>
      <c r="H35" s="34" t="n"/>
      <c r="I35" s="18">
        <f>IF(OR(G35="",H35=""),"",ROUND((H35-G35)*24,1))</f>
        <v/>
      </c>
      <c r="J35" s="35">
        <f>IF(OR(H35="",F35="Embarque"),"",H35-Resumen!$C$20/1440)</f>
        <v/>
      </c>
      <c r="K35" s="11" t="n"/>
      <c r="L35" s="33" t="n"/>
      <c r="M35" s="22" t="n"/>
      <c r="N35" s="24">
        <f>IF(C35="","",IF(M35="",0,M35*Resumen!$C$14))</f>
        <v/>
      </c>
      <c r="O35" s="22" t="n"/>
      <c r="P35" s="24">
        <f>IF(C35="","",IF(O35="",0,O35*Resumen!$C$14))</f>
        <v/>
      </c>
      <c r="Q35" s="22" t="n"/>
      <c r="R35" s="23">
        <f>IF(C35="","",N35+P35+Q35)</f>
        <v/>
      </c>
    </row>
    <row r="36">
      <c r="B36" s="11" t="n"/>
      <c r="C36" s="16" t="n"/>
      <c r="D36" s="15">
        <f>IF(C36="","",Resumen!$C$13+C36-1)</f>
        <v/>
      </c>
      <c r="E36" s="26">
        <f>IF(D36="","",MID("LunMarMiéJueVieSábDom",(WEEKDAY(D36,2)-1)*3+1,3))</f>
        <v/>
      </c>
      <c r="F36" s="33" t="n"/>
      <c r="G36" s="34" t="n"/>
      <c r="H36" s="34" t="n"/>
      <c r="I36" s="18">
        <f>IF(OR(G36="",H36=""),"",ROUND((H36-G36)*24,1))</f>
        <v/>
      </c>
      <c r="J36" s="35">
        <f>IF(OR(H36="",F36="Embarque"),"",H36-Resumen!$C$20/1440)</f>
        <v/>
      </c>
      <c r="K36" s="11" t="n"/>
      <c r="L36" s="33" t="n"/>
      <c r="M36" s="22" t="n"/>
      <c r="N36" s="24">
        <f>IF(C36="","",IF(M36="",0,M36*Resumen!$C$14))</f>
        <v/>
      </c>
      <c r="O36" s="22" t="n"/>
      <c r="P36" s="24">
        <f>IF(C36="","",IF(O36="",0,O36*Resumen!$C$14))</f>
        <v/>
      </c>
      <c r="Q36" s="22" t="n"/>
      <c r="R36" s="23">
        <f>IF(C36="","",N36+P36+Q36)</f>
        <v/>
      </c>
    </row>
    <row r="37">
      <c r="B37" s="11" t="n"/>
      <c r="C37" s="16" t="n"/>
      <c r="D37" s="15">
        <f>IF(C37="","",Resumen!$C$13+C37-1)</f>
        <v/>
      </c>
      <c r="E37" s="26">
        <f>IF(D37="","",MID("LunMarMiéJueVieSábDom",(WEEKDAY(D37,2)-1)*3+1,3))</f>
        <v/>
      </c>
      <c r="F37" s="33" t="n"/>
      <c r="G37" s="34" t="n"/>
      <c r="H37" s="34" t="n"/>
      <c r="I37" s="18">
        <f>IF(OR(G37="",H37=""),"",ROUND((H37-G37)*24,1))</f>
        <v/>
      </c>
      <c r="J37" s="35">
        <f>IF(OR(H37="",F37="Embarque"),"",H37-Resumen!$C$20/1440)</f>
        <v/>
      </c>
      <c r="K37" s="11" t="n"/>
      <c r="L37" s="33" t="n"/>
      <c r="M37" s="22" t="n"/>
      <c r="N37" s="24">
        <f>IF(C37="","",IF(M37="",0,M37*Resumen!$C$14))</f>
        <v/>
      </c>
      <c r="O37" s="22" t="n"/>
      <c r="P37" s="24">
        <f>IF(C37="","",IF(O37="",0,O37*Resumen!$C$14))</f>
        <v/>
      </c>
      <c r="Q37" s="22" t="n"/>
      <c r="R37" s="23">
        <f>IF(C37="","",N37+P37+Q37)</f>
        <v/>
      </c>
    </row>
    <row r="38">
      <c r="B38" s="11" t="n"/>
      <c r="C38" s="16" t="n"/>
      <c r="D38" s="15">
        <f>IF(C38="","",Resumen!$C$13+C38-1)</f>
        <v/>
      </c>
      <c r="E38" s="26">
        <f>IF(D38="","",MID("LunMarMiéJueVieSábDom",(WEEKDAY(D38,2)-1)*3+1,3))</f>
        <v/>
      </c>
      <c r="F38" s="33" t="n"/>
      <c r="G38" s="34" t="n"/>
      <c r="H38" s="34" t="n"/>
      <c r="I38" s="18">
        <f>IF(OR(G38="",H38=""),"",ROUND((H38-G38)*24,1))</f>
        <v/>
      </c>
      <c r="J38" s="35">
        <f>IF(OR(H38="",F38="Embarque"),"",H38-Resumen!$C$20/1440)</f>
        <v/>
      </c>
      <c r="K38" s="11" t="n"/>
      <c r="L38" s="33" t="n"/>
      <c r="M38" s="22" t="n"/>
      <c r="N38" s="24">
        <f>IF(C38="","",IF(M38="",0,M38*Resumen!$C$14))</f>
        <v/>
      </c>
      <c r="O38" s="22" t="n"/>
      <c r="P38" s="24">
        <f>IF(C38="","",IF(O38="",0,O38*Resumen!$C$14))</f>
        <v/>
      </c>
      <c r="Q38" s="22" t="n"/>
      <c r="R38" s="23">
        <f>IF(C38="","",N38+P38+Q38)</f>
        <v/>
      </c>
    </row>
    <row r="39">
      <c r="B39" s="11" t="n"/>
      <c r="C39" s="16" t="n"/>
      <c r="D39" s="15">
        <f>IF(C39="","",Resumen!$C$13+C39-1)</f>
        <v/>
      </c>
      <c r="E39" s="26">
        <f>IF(D39="","",MID("LunMarMiéJueVieSábDom",(WEEKDAY(D39,2)-1)*3+1,3))</f>
        <v/>
      </c>
      <c r="F39" s="33" t="n"/>
      <c r="G39" s="34" t="n"/>
      <c r="H39" s="34" t="n"/>
      <c r="I39" s="18">
        <f>IF(OR(G39="",H39=""),"",ROUND((H39-G39)*24,1))</f>
        <v/>
      </c>
      <c r="J39" s="35">
        <f>IF(OR(H39="",F39="Embarque"),"",H39-Resumen!$C$20/1440)</f>
        <v/>
      </c>
      <c r="K39" s="11" t="n"/>
      <c r="L39" s="33" t="n"/>
      <c r="M39" s="22" t="n"/>
      <c r="N39" s="24">
        <f>IF(C39="","",IF(M39="",0,M39*Resumen!$C$14))</f>
        <v/>
      </c>
      <c r="O39" s="22" t="n"/>
      <c r="P39" s="24">
        <f>IF(C39="","",IF(O39="",0,O39*Resumen!$C$14))</f>
        <v/>
      </c>
      <c r="Q39" s="22" t="n"/>
      <c r="R39" s="23">
        <f>IF(C39="","",N39+P39+Q39)</f>
        <v/>
      </c>
    </row>
    <row r="40">
      <c r="B40" s="11" t="n"/>
      <c r="C40" s="16" t="n"/>
      <c r="D40" s="15">
        <f>IF(C40="","",Resumen!$C$13+C40-1)</f>
        <v/>
      </c>
      <c r="E40" s="26">
        <f>IF(D40="","",MID("LunMarMiéJueVieSábDom",(WEEKDAY(D40,2)-1)*3+1,3))</f>
        <v/>
      </c>
      <c r="F40" s="33" t="n"/>
      <c r="G40" s="34" t="n"/>
      <c r="H40" s="34" t="n"/>
      <c r="I40" s="18">
        <f>IF(OR(G40="",H40=""),"",ROUND((H40-G40)*24,1))</f>
        <v/>
      </c>
      <c r="J40" s="35">
        <f>IF(OR(H40="",F40="Embarque"),"",H40-Resumen!$C$20/1440)</f>
        <v/>
      </c>
      <c r="K40" s="11" t="n"/>
      <c r="L40" s="33" t="n"/>
      <c r="M40" s="22" t="n"/>
      <c r="N40" s="24">
        <f>IF(C40="","",IF(M40="",0,M40*Resumen!$C$14))</f>
        <v/>
      </c>
      <c r="O40" s="22" t="n"/>
      <c r="P40" s="24">
        <f>IF(C40="","",IF(O40="",0,O40*Resumen!$C$14))</f>
        <v/>
      </c>
      <c r="Q40" s="22" t="n"/>
      <c r="R40" s="23">
        <f>IF(C40="","",N40+P40+Q40)</f>
        <v/>
      </c>
    </row>
    <row r="41">
      <c r="B41" s="11" t="n"/>
      <c r="C41" s="16" t="n"/>
      <c r="D41" s="15">
        <f>IF(C41="","",Resumen!$C$13+C41-1)</f>
        <v/>
      </c>
      <c r="E41" s="26">
        <f>IF(D41="","",MID("LunMarMiéJueVieSábDom",(WEEKDAY(D41,2)-1)*3+1,3))</f>
        <v/>
      </c>
      <c r="F41" s="33" t="n"/>
      <c r="G41" s="34" t="n"/>
      <c r="H41" s="34" t="n"/>
      <c r="I41" s="18">
        <f>IF(OR(G41="",H41=""),"",ROUND((H41-G41)*24,1))</f>
        <v/>
      </c>
      <c r="J41" s="35">
        <f>IF(OR(H41="",F41="Embarque"),"",H41-Resumen!$C$20/1440)</f>
        <v/>
      </c>
      <c r="K41" s="11" t="n"/>
      <c r="L41" s="33" t="n"/>
      <c r="M41" s="22" t="n"/>
      <c r="N41" s="24">
        <f>IF(C41="","",IF(M41="",0,M41*Resumen!$C$14))</f>
        <v/>
      </c>
      <c r="O41" s="22" t="n"/>
      <c r="P41" s="24">
        <f>IF(C41="","",IF(O41="",0,O41*Resumen!$C$14))</f>
        <v/>
      </c>
      <c r="Q41" s="22" t="n"/>
      <c r="R41" s="23">
        <f>IF(C41="","",N41+P41+Q41)</f>
        <v/>
      </c>
    </row>
    <row r="42">
      <c r="B42" s="11" t="n"/>
      <c r="C42" s="16" t="n"/>
      <c r="D42" s="15">
        <f>IF(C42="","",Resumen!$C$13+C42-1)</f>
        <v/>
      </c>
      <c r="E42" s="26">
        <f>IF(D42="","",MID("LunMarMiéJueVieSábDom",(WEEKDAY(D42,2)-1)*3+1,3))</f>
        <v/>
      </c>
      <c r="F42" s="33" t="n"/>
      <c r="G42" s="34" t="n"/>
      <c r="H42" s="34" t="n"/>
      <c r="I42" s="18">
        <f>IF(OR(G42="",H42=""),"",ROUND((H42-G42)*24,1))</f>
        <v/>
      </c>
      <c r="J42" s="35">
        <f>IF(OR(H42="",F42="Embarque"),"",H42-Resumen!$C$20/1440)</f>
        <v/>
      </c>
      <c r="K42" s="11" t="n"/>
      <c r="L42" s="33" t="n"/>
      <c r="M42" s="22" t="n"/>
      <c r="N42" s="24">
        <f>IF(C42="","",IF(M42="",0,M42*Resumen!$C$14))</f>
        <v/>
      </c>
      <c r="O42" s="22" t="n"/>
      <c r="P42" s="24">
        <f>IF(C42="","",IF(O42="",0,O42*Resumen!$C$14))</f>
        <v/>
      </c>
      <c r="Q42" s="22" t="n"/>
      <c r="R42" s="23">
        <f>IF(C42="","",N42+P42+Q42)</f>
        <v/>
      </c>
    </row>
    <row r="43">
      <c r="B43" s="11" t="n"/>
      <c r="C43" s="16" t="n"/>
      <c r="D43" s="15">
        <f>IF(C43="","",Resumen!$C$13+C43-1)</f>
        <v/>
      </c>
      <c r="E43" s="26">
        <f>IF(D43="","",MID("LunMarMiéJueVieSábDom",(WEEKDAY(D43,2)-1)*3+1,3))</f>
        <v/>
      </c>
      <c r="F43" s="33" t="n"/>
      <c r="G43" s="34" t="n"/>
      <c r="H43" s="34" t="n"/>
      <c r="I43" s="18">
        <f>IF(OR(G43="",H43=""),"",ROUND((H43-G43)*24,1))</f>
        <v/>
      </c>
      <c r="J43" s="35">
        <f>IF(OR(H43="",F43="Embarque"),"",H43-Resumen!$C$20/1440)</f>
        <v/>
      </c>
      <c r="K43" s="11" t="n"/>
      <c r="L43" s="33" t="n"/>
      <c r="M43" s="22" t="n"/>
      <c r="N43" s="24">
        <f>IF(C43="","",IF(M43="",0,M43*Resumen!$C$14))</f>
        <v/>
      </c>
      <c r="O43" s="22" t="n"/>
      <c r="P43" s="24">
        <f>IF(C43="","",IF(O43="",0,O43*Resumen!$C$14))</f>
        <v/>
      </c>
      <c r="Q43" s="22" t="n"/>
      <c r="R43" s="23">
        <f>IF(C43="","",N43+P43+Q43)</f>
        <v/>
      </c>
    </row>
    <row r="44">
      <c r="B44" s="11" t="n"/>
      <c r="C44" s="16" t="n"/>
      <c r="D44" s="15">
        <f>IF(C44="","",Resumen!$C$13+C44-1)</f>
        <v/>
      </c>
      <c r="E44" s="26">
        <f>IF(D44="","",MID("LunMarMiéJueVieSábDom",(WEEKDAY(D44,2)-1)*3+1,3))</f>
        <v/>
      </c>
      <c r="F44" s="33" t="n"/>
      <c r="G44" s="34" t="n"/>
      <c r="H44" s="34" t="n"/>
      <c r="I44" s="18">
        <f>IF(OR(G44="",H44=""),"",ROUND((H44-G44)*24,1))</f>
        <v/>
      </c>
      <c r="J44" s="35">
        <f>IF(OR(H44="",F44="Embarque"),"",H44-Resumen!$C$20/1440)</f>
        <v/>
      </c>
      <c r="K44" s="11" t="n"/>
      <c r="L44" s="33" t="n"/>
      <c r="M44" s="22" t="n"/>
      <c r="N44" s="24">
        <f>IF(C44="","",IF(M44="",0,M44*Resumen!$C$14))</f>
        <v/>
      </c>
      <c r="O44" s="22" t="n"/>
      <c r="P44" s="24">
        <f>IF(C44="","",IF(O44="",0,O44*Resumen!$C$14))</f>
        <v/>
      </c>
      <c r="Q44" s="22" t="n"/>
      <c r="R44" s="23">
        <f>IF(C44="","",N44+P44+Q44)</f>
        <v/>
      </c>
    </row>
    <row r="45">
      <c r="B45" s="11" t="n"/>
      <c r="C45" s="16" t="n"/>
      <c r="D45" s="15">
        <f>IF(C45="","",Resumen!$C$13+C45-1)</f>
        <v/>
      </c>
      <c r="E45" s="26">
        <f>IF(D45="","",MID("LunMarMiéJueVieSábDom",(WEEKDAY(D45,2)-1)*3+1,3))</f>
        <v/>
      </c>
      <c r="F45" s="33" t="n"/>
      <c r="G45" s="34" t="n"/>
      <c r="H45" s="34" t="n"/>
      <c r="I45" s="18">
        <f>IF(OR(G45="",H45=""),"",ROUND((H45-G45)*24,1))</f>
        <v/>
      </c>
      <c r="J45" s="35">
        <f>IF(OR(H45="",F45="Embarque"),"",H45-Resumen!$C$20/1440)</f>
        <v/>
      </c>
      <c r="K45" s="11" t="n"/>
      <c r="L45" s="33" t="n"/>
      <c r="M45" s="22" t="n"/>
      <c r="N45" s="24">
        <f>IF(C45="","",IF(M45="",0,M45*Resumen!$C$14))</f>
        <v/>
      </c>
      <c r="O45" s="22" t="n"/>
      <c r="P45" s="24">
        <f>IF(C45="","",IF(O45="",0,O45*Resumen!$C$14))</f>
        <v/>
      </c>
      <c r="Q45" s="22" t="n"/>
      <c r="R45" s="23">
        <f>IF(C45="","",N45+P45+Q45)</f>
        <v/>
      </c>
    </row>
    <row r="46">
      <c r="B46" s="11" t="n"/>
      <c r="C46" s="16" t="n"/>
      <c r="D46" s="15">
        <f>IF(C46="","",Resumen!$C$13+C46-1)</f>
        <v/>
      </c>
      <c r="E46" s="26">
        <f>IF(D46="","",MID("LunMarMiéJueVieSábDom",(WEEKDAY(D46,2)-1)*3+1,3))</f>
        <v/>
      </c>
      <c r="F46" s="33" t="n"/>
      <c r="G46" s="34" t="n"/>
      <c r="H46" s="34" t="n"/>
      <c r="I46" s="18">
        <f>IF(OR(G46="",H46=""),"",ROUND((H46-G46)*24,1))</f>
        <v/>
      </c>
      <c r="J46" s="35">
        <f>IF(OR(H46="",F46="Embarque"),"",H46-Resumen!$C$20/1440)</f>
        <v/>
      </c>
      <c r="K46" s="11" t="n"/>
      <c r="L46" s="33" t="n"/>
      <c r="M46" s="22" t="n"/>
      <c r="N46" s="24">
        <f>IF(C46="","",IF(M46="",0,M46*Resumen!$C$14))</f>
        <v/>
      </c>
      <c r="O46" s="22" t="n"/>
      <c r="P46" s="24">
        <f>IF(C46="","",IF(O46="",0,O46*Resumen!$C$14))</f>
        <v/>
      </c>
      <c r="Q46" s="22" t="n"/>
      <c r="R46" s="23">
        <f>IF(C46="","",N46+P46+Q46)</f>
        <v/>
      </c>
    </row>
    <row r="47">
      <c r="B47" s="27" t="inlineStr">
        <is>
          <t>TOTAL</t>
        </is>
      </c>
      <c r="I47" s="36">
        <f>SUM(I7:I46)</f>
        <v/>
      </c>
      <c r="N47" s="28">
        <f>SUM(N7:N46)</f>
        <v/>
      </c>
      <c r="P47" s="28">
        <f>SUM(P7:P46)</f>
        <v/>
      </c>
      <c r="Q47" s="28">
        <f>SUM(Q7:Q46)</f>
        <v/>
      </c>
      <c r="R47" s="28">
        <f>SUM(R7:R46)</f>
        <v/>
      </c>
    </row>
    <row r="48">
      <c r="B48" s="31" t="inlineStr">
        <is>
          <t>En ámbar: menos de 8 horas en puerto (poco tiempo para excursiones largas) o excursión por reservar. «Estar a bordo antes de» = hora de salida menos el margen de Resumen.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R2"/>
    <mergeCell ref="B3:R3"/>
  </mergeCells>
  <conditionalFormatting sqref="B7:B46">
    <cfRule type="expression" priority="1" dxfId="3">
      <formula>MOD(ROW(),2)=0</formula>
    </cfRule>
  </conditionalFormatting>
  <conditionalFormatting sqref="R7:R46">
    <cfRule type="dataBar" priority="2">
      <dataBar>
        <cfvo type="num" val="0"/>
        <cfvo type="max"/>
        <color rgb="0010B981"/>
      </dataBar>
    </cfRule>
  </conditionalFormatting>
  <conditionalFormatting sqref="I7:I46">
    <cfRule type="expression" priority="3" dxfId="1">
      <formula>AND(ISNUMBER($I7),$I7&lt;8)</formula>
    </cfRule>
  </conditionalFormatting>
  <conditionalFormatting sqref="L7:L46">
    <cfRule type="cellIs" priority="4" operator="equal" dxfId="1">
      <formula>"Por reservar"</formula>
    </cfRule>
    <cfRule type="cellIs" priority="5" operator="equal" dxfId="2">
      <formula>"Reservada"</formula>
    </cfRule>
  </conditionalFormatting>
  <dataValidations count="2">
    <dataValidation sqref="F7:F46" showDropDown="0" showInputMessage="0" showErrorMessage="0" allowBlank="1" type="list">
      <formula1>=Listas!$A$2:$A$5</formula1>
    </dataValidation>
    <dataValidation sqref="L7:L46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4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7" customWidth="1" min="3" max="3"/>
    <col width="38" customWidth="1" min="4" max="4"/>
    <col width="22" customWidth="1" min="5" max="5"/>
    <col width="12" customWidth="1" min="6" max="6"/>
    <col width="10" customWidth="1" min="7" max="7"/>
    <col width="13" customWidth="1" min="8" max="8"/>
    <col width="20" customWidth="1" min="9" max="9"/>
  </cols>
  <sheetData>
    <row r="2" ht="34" customHeight="1">
      <c r="B2" s="1" t="inlineStr">
        <is>
          <t>Gastos a bordo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Todo lo que se carga a tu cuenta: bebidas, spa, wifi, fotos, tiendas…</t>
        </is>
      </c>
    </row>
    <row r="6" ht="30" customHeight="1">
      <c r="B6" s="20" t="inlineStr">
        <is>
          <t>Fecha</t>
        </is>
      </c>
      <c r="C6" s="20" t="inlineStr">
        <is>
          <t>Día</t>
        </is>
      </c>
      <c r="D6" s="20" t="inlineStr">
        <is>
          <t>Concepto</t>
        </is>
      </c>
      <c r="E6" s="20" t="inlineStr">
        <is>
          <t>Categoría</t>
        </is>
      </c>
      <c r="F6" s="20" t="inlineStr">
        <is>
          <t>Precio unidad</t>
        </is>
      </c>
      <c r="G6" s="20" t="inlineStr">
        <is>
          <t>Unidades</t>
        </is>
      </c>
      <c r="H6" s="20" t="inlineStr">
        <is>
          <t>Total</t>
        </is>
      </c>
      <c r="I6" s="20" t="inlineStr">
        <is>
          <t>Método de pago</t>
        </is>
      </c>
    </row>
    <row r="7">
      <c r="B7" s="14" t="n">
        <v>46552</v>
      </c>
      <c r="C7" s="13">
        <f>IF(B7="","",B7-Resumen!$C$13+1)</f>
        <v/>
      </c>
      <c r="D7" s="11" t="inlineStr">
        <is>
          <t>Paquete de refrescos y café (persona/día)</t>
        </is>
      </c>
      <c r="E7" s="11" t="inlineStr">
        <is>
          <t>Bebidas</t>
        </is>
      </c>
      <c r="F7" s="22" t="n">
        <v>8.5</v>
      </c>
      <c r="G7" s="16" t="n">
        <v>16</v>
      </c>
      <c r="H7" s="23">
        <f>IF(F7="","",ROUND(F7*IF(G7="",1,G7),2))</f>
        <v/>
      </c>
      <c r="I7" s="11" t="inlineStr">
        <is>
          <t>Tarjeta del barco</t>
        </is>
      </c>
    </row>
    <row r="8">
      <c r="B8" s="14" t="n">
        <v>46552</v>
      </c>
      <c r="C8" s="13">
        <f>IF(B8="","",B8-Resumen!$C$13+1)</f>
        <v/>
      </c>
      <c r="D8" s="11" t="inlineStr">
        <is>
          <t>Paquete wifi de mensajería</t>
        </is>
      </c>
      <c r="E8" s="11" t="inlineStr">
        <is>
          <t>Wifi</t>
        </is>
      </c>
      <c r="F8" s="22" t="n">
        <v>38</v>
      </c>
      <c r="G8" s="16" t="n">
        <v>2</v>
      </c>
      <c r="H8" s="23">
        <f>IF(F8="","",ROUND(F8*IF(G8="",1,G8),2))</f>
        <v/>
      </c>
      <c r="I8" s="11" t="inlineStr">
        <is>
          <t>Tarjeta del barco</t>
        </is>
      </c>
    </row>
    <row r="9">
      <c r="B9" s="14" t="n">
        <v>46553</v>
      </c>
      <c r="C9" s="13">
        <f>IF(B9="","",B9-Resumen!$C$13+1)</f>
        <v/>
      </c>
      <c r="D9" s="11" t="inlineStr">
        <is>
          <t>Cena en restaurante de especialidad</t>
        </is>
      </c>
      <c r="E9" s="11" t="inlineStr">
        <is>
          <t>Restaurantes de pago</t>
        </is>
      </c>
      <c r="F9" s="22" t="n">
        <v>28</v>
      </c>
      <c r="G9" s="16" t="n">
        <v>2</v>
      </c>
      <c r="H9" s="23">
        <f>IF(F9="","",ROUND(F9*IF(G9="",1,G9),2))</f>
        <v/>
      </c>
      <c r="I9" s="11" t="inlineStr">
        <is>
          <t>Tarjeta del barco</t>
        </is>
      </c>
    </row>
    <row r="10">
      <c r="B10" s="14" t="n">
        <v>46554</v>
      </c>
      <c r="C10" s="13">
        <f>IF(B10="","",B10-Resumen!$C$13+1)</f>
        <v/>
      </c>
      <c r="D10" s="11" t="inlineStr">
        <is>
          <t>Fotos del fotógrafo oficial</t>
        </is>
      </c>
      <c r="E10" s="11" t="inlineStr">
        <is>
          <t>Fotos</t>
        </is>
      </c>
      <c r="F10" s="22" t="n">
        <v>14</v>
      </c>
      <c r="G10" s="16" t="n">
        <v>3</v>
      </c>
      <c r="H10" s="23">
        <f>IF(F10="","",ROUND(F10*IF(G10="",1,G10),2))</f>
        <v/>
      </c>
      <c r="I10" s="11" t="inlineStr">
        <is>
          <t>Tarjeta del barco</t>
        </is>
      </c>
    </row>
    <row r="11">
      <c r="B11" s="14" t="n">
        <v>46555</v>
      </c>
      <c r="C11" s="13">
        <f>IF(B11="","",B11-Resumen!$C$13+1)</f>
        <v/>
      </c>
      <c r="D11" s="11" t="inlineStr">
        <is>
          <t>Masaje en el spa</t>
        </is>
      </c>
      <c r="E11" s="11" t="inlineStr">
        <is>
          <t>Spa y bienestar</t>
        </is>
      </c>
      <c r="F11" s="22" t="n">
        <v>79</v>
      </c>
      <c r="G11" s="16" t="n">
        <v>1</v>
      </c>
      <c r="H11" s="23">
        <f>IF(F11="","",ROUND(F11*IF(G11="",1,G11),2))</f>
        <v/>
      </c>
      <c r="I11" s="11" t="inlineStr">
        <is>
          <t>Tarjeta del barco</t>
        </is>
      </c>
    </row>
    <row r="12">
      <c r="B12" s="14" t="n">
        <v>46556</v>
      </c>
      <c r="C12" s="13">
        <f>IF(B12="","",B12-Resumen!$C$13+1)</f>
        <v/>
      </c>
      <c r="D12" s="11" t="inlineStr">
        <is>
          <t>Souvenirs en la tienda del barco</t>
        </is>
      </c>
      <c r="E12" s="11" t="inlineStr">
        <is>
          <t>Tiendas</t>
        </is>
      </c>
      <c r="F12" s="22" t="n">
        <v>23.5</v>
      </c>
      <c r="G12" s="16" t="n">
        <v>1</v>
      </c>
      <c r="H12" s="23">
        <f>IF(F12="","",ROUND(F12*IF(G12="",1,G12),2))</f>
        <v/>
      </c>
      <c r="I12" s="11" t="inlineStr">
        <is>
          <t>Tarjeta propia</t>
        </is>
      </c>
    </row>
    <row r="13">
      <c r="B13" s="14" t="n">
        <v>46557</v>
      </c>
      <c r="C13" s="13">
        <f>IF(B13="","",B13-Resumen!$C$13+1)</f>
        <v/>
      </c>
      <c r="D13" s="11" t="inlineStr">
        <is>
          <t>Cócteles en el bar de la piscina</t>
        </is>
      </c>
      <c r="E13" s="11" t="inlineStr">
        <is>
          <t>Bebidas</t>
        </is>
      </c>
      <c r="F13" s="22" t="n">
        <v>9.9</v>
      </c>
      <c r="G13" s="16" t="n">
        <v>4</v>
      </c>
      <c r="H13" s="23">
        <f>IF(F13="","",ROUND(F13*IF(G13="",1,G13),2))</f>
        <v/>
      </c>
      <c r="I13" s="11" t="inlineStr">
        <is>
          <t>Tarjeta del barco</t>
        </is>
      </c>
    </row>
    <row r="14">
      <c r="B14" s="14" t="n">
        <v>46557</v>
      </c>
      <c r="C14" s="13">
        <f>IF(B14="","",B14-Resumen!$C$13+1)</f>
        <v/>
      </c>
      <c r="D14" s="11" t="inlineStr">
        <is>
          <t>Bolsa de lavandería</t>
        </is>
      </c>
      <c r="E14" s="11" t="inlineStr">
        <is>
          <t>Lavandería</t>
        </is>
      </c>
      <c r="F14" s="22" t="n">
        <v>15</v>
      </c>
      <c r="G14" s="16" t="n">
        <v>1</v>
      </c>
      <c r="H14" s="23">
        <f>IF(F14="","",ROUND(F14*IF(G14="",1,G14),2))</f>
        <v/>
      </c>
      <c r="I14" s="11" t="inlineStr">
        <is>
          <t>Tarjeta del barco</t>
        </is>
      </c>
    </row>
    <row r="15">
      <c r="B15" s="14" t="n">
        <v>46558</v>
      </c>
      <c r="C15" s="13">
        <f>IF(B15="","",B15-Resumen!$C$13+1)</f>
        <v/>
      </c>
      <c r="D15" s="11" t="inlineStr">
        <is>
          <t>Fichas del casino</t>
        </is>
      </c>
      <c r="E15" s="11" t="inlineStr">
        <is>
          <t>Casino y juegos</t>
        </is>
      </c>
      <c r="F15" s="22" t="n">
        <v>20</v>
      </c>
      <c r="G15" s="16" t="n">
        <v>1</v>
      </c>
      <c r="H15" s="23">
        <f>IF(F15="","",ROUND(F15*IF(G15="",1,G15),2))</f>
        <v/>
      </c>
      <c r="I15" s="11" t="inlineStr">
        <is>
          <t>Efectivo</t>
        </is>
      </c>
    </row>
    <row r="16">
      <c r="B16" s="14" t="n">
        <v>46558</v>
      </c>
      <c r="C16" s="13">
        <f>IF(B16="","",B16-Resumen!$C$13+1)</f>
        <v/>
      </c>
      <c r="D16" s="11" t="inlineStr">
        <is>
          <t>Propina extra al camarero</t>
        </is>
      </c>
      <c r="E16" s="11" t="inlineStr">
        <is>
          <t>Propinas extra</t>
        </is>
      </c>
      <c r="F16" s="22" t="n">
        <v>10</v>
      </c>
      <c r="G16" s="16" t="n">
        <v>2</v>
      </c>
      <c r="H16" s="23">
        <f>IF(F16="","",ROUND(F16*IF(G16="",1,G16),2))</f>
        <v/>
      </c>
      <c r="I16" s="11" t="inlineStr">
        <is>
          <t>Efectivo</t>
        </is>
      </c>
    </row>
    <row r="17">
      <c r="B17" s="14" t="n">
        <v>46559</v>
      </c>
      <c r="C17" s="13">
        <f>IF(B17="","",B17-Resumen!$C$13+1)</f>
        <v/>
      </c>
      <c r="D17" s="11" t="inlineStr">
        <is>
          <t>Cafés de especialidad</t>
        </is>
      </c>
      <c r="E17" s="11" t="inlineStr">
        <is>
          <t>Bebidas</t>
        </is>
      </c>
      <c r="F17" s="22" t="n">
        <v>3.9</v>
      </c>
      <c r="G17" s="16" t="n">
        <v>6</v>
      </c>
      <c r="H17" s="23">
        <f>IF(F17="","",ROUND(F17*IF(G17="",1,G17),2))</f>
        <v/>
      </c>
      <c r="I17" s="11" t="inlineStr">
        <is>
          <t>Tarjeta del barco</t>
        </is>
      </c>
    </row>
    <row r="18">
      <c r="B18" s="14" t="n"/>
      <c r="C18" s="13">
        <f>IF(B18="","",B18-Resumen!$C$13+1)</f>
        <v/>
      </c>
      <c r="D18" s="11" t="n"/>
      <c r="E18" s="11" t="n"/>
      <c r="F18" s="22" t="n"/>
      <c r="G18" s="16" t="n"/>
      <c r="H18" s="23">
        <f>IF(F18="","",ROUND(F18*IF(G18="",1,G18),2))</f>
        <v/>
      </c>
      <c r="I18" s="11" t="n"/>
    </row>
    <row r="19">
      <c r="B19" s="14" t="n"/>
      <c r="C19" s="13">
        <f>IF(B19="","",B19-Resumen!$C$13+1)</f>
        <v/>
      </c>
      <c r="D19" s="11" t="n"/>
      <c r="E19" s="11" t="n"/>
      <c r="F19" s="22" t="n"/>
      <c r="G19" s="16" t="n"/>
      <c r="H19" s="23">
        <f>IF(F19="","",ROUND(F19*IF(G19="",1,G19),2))</f>
        <v/>
      </c>
      <c r="I19" s="11" t="n"/>
    </row>
    <row r="20">
      <c r="B20" s="14" t="n"/>
      <c r="C20" s="13">
        <f>IF(B20="","",B20-Resumen!$C$13+1)</f>
        <v/>
      </c>
      <c r="D20" s="11" t="n"/>
      <c r="E20" s="11" t="n"/>
      <c r="F20" s="22" t="n"/>
      <c r="G20" s="16" t="n"/>
      <c r="H20" s="23">
        <f>IF(F20="","",ROUND(F20*IF(G20="",1,G20),2))</f>
        <v/>
      </c>
      <c r="I20" s="11" t="n"/>
    </row>
    <row r="21">
      <c r="B21" s="14" t="n"/>
      <c r="C21" s="13">
        <f>IF(B21="","",B21-Resumen!$C$13+1)</f>
        <v/>
      </c>
      <c r="D21" s="11" t="n"/>
      <c r="E21" s="11" t="n"/>
      <c r="F21" s="22" t="n"/>
      <c r="G21" s="16" t="n"/>
      <c r="H21" s="23">
        <f>IF(F21="","",ROUND(F21*IF(G21="",1,G21),2))</f>
        <v/>
      </c>
      <c r="I21" s="11" t="n"/>
    </row>
    <row r="22">
      <c r="B22" s="14" t="n"/>
      <c r="C22" s="13">
        <f>IF(B22="","",B22-Resumen!$C$13+1)</f>
        <v/>
      </c>
      <c r="D22" s="11" t="n"/>
      <c r="E22" s="11" t="n"/>
      <c r="F22" s="22" t="n"/>
      <c r="G22" s="16" t="n"/>
      <c r="H22" s="23">
        <f>IF(F22="","",ROUND(F22*IF(G22="",1,G22),2))</f>
        <v/>
      </c>
      <c r="I22" s="11" t="n"/>
    </row>
    <row r="23">
      <c r="B23" s="14" t="n"/>
      <c r="C23" s="13">
        <f>IF(B23="","",B23-Resumen!$C$13+1)</f>
        <v/>
      </c>
      <c r="D23" s="11" t="n"/>
      <c r="E23" s="11" t="n"/>
      <c r="F23" s="22" t="n"/>
      <c r="G23" s="16" t="n"/>
      <c r="H23" s="23">
        <f>IF(F23="","",ROUND(F23*IF(G23="",1,G23),2))</f>
        <v/>
      </c>
      <c r="I23" s="11" t="n"/>
    </row>
    <row r="24">
      <c r="B24" s="14" t="n"/>
      <c r="C24" s="13">
        <f>IF(B24="","",B24-Resumen!$C$13+1)</f>
        <v/>
      </c>
      <c r="D24" s="11" t="n"/>
      <c r="E24" s="11" t="n"/>
      <c r="F24" s="22" t="n"/>
      <c r="G24" s="16" t="n"/>
      <c r="H24" s="23">
        <f>IF(F24="","",ROUND(F24*IF(G24="",1,G24),2))</f>
        <v/>
      </c>
      <c r="I24" s="11" t="n"/>
    </row>
    <row r="25">
      <c r="B25" s="14" t="n"/>
      <c r="C25" s="13">
        <f>IF(B25="","",B25-Resumen!$C$13+1)</f>
        <v/>
      </c>
      <c r="D25" s="11" t="n"/>
      <c r="E25" s="11" t="n"/>
      <c r="F25" s="22" t="n"/>
      <c r="G25" s="16" t="n"/>
      <c r="H25" s="23">
        <f>IF(F25="","",ROUND(F25*IF(G25="",1,G25),2))</f>
        <v/>
      </c>
      <c r="I25" s="11" t="n"/>
    </row>
    <row r="26">
      <c r="B26" s="14" t="n"/>
      <c r="C26" s="13">
        <f>IF(B26="","",B26-Resumen!$C$13+1)</f>
        <v/>
      </c>
      <c r="D26" s="11" t="n"/>
      <c r="E26" s="11" t="n"/>
      <c r="F26" s="22" t="n"/>
      <c r="G26" s="16" t="n"/>
      <c r="H26" s="23">
        <f>IF(F26="","",ROUND(F26*IF(G26="",1,G26),2))</f>
        <v/>
      </c>
      <c r="I26" s="11" t="n"/>
    </row>
    <row r="27">
      <c r="B27" s="14" t="n"/>
      <c r="C27" s="13">
        <f>IF(B27="","",B27-Resumen!$C$13+1)</f>
        <v/>
      </c>
      <c r="D27" s="11" t="n"/>
      <c r="E27" s="11" t="n"/>
      <c r="F27" s="22" t="n"/>
      <c r="G27" s="16" t="n"/>
      <c r="H27" s="23">
        <f>IF(F27="","",ROUND(F27*IF(G27="",1,G27),2))</f>
        <v/>
      </c>
      <c r="I27" s="11" t="n"/>
    </row>
    <row r="28">
      <c r="B28" s="14" t="n"/>
      <c r="C28" s="13">
        <f>IF(B28="","",B28-Resumen!$C$13+1)</f>
        <v/>
      </c>
      <c r="D28" s="11" t="n"/>
      <c r="E28" s="11" t="n"/>
      <c r="F28" s="22" t="n"/>
      <c r="G28" s="16" t="n"/>
      <c r="H28" s="23">
        <f>IF(F28="","",ROUND(F28*IF(G28="",1,G28),2))</f>
        <v/>
      </c>
      <c r="I28" s="11" t="n"/>
    </row>
    <row r="29">
      <c r="B29" s="14" t="n"/>
      <c r="C29" s="13">
        <f>IF(B29="","",B29-Resumen!$C$13+1)</f>
        <v/>
      </c>
      <c r="D29" s="11" t="n"/>
      <c r="E29" s="11" t="n"/>
      <c r="F29" s="22" t="n"/>
      <c r="G29" s="16" t="n"/>
      <c r="H29" s="23">
        <f>IF(F29="","",ROUND(F29*IF(G29="",1,G29),2))</f>
        <v/>
      </c>
      <c r="I29" s="11" t="n"/>
    </row>
    <row r="30">
      <c r="B30" s="14" t="n"/>
      <c r="C30" s="13">
        <f>IF(B30="","",B30-Resumen!$C$13+1)</f>
        <v/>
      </c>
      <c r="D30" s="11" t="n"/>
      <c r="E30" s="11" t="n"/>
      <c r="F30" s="22" t="n"/>
      <c r="G30" s="16" t="n"/>
      <c r="H30" s="23">
        <f>IF(F30="","",ROUND(F30*IF(G30="",1,G30),2))</f>
        <v/>
      </c>
      <c r="I30" s="11" t="n"/>
    </row>
    <row r="31">
      <c r="B31" s="14" t="n"/>
      <c r="C31" s="13">
        <f>IF(B31="","",B31-Resumen!$C$13+1)</f>
        <v/>
      </c>
      <c r="D31" s="11" t="n"/>
      <c r="E31" s="11" t="n"/>
      <c r="F31" s="22" t="n"/>
      <c r="G31" s="16" t="n"/>
      <c r="H31" s="23">
        <f>IF(F31="","",ROUND(F31*IF(G31="",1,G31),2))</f>
        <v/>
      </c>
      <c r="I31" s="11" t="n"/>
    </row>
    <row r="32">
      <c r="B32" s="14" t="n"/>
      <c r="C32" s="13">
        <f>IF(B32="","",B32-Resumen!$C$13+1)</f>
        <v/>
      </c>
      <c r="D32" s="11" t="n"/>
      <c r="E32" s="11" t="n"/>
      <c r="F32" s="22" t="n"/>
      <c r="G32" s="16" t="n"/>
      <c r="H32" s="23">
        <f>IF(F32="","",ROUND(F32*IF(G32="",1,G32),2))</f>
        <v/>
      </c>
      <c r="I32" s="11" t="n"/>
    </row>
    <row r="33">
      <c r="B33" s="14" t="n"/>
      <c r="C33" s="13">
        <f>IF(B33="","",B33-Resumen!$C$13+1)</f>
        <v/>
      </c>
      <c r="D33" s="11" t="n"/>
      <c r="E33" s="11" t="n"/>
      <c r="F33" s="22" t="n"/>
      <c r="G33" s="16" t="n"/>
      <c r="H33" s="23">
        <f>IF(F33="","",ROUND(F33*IF(G33="",1,G33),2))</f>
        <v/>
      </c>
      <c r="I33" s="11" t="n"/>
    </row>
    <row r="34">
      <c r="B34" s="14" t="n"/>
      <c r="C34" s="13">
        <f>IF(B34="","",B34-Resumen!$C$13+1)</f>
        <v/>
      </c>
      <c r="D34" s="11" t="n"/>
      <c r="E34" s="11" t="n"/>
      <c r="F34" s="22" t="n"/>
      <c r="G34" s="16" t="n"/>
      <c r="H34" s="23">
        <f>IF(F34="","",ROUND(F34*IF(G34="",1,G34),2))</f>
        <v/>
      </c>
      <c r="I34" s="11" t="n"/>
    </row>
    <row r="35">
      <c r="B35" s="14" t="n"/>
      <c r="C35" s="13">
        <f>IF(B35="","",B35-Resumen!$C$13+1)</f>
        <v/>
      </c>
      <c r="D35" s="11" t="n"/>
      <c r="E35" s="11" t="n"/>
      <c r="F35" s="22" t="n"/>
      <c r="G35" s="16" t="n"/>
      <c r="H35" s="23">
        <f>IF(F35="","",ROUND(F35*IF(G35="",1,G35),2))</f>
        <v/>
      </c>
      <c r="I35" s="11" t="n"/>
    </row>
    <row r="36">
      <c r="B36" s="14" t="n"/>
      <c r="C36" s="13">
        <f>IF(B36="","",B36-Resumen!$C$13+1)</f>
        <v/>
      </c>
      <c r="D36" s="11" t="n"/>
      <c r="E36" s="11" t="n"/>
      <c r="F36" s="22" t="n"/>
      <c r="G36" s="16" t="n"/>
      <c r="H36" s="23">
        <f>IF(F36="","",ROUND(F36*IF(G36="",1,G36),2))</f>
        <v/>
      </c>
      <c r="I36" s="11" t="n"/>
    </row>
    <row r="37">
      <c r="B37" s="14" t="n"/>
      <c r="C37" s="13">
        <f>IF(B37="","",B37-Resumen!$C$13+1)</f>
        <v/>
      </c>
      <c r="D37" s="11" t="n"/>
      <c r="E37" s="11" t="n"/>
      <c r="F37" s="22" t="n"/>
      <c r="G37" s="16" t="n"/>
      <c r="H37" s="23">
        <f>IF(F37="","",ROUND(F37*IF(G37="",1,G37),2))</f>
        <v/>
      </c>
      <c r="I37" s="11" t="n"/>
    </row>
    <row r="38">
      <c r="B38" s="14" t="n"/>
      <c r="C38" s="13">
        <f>IF(B38="","",B38-Resumen!$C$13+1)</f>
        <v/>
      </c>
      <c r="D38" s="11" t="n"/>
      <c r="E38" s="11" t="n"/>
      <c r="F38" s="22" t="n"/>
      <c r="G38" s="16" t="n"/>
      <c r="H38" s="23">
        <f>IF(F38="","",ROUND(F38*IF(G38="",1,G38),2))</f>
        <v/>
      </c>
      <c r="I38" s="11" t="n"/>
    </row>
    <row r="39">
      <c r="B39" s="14" t="n"/>
      <c r="C39" s="13">
        <f>IF(B39="","",B39-Resumen!$C$13+1)</f>
        <v/>
      </c>
      <c r="D39" s="11" t="n"/>
      <c r="E39" s="11" t="n"/>
      <c r="F39" s="22" t="n"/>
      <c r="G39" s="16" t="n"/>
      <c r="H39" s="23">
        <f>IF(F39="","",ROUND(F39*IF(G39="",1,G39),2))</f>
        <v/>
      </c>
      <c r="I39" s="11" t="n"/>
    </row>
    <row r="40">
      <c r="B40" s="14" t="n"/>
      <c r="C40" s="13">
        <f>IF(B40="","",B40-Resumen!$C$13+1)</f>
        <v/>
      </c>
      <c r="D40" s="11" t="n"/>
      <c r="E40" s="11" t="n"/>
      <c r="F40" s="22" t="n"/>
      <c r="G40" s="16" t="n"/>
      <c r="H40" s="23">
        <f>IF(F40="","",ROUND(F40*IF(G40="",1,G40),2))</f>
        <v/>
      </c>
      <c r="I40" s="11" t="n"/>
    </row>
    <row r="41">
      <c r="B41" s="14" t="n"/>
      <c r="C41" s="13">
        <f>IF(B41="","",B41-Resumen!$C$13+1)</f>
        <v/>
      </c>
      <c r="D41" s="11" t="n"/>
      <c r="E41" s="11" t="n"/>
      <c r="F41" s="22" t="n"/>
      <c r="G41" s="16" t="n"/>
      <c r="H41" s="23">
        <f>IF(F41="","",ROUND(F41*IF(G41="",1,G41),2))</f>
        <v/>
      </c>
      <c r="I41" s="11" t="n"/>
    </row>
    <row r="42">
      <c r="B42" s="14" t="n"/>
      <c r="C42" s="13">
        <f>IF(B42="","",B42-Resumen!$C$13+1)</f>
        <v/>
      </c>
      <c r="D42" s="11" t="n"/>
      <c r="E42" s="11" t="n"/>
      <c r="F42" s="22" t="n"/>
      <c r="G42" s="16" t="n"/>
      <c r="H42" s="23">
        <f>IF(F42="","",ROUND(F42*IF(G42="",1,G42),2))</f>
        <v/>
      </c>
      <c r="I42" s="11" t="n"/>
    </row>
    <row r="43">
      <c r="B43" s="14" t="n"/>
      <c r="C43" s="13">
        <f>IF(B43="","",B43-Resumen!$C$13+1)</f>
        <v/>
      </c>
      <c r="D43" s="11" t="n"/>
      <c r="E43" s="11" t="n"/>
      <c r="F43" s="22" t="n"/>
      <c r="G43" s="16" t="n"/>
      <c r="H43" s="23">
        <f>IF(F43="","",ROUND(F43*IF(G43="",1,G43),2))</f>
        <v/>
      </c>
      <c r="I43" s="11" t="n"/>
    </row>
    <row r="44">
      <c r="B44" s="14" t="n"/>
      <c r="C44" s="13">
        <f>IF(B44="","",B44-Resumen!$C$13+1)</f>
        <v/>
      </c>
      <c r="D44" s="11" t="n"/>
      <c r="E44" s="11" t="n"/>
      <c r="F44" s="22" t="n"/>
      <c r="G44" s="16" t="n"/>
      <c r="H44" s="23">
        <f>IF(F44="","",ROUND(F44*IF(G44="",1,G44),2))</f>
        <v/>
      </c>
      <c r="I44" s="11" t="n"/>
    </row>
    <row r="45">
      <c r="B45" s="14" t="n"/>
      <c r="C45" s="13">
        <f>IF(B45="","",B45-Resumen!$C$13+1)</f>
        <v/>
      </c>
      <c r="D45" s="11" t="n"/>
      <c r="E45" s="11" t="n"/>
      <c r="F45" s="22" t="n"/>
      <c r="G45" s="16" t="n"/>
      <c r="H45" s="23">
        <f>IF(F45="","",ROUND(F45*IF(G45="",1,G45),2))</f>
        <v/>
      </c>
      <c r="I45" s="11" t="n"/>
    </row>
    <row r="46">
      <c r="B46" s="14" t="n"/>
      <c r="C46" s="13">
        <f>IF(B46="","",B46-Resumen!$C$13+1)</f>
        <v/>
      </c>
      <c r="D46" s="11" t="n"/>
      <c r="E46" s="11" t="n"/>
      <c r="F46" s="22" t="n"/>
      <c r="G46" s="16" t="n"/>
      <c r="H46" s="23">
        <f>IF(F46="","",ROUND(F46*IF(G46="",1,G46),2))</f>
        <v/>
      </c>
      <c r="I46" s="11" t="n"/>
    </row>
    <row r="47">
      <c r="D47" s="27" t="inlineStr">
        <is>
          <t>TOTAL A BORDO</t>
        </is>
      </c>
      <c r="G47" s="37">
        <f>SUM(G7:G46)</f>
        <v/>
      </c>
      <c r="H47" s="28">
        <f>SUM(H7:H46)</f>
        <v/>
      </c>
    </row>
    <row r="48">
      <c r="D48" s="10" t="inlineStr">
        <is>
          <t>Pagado con tarjeta del barco (se cobra al desembarcar)</t>
        </is>
      </c>
      <c r="H48" s="28">
        <f>SUMIF(I7:I46,"Tarjeta del barco",H7:H46)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7:B46">
    <cfRule type="expression" priority="1" dxfId="3">
      <formula>MOD(ROW(),2)=0</formula>
    </cfRule>
  </conditionalFormatting>
  <conditionalFormatting sqref="H7:H46">
    <cfRule type="dataBar" priority="2">
      <dataBar>
        <cfvo type="num" val="0"/>
        <cfvo type="max"/>
        <color rgb="0010B981"/>
      </dataBar>
    </cfRule>
  </conditionalFormatting>
  <dataValidations count="2">
    <dataValidation sqref="E7:E46" showDropDown="0" showInputMessage="0" showErrorMessage="0" allowBlank="1" type="list">
      <formula1>=Listas!$C$2:$C$11</formula1>
    </dataValidation>
    <dataValidation sqref="I7:I46" showDropDown="0" showInputMessage="0" showErrorMessage="0" allowBlank="1" type="list">
      <formula1>=Listas!$D$2:$D$4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H4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12" customWidth="1" min="4" max="4"/>
    <col width="13" customWidth="1" min="5" max="5"/>
    <col width="14" customWidth="1" min="6" max="6"/>
    <col width="16" customWidth="1" min="7" max="7"/>
    <col width="14" customWidth="1" min="8" max="8"/>
  </cols>
  <sheetData>
    <row r="2" ht="34" customHeight="1">
      <c r="B2" s="1" t="inlineStr">
        <is>
          <t>Checklist de embarque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Qué hacer antes de subir al barco, con fecha límite según tu día de embarque</t>
        </is>
      </c>
    </row>
    <row r="6" ht="34" customHeight="1">
      <c r="B6" s="20" t="inlineStr">
        <is>
          <t>Tarea</t>
        </is>
      </c>
      <c r="C6" s="20" t="inlineStr">
        <is>
          <t>Categoría</t>
        </is>
      </c>
      <c r="D6" s="20" t="inlineStr">
        <is>
          <t>Días antes del embarque</t>
        </is>
      </c>
      <c r="E6" s="20" t="inlineStr">
        <is>
          <t>Fecha límite</t>
        </is>
      </c>
      <c r="F6" s="20" t="inlineStr">
        <is>
          <t>Estado</t>
        </is>
      </c>
      <c r="G6" s="20" t="inlineStr">
        <is>
          <t>Responsable</t>
        </is>
      </c>
      <c r="H6" s="20" t="inlineStr">
        <is>
          <t>Aviso</t>
        </is>
      </c>
    </row>
    <row r="7">
      <c r="B7" s="11" t="inlineStr">
        <is>
          <t>Comprobar vigencia de DNI o pasaporte</t>
        </is>
      </c>
      <c r="C7" s="11" t="inlineStr">
        <is>
          <t>Documentos</t>
        </is>
      </c>
      <c r="D7" s="16" t="n">
        <v>90</v>
      </c>
      <c r="E7" s="15">
        <f>IF(OR(B7="",D7=""),"",Resumen!$C$13-D7)</f>
        <v/>
      </c>
      <c r="F7" s="33" t="inlineStr">
        <is>
          <t>Hecho</t>
        </is>
      </c>
      <c r="G7" s="11" t="inlineStr">
        <is>
          <t>Yo</t>
        </is>
      </c>
      <c r="H7" s="26">
        <f>IF(B7="","",IF(F7="Hecho","Hecho",IF(E7="","",IF(E7&lt;TODAY(),"Atrasada",IF(E7-TODAY()&lt;=7,"Esta semana","En plazo")))))</f>
        <v/>
      </c>
    </row>
    <row r="8">
      <c r="B8" s="11" t="inlineStr">
        <is>
          <t>Contratar seguro de viaje</t>
        </is>
      </c>
      <c r="C8" s="11" t="inlineStr">
        <is>
          <t>Documentos</t>
        </is>
      </c>
      <c r="D8" s="16" t="n">
        <v>60</v>
      </c>
      <c r="E8" s="15">
        <f>IF(OR(B8="",D8=""),"",Resumen!$C$13-D8)</f>
        <v/>
      </c>
      <c r="F8" s="33" t="inlineStr">
        <is>
          <t>Hecho</t>
        </is>
      </c>
      <c r="G8" s="11" t="inlineStr">
        <is>
          <t>Yo</t>
        </is>
      </c>
      <c r="H8" s="26">
        <f>IF(B8="","",IF(F8="Hecho","Hecho",IF(E8="","",IF(E8&lt;TODAY(),"Atrasada",IF(E8-TODAY()&lt;=7,"Esta semana","En plazo")))))</f>
        <v/>
      </c>
    </row>
    <row r="9">
      <c r="B9" s="11" t="inlineStr">
        <is>
          <t>Revisar requisitos de entrada de cada país</t>
        </is>
      </c>
      <c r="C9" s="11" t="inlineStr">
        <is>
          <t>Documentos</t>
        </is>
      </c>
      <c r="D9" s="16" t="n">
        <v>60</v>
      </c>
      <c r="E9" s="15">
        <f>IF(OR(B9="",D9=""),"",Resumen!$C$13-D9)</f>
        <v/>
      </c>
      <c r="F9" s="33" t="inlineStr">
        <is>
          <t>Hecho</t>
        </is>
      </c>
      <c r="G9" s="11" t="inlineStr">
        <is>
          <t>Pareja</t>
        </is>
      </c>
      <c r="H9" s="26">
        <f>IF(B9="","",IF(F9="Hecho","Hecho",IF(E9="","",IF(E9&lt;TODAY(),"Atrasada",IF(E9-TODAY()&lt;=7,"Esta semana","En plazo")))))</f>
        <v/>
      </c>
    </row>
    <row r="10">
      <c r="B10" s="11" t="inlineStr">
        <is>
          <t>Reservar excursiones en puerto</t>
        </is>
      </c>
      <c r="C10" s="11" t="inlineStr">
        <is>
          <t>Reservas</t>
        </is>
      </c>
      <c r="D10" s="16" t="n">
        <v>45</v>
      </c>
      <c r="E10" s="15">
        <f>IF(OR(B10="",D10=""),"",Resumen!$C$13-D10)</f>
        <v/>
      </c>
      <c r="F10" s="33" t="inlineStr">
        <is>
          <t>En curso</t>
        </is>
      </c>
      <c r="G10" s="11" t="inlineStr">
        <is>
          <t>Yo</t>
        </is>
      </c>
      <c r="H10" s="26">
        <f>IF(B10="","",IF(F10="Hecho","Hecho",IF(E10="","",IF(E10&lt;TODAY(),"Atrasada",IF(E10-TODAY()&lt;=7,"Esta semana","En plazo")))))</f>
        <v/>
      </c>
    </row>
    <row r="11">
      <c r="B11" s="11" t="inlineStr">
        <is>
          <t>Hacer el check-in online de la naviera</t>
        </is>
      </c>
      <c r="C11" s="11" t="inlineStr">
        <is>
          <t>Reservas</t>
        </is>
      </c>
      <c r="D11" s="16" t="n">
        <v>30</v>
      </c>
      <c r="E11" s="15">
        <f>IF(OR(B11="",D11=""),"",Resumen!$C$13-D11)</f>
        <v/>
      </c>
      <c r="F11" s="33" t="inlineStr">
        <is>
          <t>Pendiente</t>
        </is>
      </c>
      <c r="G11" s="11" t="inlineStr">
        <is>
          <t>Pareja</t>
        </is>
      </c>
      <c r="H11" s="26">
        <f>IF(B11="","",IF(F11="Hecho","Hecho",IF(E11="","",IF(E11&lt;TODAY(),"Atrasada",IF(E11-TODAY()&lt;=7,"Esta semana","En plazo")))))</f>
        <v/>
      </c>
    </row>
    <row r="12">
      <c r="B12" s="11" t="inlineStr">
        <is>
          <t>Reservar restaurantes de especialidad</t>
        </is>
      </c>
      <c r="C12" s="11" t="inlineStr">
        <is>
          <t>Reservas</t>
        </is>
      </c>
      <c r="D12" s="16" t="n">
        <v>30</v>
      </c>
      <c r="E12" s="15">
        <f>IF(OR(B12="",D12=""),"",Resumen!$C$13-D12)</f>
        <v/>
      </c>
      <c r="F12" s="33" t="inlineStr">
        <is>
          <t>Pendiente</t>
        </is>
      </c>
      <c r="G12" s="11" t="inlineStr">
        <is>
          <t>Pareja</t>
        </is>
      </c>
      <c r="H12" s="26">
        <f>IF(B12="","",IF(F12="Hecho","Hecho",IF(E12="","",IF(E12&lt;TODAY(),"Atrasada",IF(E12-TODAY()&lt;=7,"Esta semana","En plazo")))))</f>
        <v/>
      </c>
    </row>
    <row r="13">
      <c r="B13" s="11" t="inlineStr">
        <is>
          <t>Confirmar vuelos y traslado al puerto</t>
        </is>
      </c>
      <c r="C13" s="11" t="inlineStr">
        <is>
          <t>Reservas</t>
        </is>
      </c>
      <c r="D13" s="16" t="n">
        <v>21</v>
      </c>
      <c r="E13" s="15">
        <f>IF(OR(B13="",D13=""),"",Resumen!$C$13-D13)</f>
        <v/>
      </c>
      <c r="F13" s="33" t="inlineStr">
        <is>
          <t>Pendiente</t>
        </is>
      </c>
      <c r="G13" s="11" t="inlineStr">
        <is>
          <t>Yo</t>
        </is>
      </c>
      <c r="H13" s="26">
        <f>IF(B13="","",IF(F13="Hecho","Hecho",IF(E13="","",IF(E13&lt;TODAY(),"Atrasada",IF(E13-TODAY()&lt;=7,"Esta semana","En plazo")))))</f>
        <v/>
      </c>
    </row>
    <row r="14">
      <c r="B14" s="11" t="inlineStr">
        <is>
          <t>Ropa para la cena de gala</t>
        </is>
      </c>
      <c r="C14" s="11" t="inlineStr">
        <is>
          <t>Equipaje</t>
        </is>
      </c>
      <c r="D14" s="16" t="n">
        <v>14</v>
      </c>
      <c r="E14" s="15">
        <f>IF(OR(B14="",D14=""),"",Resumen!$C$13-D14)</f>
        <v/>
      </c>
      <c r="F14" s="33" t="inlineStr">
        <is>
          <t>En curso</t>
        </is>
      </c>
      <c r="G14" s="11" t="inlineStr">
        <is>
          <t>Pareja</t>
        </is>
      </c>
      <c r="H14" s="26">
        <f>IF(B14="","",IF(F14="Hecho","Hecho",IF(E14="","",IF(E14&lt;TODAY(),"Atrasada",IF(E14-TODAY()&lt;=7,"Esta semana","En plazo")))))</f>
        <v/>
      </c>
    </row>
    <row r="15">
      <c r="B15" s="11" t="inlineStr">
        <is>
          <t>Calzado cómodo para las excursiones</t>
        </is>
      </c>
      <c r="C15" s="11" t="inlineStr">
        <is>
          <t>Equipaje</t>
        </is>
      </c>
      <c r="D15" s="16" t="n">
        <v>14</v>
      </c>
      <c r="E15" s="15">
        <f>IF(OR(B15="",D15=""),"",Resumen!$C$13-D15)</f>
        <v/>
      </c>
      <c r="F15" s="33" t="inlineStr">
        <is>
          <t>Hecho</t>
        </is>
      </c>
      <c r="G15" s="11" t="inlineStr">
        <is>
          <t>Yo</t>
        </is>
      </c>
      <c r="H15" s="26">
        <f>IF(B15="","",IF(F15="Hecho","Hecho",IF(E15="","",IF(E15&lt;TODAY(),"Atrasada",IF(E15-TODAY()&lt;=7,"Esta semana","En plazo")))))</f>
        <v/>
      </c>
    </row>
    <row r="16">
      <c r="B16" s="11" t="inlineStr">
        <is>
          <t>Imprimir etiquetas de equipaje</t>
        </is>
      </c>
      <c r="C16" s="11" t="inlineStr">
        <is>
          <t>Equipaje</t>
        </is>
      </c>
      <c r="D16" s="16" t="n">
        <v>10</v>
      </c>
      <c r="E16" s="15">
        <f>IF(OR(B16="",D16=""),"",Resumen!$C$13-D16)</f>
        <v/>
      </c>
      <c r="F16" s="33" t="inlineStr">
        <is>
          <t>Pendiente</t>
        </is>
      </c>
      <c r="G16" s="11" t="inlineStr">
        <is>
          <t>Yo</t>
        </is>
      </c>
      <c r="H16" s="26">
        <f>IF(B16="","",IF(F16="Hecho","Hecho",IF(E16="","",IF(E16&lt;TODAY(),"Atrasada",IF(E16-TODAY()&lt;=7,"Esta semana","En plazo")))))</f>
        <v/>
      </c>
    </row>
    <row r="17">
      <c r="B17" s="11" t="inlineStr">
        <is>
          <t>Preparar la maleta de mano para el día de embarque</t>
        </is>
      </c>
      <c r="C17" s="11" t="inlineStr">
        <is>
          <t>Equipaje</t>
        </is>
      </c>
      <c r="D17" s="16" t="n">
        <v>2</v>
      </c>
      <c r="E17" s="15">
        <f>IF(OR(B17="",D17=""),"",Resumen!$C$13-D17)</f>
        <v/>
      </c>
      <c r="F17" s="33" t="inlineStr">
        <is>
          <t>Pendiente</t>
        </is>
      </c>
      <c r="G17" s="11" t="inlineStr">
        <is>
          <t>Pareja</t>
        </is>
      </c>
      <c r="H17" s="26">
        <f>IF(B17="","",IF(F17="Hecho","Hecho",IF(E17="","",IF(E17&lt;TODAY(),"Atrasada",IF(E17-TODAY()&lt;=7,"Esta semana","En plazo")))))</f>
        <v/>
      </c>
    </row>
    <row r="18">
      <c r="B18" s="11" t="inlineStr">
        <is>
          <t>Revisar botiquín y medicación personal</t>
        </is>
      </c>
      <c r="C18" s="11" t="inlineStr">
        <is>
          <t>Salud</t>
        </is>
      </c>
      <c r="D18" s="16" t="n">
        <v>14</v>
      </c>
      <c r="E18" s="15">
        <f>IF(OR(B18="",D18=""),"",Resumen!$C$13-D18)</f>
        <v/>
      </c>
      <c r="F18" s="33" t="inlineStr">
        <is>
          <t>Pendiente</t>
        </is>
      </c>
      <c r="G18" s="11" t="inlineStr">
        <is>
          <t>Yo</t>
        </is>
      </c>
      <c r="H18" s="26">
        <f>IF(B18="","",IF(F18="Hecho","Hecho",IF(E18="","",IF(E18&lt;TODAY(),"Atrasada",IF(E18-TODAY()&lt;=7,"Esta semana","En plazo")))))</f>
        <v/>
      </c>
    </row>
    <row r="19">
      <c r="B19" s="11" t="inlineStr">
        <is>
          <t>Protector solar y gorra</t>
        </is>
      </c>
      <c r="C19" s="11" t="inlineStr">
        <is>
          <t>Salud</t>
        </is>
      </c>
      <c r="D19" s="16" t="n">
        <v>7</v>
      </c>
      <c r="E19" s="15">
        <f>IF(OR(B19="",D19=""),"",Resumen!$C$13-D19)</f>
        <v/>
      </c>
      <c r="F19" s="33" t="inlineStr">
        <is>
          <t>Pendiente</t>
        </is>
      </c>
      <c r="G19" s="11" t="inlineStr">
        <is>
          <t>Pareja</t>
        </is>
      </c>
      <c r="H19" s="26">
        <f>IF(B19="","",IF(F19="Hecho","Hecho",IF(E19="","",IF(E19&lt;TODAY(),"Atrasada",IF(E19-TODAY()&lt;=7,"Esta semana","En plazo")))))</f>
        <v/>
      </c>
    </row>
    <row r="20">
      <c r="B20" s="11" t="inlineStr">
        <is>
          <t>Fijar el presupuesto de gastos a bordo</t>
        </is>
      </c>
      <c r="C20" s="11" t="inlineStr">
        <is>
          <t>Dinero</t>
        </is>
      </c>
      <c r="D20" s="16" t="n">
        <v>30</v>
      </c>
      <c r="E20" s="15">
        <f>IF(OR(B20="",D20=""),"",Resumen!$C$13-D20)</f>
        <v/>
      </c>
      <c r="F20" s="33" t="inlineStr">
        <is>
          <t>Hecho</t>
        </is>
      </c>
      <c r="G20" s="11" t="inlineStr">
        <is>
          <t>Yo</t>
        </is>
      </c>
      <c r="H20" s="26">
        <f>IF(B20="","",IF(F20="Hecho","Hecho",IF(E20="","",IF(E20&lt;TODAY(),"Atrasada",IF(E20-TODAY()&lt;=7,"Esta semana","En plazo")))))</f>
        <v/>
      </c>
    </row>
    <row r="21">
      <c r="B21" s="11" t="inlineStr">
        <is>
          <t>Revisar límites y comisiones de la tarjeta en el extranjero</t>
        </is>
      </c>
      <c r="C21" s="11" t="inlineStr">
        <is>
          <t>Dinero</t>
        </is>
      </c>
      <c r="D21" s="16" t="n">
        <v>20</v>
      </c>
      <c r="E21" s="15">
        <f>IF(OR(B21="",D21=""),"",Resumen!$C$13-D21)</f>
        <v/>
      </c>
      <c r="F21" s="33" t="inlineStr">
        <is>
          <t>Pendiente</t>
        </is>
      </c>
      <c r="G21" s="11" t="inlineStr">
        <is>
          <t>Yo</t>
        </is>
      </c>
      <c r="H21" s="26">
        <f>IF(B21="","",IF(F21="Hecho","Hecho",IF(E21="","",IF(E21&lt;TODAY(),"Atrasada",IF(E21-TODAY()&lt;=7,"Esta semana","En plazo")))))</f>
        <v/>
      </c>
    </row>
    <row r="22">
      <c r="B22" s="11" t="inlineStr">
        <is>
          <t>Llevar efectivo en euros para propinas y taxis</t>
        </is>
      </c>
      <c r="C22" s="11" t="inlineStr">
        <is>
          <t>Dinero</t>
        </is>
      </c>
      <c r="D22" s="16" t="n">
        <v>7</v>
      </c>
      <c r="E22" s="15">
        <f>IF(OR(B22="",D22=""),"",Resumen!$C$13-D22)</f>
        <v/>
      </c>
      <c r="F22" s="33" t="inlineStr">
        <is>
          <t>Pendiente</t>
        </is>
      </c>
      <c r="G22" s="11" t="inlineStr">
        <is>
          <t>Pareja</t>
        </is>
      </c>
      <c r="H22" s="26">
        <f>IF(B22="","",IF(F22="Hecho","Hecho",IF(E22="","",IF(E22&lt;TODAY(),"Atrasada",IF(E22-TODAY()&lt;=7,"Esta semana","En plazo")))))</f>
        <v/>
      </c>
    </row>
    <row r="23">
      <c r="B23" s="11" t="inlineStr">
        <is>
          <t>Descargar la app de la naviera</t>
        </is>
      </c>
      <c r="C23" s="11" t="inlineStr">
        <is>
          <t>Tecnología</t>
        </is>
      </c>
      <c r="D23" s="16" t="n">
        <v>14</v>
      </c>
      <c r="E23" s="15">
        <f>IF(OR(B23="",D23=""),"",Resumen!$C$13-D23)</f>
        <v/>
      </c>
      <c r="F23" s="33" t="inlineStr">
        <is>
          <t>Pendiente</t>
        </is>
      </c>
      <c r="G23" s="11" t="inlineStr">
        <is>
          <t>Yo</t>
        </is>
      </c>
      <c r="H23" s="26">
        <f>IF(B23="","",IF(F23="Hecho","Hecho",IF(E23="","",IF(E23&lt;TODAY(),"Atrasada",IF(E23-TODAY()&lt;=7,"Esta semana","En plazo")))))</f>
        <v/>
      </c>
    </row>
    <row r="24">
      <c r="B24" s="11" t="inlineStr">
        <is>
          <t>Guardar copias digitales de documentos y vouchers</t>
        </is>
      </c>
      <c r="C24" s="11" t="inlineStr">
        <is>
          <t>Tecnología</t>
        </is>
      </c>
      <c r="D24" s="16" t="n">
        <v>7</v>
      </c>
      <c r="E24" s="15">
        <f>IF(OR(B24="",D24=""),"",Resumen!$C$13-D24)</f>
        <v/>
      </c>
      <c r="F24" s="33" t="inlineStr">
        <is>
          <t>Pendiente</t>
        </is>
      </c>
      <c r="G24" s="11" t="inlineStr">
        <is>
          <t>Yo</t>
        </is>
      </c>
      <c r="H24" s="26">
        <f>IF(B24="","",IF(F24="Hecho","Hecho",IF(E24="","",IF(E24&lt;TODAY(),"Atrasada",IF(E24-TODAY()&lt;=7,"Esta semana","En plazo")))))</f>
        <v/>
      </c>
    </row>
    <row r="25">
      <c r="B25" s="11" t="inlineStr">
        <is>
          <t>Cargadores, adaptador y batería externa</t>
        </is>
      </c>
      <c r="C25" s="11" t="inlineStr">
        <is>
          <t>Tecnología</t>
        </is>
      </c>
      <c r="D25" s="16" t="n">
        <v>5</v>
      </c>
      <c r="E25" s="15">
        <f>IF(OR(B25="",D25=""),"",Resumen!$C$13-D25)</f>
        <v/>
      </c>
      <c r="F25" s="33" t="inlineStr">
        <is>
          <t>Pendiente</t>
        </is>
      </c>
      <c r="G25" s="11" t="inlineStr">
        <is>
          <t>Pareja</t>
        </is>
      </c>
      <c r="H25" s="26">
        <f>IF(B25="","",IF(F25="Hecho","Hecho",IF(E25="","",IF(E25&lt;TODAY(),"Atrasada",IF(E25-TODAY()&lt;=7,"Esta semana","En plazo")))))</f>
        <v/>
      </c>
    </row>
    <row r="26">
      <c r="B26" s="11" t="n"/>
      <c r="C26" s="11" t="n"/>
      <c r="D26" s="16" t="n"/>
      <c r="E26" s="15">
        <f>IF(OR(B26="",D26=""),"",Resumen!$C$13-D26)</f>
        <v/>
      </c>
      <c r="F26" s="33" t="n"/>
      <c r="G26" s="11" t="n"/>
      <c r="H26" s="26">
        <f>IF(B26="","",IF(F26="Hecho","Hecho",IF(E26="","",IF(E26&lt;TODAY(),"Atrasada",IF(E26-TODAY()&lt;=7,"Esta semana","En plazo")))))</f>
        <v/>
      </c>
    </row>
    <row r="27">
      <c r="B27" s="11" t="n"/>
      <c r="C27" s="11" t="n"/>
      <c r="D27" s="16" t="n"/>
      <c r="E27" s="15">
        <f>IF(OR(B27="",D27=""),"",Resumen!$C$13-D27)</f>
        <v/>
      </c>
      <c r="F27" s="33" t="n"/>
      <c r="G27" s="11" t="n"/>
      <c r="H27" s="26">
        <f>IF(B27="","",IF(F27="Hecho","Hecho",IF(E27="","",IF(E27&lt;TODAY(),"Atrasada",IF(E27-TODAY()&lt;=7,"Esta semana","En plazo")))))</f>
        <v/>
      </c>
    </row>
    <row r="28">
      <c r="B28" s="11" t="n"/>
      <c r="C28" s="11" t="n"/>
      <c r="D28" s="16" t="n"/>
      <c r="E28" s="15">
        <f>IF(OR(B28="",D28=""),"",Resumen!$C$13-D28)</f>
        <v/>
      </c>
      <c r="F28" s="33" t="n"/>
      <c r="G28" s="11" t="n"/>
      <c r="H28" s="26">
        <f>IF(B28="","",IF(F28="Hecho","Hecho",IF(E28="","",IF(E28&lt;TODAY(),"Atrasada",IF(E28-TODAY()&lt;=7,"Esta semana","En plazo")))))</f>
        <v/>
      </c>
    </row>
    <row r="29">
      <c r="B29" s="11" t="n"/>
      <c r="C29" s="11" t="n"/>
      <c r="D29" s="16" t="n"/>
      <c r="E29" s="15">
        <f>IF(OR(B29="",D29=""),"",Resumen!$C$13-D29)</f>
        <v/>
      </c>
      <c r="F29" s="33" t="n"/>
      <c r="G29" s="11" t="n"/>
      <c r="H29" s="26">
        <f>IF(B29="","",IF(F29="Hecho","Hecho",IF(E29="","",IF(E29&lt;TODAY(),"Atrasada",IF(E29-TODAY()&lt;=7,"Esta semana","En plazo")))))</f>
        <v/>
      </c>
    </row>
    <row r="30">
      <c r="B30" s="11" t="n"/>
      <c r="C30" s="11" t="n"/>
      <c r="D30" s="16" t="n"/>
      <c r="E30" s="15">
        <f>IF(OR(B30="",D30=""),"",Resumen!$C$13-D30)</f>
        <v/>
      </c>
      <c r="F30" s="33" t="n"/>
      <c r="G30" s="11" t="n"/>
      <c r="H30" s="26">
        <f>IF(B30="","",IF(F30="Hecho","Hecho",IF(E30="","",IF(E30&lt;TODAY(),"Atrasada",IF(E30-TODAY()&lt;=7,"Esta semana","En plazo")))))</f>
        <v/>
      </c>
    </row>
    <row r="31">
      <c r="B31" s="11" t="n"/>
      <c r="C31" s="11" t="n"/>
      <c r="D31" s="16" t="n"/>
      <c r="E31" s="15">
        <f>IF(OR(B31="",D31=""),"",Resumen!$C$13-D31)</f>
        <v/>
      </c>
      <c r="F31" s="33" t="n"/>
      <c r="G31" s="11" t="n"/>
      <c r="H31" s="26">
        <f>IF(B31="","",IF(F31="Hecho","Hecho",IF(E31="","",IF(E31&lt;TODAY(),"Atrasada",IF(E31-TODAY()&lt;=7,"Esta semana","En plazo")))))</f>
        <v/>
      </c>
    </row>
    <row r="32">
      <c r="B32" s="11" t="n"/>
      <c r="C32" s="11" t="n"/>
      <c r="D32" s="16" t="n"/>
      <c r="E32" s="15">
        <f>IF(OR(B32="",D32=""),"",Resumen!$C$13-D32)</f>
        <v/>
      </c>
      <c r="F32" s="33" t="n"/>
      <c r="G32" s="11" t="n"/>
      <c r="H32" s="26">
        <f>IF(B32="","",IF(F32="Hecho","Hecho",IF(E32="","",IF(E32&lt;TODAY(),"Atrasada",IF(E32-TODAY()&lt;=7,"Esta semana","En plazo")))))</f>
        <v/>
      </c>
    </row>
    <row r="33">
      <c r="B33" s="11" t="n"/>
      <c r="C33" s="11" t="n"/>
      <c r="D33" s="16" t="n"/>
      <c r="E33" s="15">
        <f>IF(OR(B33="",D33=""),"",Resumen!$C$13-D33)</f>
        <v/>
      </c>
      <c r="F33" s="33" t="n"/>
      <c r="G33" s="11" t="n"/>
      <c r="H33" s="26">
        <f>IF(B33="","",IF(F33="Hecho","Hecho",IF(E33="","",IF(E33&lt;TODAY(),"Atrasada",IF(E33-TODAY()&lt;=7,"Esta semana","En plazo")))))</f>
        <v/>
      </c>
    </row>
    <row r="34">
      <c r="B34" s="11" t="n"/>
      <c r="C34" s="11" t="n"/>
      <c r="D34" s="16" t="n"/>
      <c r="E34" s="15">
        <f>IF(OR(B34="",D34=""),"",Resumen!$C$13-D34)</f>
        <v/>
      </c>
      <c r="F34" s="33" t="n"/>
      <c r="G34" s="11" t="n"/>
      <c r="H34" s="26">
        <f>IF(B34="","",IF(F34="Hecho","Hecho",IF(E34="","",IF(E34&lt;TODAY(),"Atrasada",IF(E34-TODAY()&lt;=7,"Esta semana","En plazo")))))</f>
        <v/>
      </c>
    </row>
    <row r="35">
      <c r="B35" s="11" t="n"/>
      <c r="C35" s="11" t="n"/>
      <c r="D35" s="16" t="n"/>
      <c r="E35" s="15">
        <f>IF(OR(B35="",D35=""),"",Resumen!$C$13-D35)</f>
        <v/>
      </c>
      <c r="F35" s="33" t="n"/>
      <c r="G35" s="11" t="n"/>
      <c r="H35" s="26">
        <f>IF(B35="","",IF(F35="Hecho","Hecho",IF(E35="","",IF(E35&lt;TODAY(),"Atrasada",IF(E35-TODAY()&lt;=7,"Esta semana","En plazo")))))</f>
        <v/>
      </c>
    </row>
    <row r="36">
      <c r="B36" s="11" t="n"/>
      <c r="C36" s="11" t="n"/>
      <c r="D36" s="16" t="n"/>
      <c r="E36" s="15">
        <f>IF(OR(B36="",D36=""),"",Resumen!$C$13-D36)</f>
        <v/>
      </c>
      <c r="F36" s="33" t="n"/>
      <c r="G36" s="11" t="n"/>
      <c r="H36" s="26">
        <f>IF(B36="","",IF(F36="Hecho","Hecho",IF(E36="","",IF(E36&lt;TODAY(),"Atrasada",IF(E36-TODAY()&lt;=7,"Esta semana","En plazo")))))</f>
        <v/>
      </c>
    </row>
    <row r="37">
      <c r="B37" s="11" t="n"/>
      <c r="C37" s="11" t="n"/>
      <c r="D37" s="16" t="n"/>
      <c r="E37" s="15">
        <f>IF(OR(B37="",D37=""),"",Resumen!$C$13-D37)</f>
        <v/>
      </c>
      <c r="F37" s="33" t="n"/>
      <c r="G37" s="11" t="n"/>
      <c r="H37" s="26">
        <f>IF(B37="","",IF(F37="Hecho","Hecho",IF(E37="","",IF(E37&lt;TODAY(),"Atrasada",IF(E37-TODAY()&lt;=7,"Esta semana","En plazo")))))</f>
        <v/>
      </c>
    </row>
    <row r="38">
      <c r="B38" s="11" t="n"/>
      <c r="C38" s="11" t="n"/>
      <c r="D38" s="16" t="n"/>
      <c r="E38" s="15">
        <f>IF(OR(B38="",D38=""),"",Resumen!$C$13-D38)</f>
        <v/>
      </c>
      <c r="F38" s="33" t="n"/>
      <c r="G38" s="11" t="n"/>
      <c r="H38" s="26">
        <f>IF(B38="","",IF(F38="Hecho","Hecho",IF(E38="","",IF(E38&lt;TODAY(),"Atrasada",IF(E38-TODAY()&lt;=7,"Esta semana","En plazo")))))</f>
        <v/>
      </c>
    </row>
    <row r="39">
      <c r="B39" s="11" t="n"/>
      <c r="C39" s="11" t="n"/>
      <c r="D39" s="16" t="n"/>
      <c r="E39" s="15">
        <f>IF(OR(B39="",D39=""),"",Resumen!$C$13-D39)</f>
        <v/>
      </c>
      <c r="F39" s="33" t="n"/>
      <c r="G39" s="11" t="n"/>
      <c r="H39" s="26">
        <f>IF(B39="","",IF(F39="Hecho","Hecho",IF(E39="","",IF(E39&lt;TODAY(),"Atrasada",IF(E39-TODAY()&lt;=7,"Esta semana","En plazo")))))</f>
        <v/>
      </c>
    </row>
    <row r="40">
      <c r="B40" s="11" t="n"/>
      <c r="C40" s="11" t="n"/>
      <c r="D40" s="16" t="n"/>
      <c r="E40" s="15">
        <f>IF(OR(B40="",D40=""),"",Resumen!$C$13-D40)</f>
        <v/>
      </c>
      <c r="F40" s="33" t="n"/>
      <c r="G40" s="11" t="n"/>
      <c r="H40" s="26">
        <f>IF(B40="","",IF(F40="Hecho","Hecho",IF(E40="","",IF(E40&lt;TODAY(),"Atrasada",IF(E40-TODAY()&lt;=7,"Esta semana","En plazo")))))</f>
        <v/>
      </c>
    </row>
    <row r="41">
      <c r="B41" s="11" t="n"/>
      <c r="C41" s="11" t="n"/>
      <c r="D41" s="16" t="n"/>
      <c r="E41" s="15">
        <f>IF(OR(B41="",D41=""),"",Resumen!$C$13-D41)</f>
        <v/>
      </c>
      <c r="F41" s="33" t="n"/>
      <c r="G41" s="11" t="n"/>
      <c r="H41" s="26">
        <f>IF(B41="","",IF(F41="Hecho","Hecho",IF(E41="","",IF(E41&lt;TODAY(),"Atrasada",IF(E41-TODAY()&lt;=7,"Esta semana","En plazo")))))</f>
        <v/>
      </c>
    </row>
    <row r="42">
      <c r="B42" s="11" t="n"/>
      <c r="C42" s="11" t="n"/>
      <c r="D42" s="16" t="n"/>
      <c r="E42" s="15">
        <f>IF(OR(B42="",D42=""),"",Resumen!$C$13-D42)</f>
        <v/>
      </c>
      <c r="F42" s="33" t="n"/>
      <c r="G42" s="11" t="n"/>
      <c r="H42" s="26">
        <f>IF(B42="","",IF(F42="Hecho","Hecho",IF(E42="","",IF(E42&lt;TODAY(),"Atrasada",IF(E42-TODAY()&lt;=7,"Esta semana","En plazo")))))</f>
        <v/>
      </c>
    </row>
    <row r="43">
      <c r="B43" s="11" t="n"/>
      <c r="C43" s="11" t="n"/>
      <c r="D43" s="16" t="n"/>
      <c r="E43" s="15">
        <f>IF(OR(B43="",D43=""),"",Resumen!$C$13-D43)</f>
        <v/>
      </c>
      <c r="F43" s="33" t="n"/>
      <c r="G43" s="11" t="n"/>
      <c r="H43" s="26">
        <f>IF(B43="","",IF(F43="Hecho","Hecho",IF(E43="","",IF(E43&lt;TODAY(),"Atrasada",IF(E43-TODAY()&lt;=7,"Esta semana","En plazo")))))</f>
        <v/>
      </c>
    </row>
    <row r="44">
      <c r="B44" s="11" t="n"/>
      <c r="C44" s="11" t="n"/>
      <c r="D44" s="16" t="n"/>
      <c r="E44" s="15">
        <f>IF(OR(B44="",D44=""),"",Resumen!$C$13-D44)</f>
        <v/>
      </c>
      <c r="F44" s="33" t="n"/>
      <c r="G44" s="11" t="n"/>
      <c r="H44" s="26">
        <f>IF(B44="","",IF(F44="Hecho","Hecho",IF(E44="","",IF(E44&lt;TODAY(),"Atrasada",IF(E44-TODAY()&lt;=7,"Esta semana","En plazo")))))</f>
        <v/>
      </c>
    </row>
    <row r="45">
      <c r="B45" s="11" t="n"/>
      <c r="C45" s="11" t="n"/>
      <c r="D45" s="16" t="n"/>
      <c r="E45" s="15">
        <f>IF(OR(B45="",D45=""),"",Resumen!$C$13-D45)</f>
        <v/>
      </c>
      <c r="F45" s="33" t="n"/>
      <c r="G45" s="11" t="n"/>
      <c r="H45" s="26">
        <f>IF(B45="","",IF(F45="Hecho","Hecho",IF(E45="","",IF(E45&lt;TODAY(),"Atrasada",IF(E45-TODAY()&lt;=7,"Esta semana","En plazo")))))</f>
        <v/>
      </c>
    </row>
    <row r="46">
      <c r="B46" s="11" t="n"/>
      <c r="C46" s="11" t="n"/>
      <c r="D46" s="16" t="n"/>
      <c r="E46" s="15">
        <f>IF(OR(B46="",D46=""),"",Resumen!$C$13-D46)</f>
        <v/>
      </c>
      <c r="F46" s="33" t="n"/>
      <c r="G46" s="11" t="n"/>
      <c r="H46" s="26">
        <f>IF(B46="","",IF(F46="Hecho","Hecho",IF(E46="","",IF(E46&lt;TODAY(),"Atrasada",IF(E46-TODAY()&lt;=7,"Esta semana","En plazo")))))</f>
        <v/>
      </c>
    </row>
    <row r="47">
      <c r="B47" s="27" t="inlineStr">
        <is>
          <t>PROGRESO (tareas hechas / total)</t>
        </is>
      </c>
      <c r="C47" s="29">
        <f>IF(COUNTA(B7:B46)=0,0,COUNTIF(F7:F46,"Hecho")/COUNTA(B7:B46))</f>
        <v/>
      </c>
      <c r="D47" s="37">
        <f>COUNTIF(F7:F46,"Hecho")</f>
        <v/>
      </c>
      <c r="E47" s="37">
        <f>COUNTA(B7:B46)</f>
        <v/>
      </c>
      <c r="F47" s="31" t="inlineStr">
        <is>
          <t>← hechas / total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7:B46">
    <cfRule type="expression" priority="1" dxfId="3">
      <formula>MOD(ROW(),2)=0</formula>
    </cfRule>
  </conditionalFormatting>
  <conditionalFormatting sqref="F7:F46">
    <cfRule type="cellIs" priority="2" operator="equal" dxfId="2">
      <formula>"Hecho"</formula>
    </cfRule>
  </conditionalFormatting>
  <conditionalFormatting sqref="H7:H46">
    <cfRule type="cellIs" priority="3" operator="equal" dxfId="0">
      <formula>"Atrasada"</formula>
    </cfRule>
    <cfRule type="cellIs" priority="4" operator="equal" dxfId="1">
      <formula>"Esta semana"</formula>
    </cfRule>
    <cfRule type="cellIs" priority="5" operator="equal" dxfId="2">
      <formula>"Hecho"</formula>
    </cfRule>
  </conditionalFormatting>
  <dataValidations count="2">
    <dataValidation sqref="C7:C46" showDropDown="0" showInputMessage="0" showErrorMessage="0" allowBlank="1" type="list">
      <formula1>=Listas!$F$2:$F$7</formula1>
    </dataValidation>
    <dataValidation sqref="F7:F46" showDropDown="0" showInputMessage="0" showErrorMessage="0" allowBlank="1" type="list">
      <formula1>=Listas!$E$2:$E$4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Itinerario de crucero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8" t="inlineStr">
        <is>
          <t>1.  En «Resumen» rellena los datos del viaje (celdas C12:C20): ruta, fecha de embarque, personas, tarifa y tasas por persona, seguro, vuelos, presupuesto máximo y margen de regreso a bordo.</t>
        </is>
      </c>
    </row>
    <row r="7" ht="30" customHeight="1">
      <c r="B7" s="38" t="inlineStr">
        <is>
          <t>2.  Abre «Itinerario» y escribe una fila por día: puerto o destino, número de día, tipo de día (desplegable) y las horas de llegada y salida del barco.</t>
        </is>
      </c>
    </row>
    <row r="8" ht="30" customHeight="1">
      <c r="B8" s="38" t="inlineStr">
        <is>
          <t>3.  Las columnas verdes calculan solas la fecha, el día de la semana, las horas en puerto y la hora a la que debes estar de vuelta a bordo.</t>
        </is>
      </c>
    </row>
    <row r="9" ht="30" customHeight="1">
      <c r="B9" s="38" t="inlineStr">
        <is>
          <t>4.  Añade la excursión de cada escala, su estado (Reservada, Por reservar o Por libre) y su precio por persona; el total del grupo se calcula con el número de personas.</t>
        </is>
      </c>
    </row>
    <row r="10" ht="18" customHeight="1">
      <c r="B10" s="38" t="inlineStr">
        <is>
          <t>5.  Anota la comida en tierra por persona y el transporte local previsto para cada puerto.</t>
        </is>
      </c>
    </row>
    <row r="11" ht="30" customHeight="1">
      <c r="B11" s="38" t="inlineStr">
        <is>
          <t>6.  Durante el viaje, apunta en «Gastos a bordo» cada cargo con fecha, concepto, categoría, precio y unidades.</t>
        </is>
      </c>
    </row>
    <row r="12" ht="30" customHeight="1">
      <c r="B12" s="38" t="inlineStr">
        <is>
          <t>7.  Antes de embarcar, marca las tareas de «Checklist» como Hecho, En curso o Pendiente; la columna Aviso te dice si alguna va atrasada.</t>
        </is>
      </c>
    </row>
    <row r="13" ht="30" customHeight="1">
      <c r="B13" s="38" t="inlineStr">
        <is>
          <t>8.  Vuelve a «Resumen» para ver los KPIs, el presupuesto por categoría con su estado y los gráficos. Cambia los presupuestos de cada categoría hasta que cuadren con tu máximo.</t>
        </is>
      </c>
    </row>
    <row r="15">
      <c r="B15" s="9" t="inlineStr">
        <is>
          <t>CONSEJOS</t>
        </is>
      </c>
    </row>
    <row r="16" ht="30" customHeight="1">
      <c r="B16" s="38" t="inlineStr">
        <is>
          <t>•  Las filas vacías de Itinerario, Gastos a bordo y Checklist (hasta la 46) ya llevan las fórmulas: solo tienes que rellenar las celdas crema.</t>
        </is>
      </c>
    </row>
    <row r="17" ht="18" customHeight="1">
      <c r="B17" s="38" t="inlineStr">
        <is>
          <t>•  Un crucero de 9 días tiene 8 noches: el libro cuenta las noches como el último día menos uno.</t>
        </is>
      </c>
    </row>
    <row r="18" ht="30" customHeight="1">
      <c r="B18" s="38" t="inlineStr">
        <is>
          <t>•  Las horas en puerto con menos de 8 horas se marcan en ámbar: ajusta la excursión a algo corto o hazlo por libre.</t>
        </is>
      </c>
    </row>
    <row r="19" ht="30" customHeight="1">
      <c r="B19" s="38" t="inlineStr">
        <is>
          <t>•  Las tasas, propinas y precios son datos de ejemplo editables: sustitúyelos por los de tu reserva.</t>
        </is>
      </c>
    </row>
    <row r="20" ht="30" customHeight="1">
      <c r="B20" s="38" t="inlineStr">
        <is>
          <t>•  Para cambiar las categorías de gasto o los estados de los desplegables, muestra la hoja oculta «Listas» (clic derecho sobre una pestaña &gt; Mostrar).</t>
        </is>
      </c>
    </row>
    <row r="22">
      <c r="B22" s="31" t="inlineStr">
        <is>
          <t>Las celdas con fondo crema y texto azul son para rellenar; las verdes se calculan solas.</t>
        </is>
      </c>
    </row>
    <row r="24" ht="44" customHeight="1">
      <c r="B24" s="39" t="inlineStr">
        <is>
          <t>Aviso: los precios, horarios, tasas y excursiones de la plantilla son ejemplos ficticios y editables, no tarifas oficiales ni de ninguna naviera. Comprueba siempre horarios, documentación y requisitos de entrada con tu naviera y con las autoridades de cada país. Es una herramienta de organización y cálculo orientativo, no asesoramiento.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 de día</t>
        </is>
      </c>
      <c r="B1" t="inlineStr">
        <is>
          <t>Estado excursión</t>
        </is>
      </c>
      <c r="C1" t="inlineStr">
        <is>
          <t>Categoría gasto</t>
        </is>
      </c>
      <c r="D1" t="inlineStr">
        <is>
          <t>Método de pago</t>
        </is>
      </c>
      <c r="E1" t="inlineStr">
        <is>
          <t>Estado tarea</t>
        </is>
      </c>
      <c r="F1" t="inlineStr">
        <is>
          <t>Categoría tarea</t>
        </is>
      </c>
    </row>
    <row r="2">
      <c r="A2" t="inlineStr">
        <is>
          <t>Embarque</t>
        </is>
      </c>
      <c r="B2" t="inlineStr">
        <is>
          <t>Reservada</t>
        </is>
      </c>
      <c r="C2" t="inlineStr">
        <is>
          <t>Bebidas</t>
        </is>
      </c>
      <c r="D2" t="inlineStr">
        <is>
          <t>Tarjeta del barco</t>
        </is>
      </c>
      <c r="E2" t="inlineStr">
        <is>
          <t>Hecho</t>
        </is>
      </c>
      <c r="F2" t="inlineStr">
        <is>
          <t>Documentos</t>
        </is>
      </c>
    </row>
    <row r="3">
      <c r="A3" t="inlineStr">
        <is>
          <t>Puerto</t>
        </is>
      </c>
      <c r="B3" t="inlineStr">
        <is>
          <t>Por reservar</t>
        </is>
      </c>
      <c r="C3" t="inlineStr">
        <is>
          <t>Restaurantes de pago</t>
        </is>
      </c>
      <c r="D3" t="inlineStr">
        <is>
          <t>Tarjeta propia</t>
        </is>
      </c>
      <c r="E3" t="inlineStr">
        <is>
          <t>En curso</t>
        </is>
      </c>
      <c r="F3" t="inlineStr">
        <is>
          <t>Reservas</t>
        </is>
      </c>
    </row>
    <row r="4">
      <c r="A4" t="inlineStr">
        <is>
          <t>Navegación</t>
        </is>
      </c>
      <c r="B4" t="inlineStr">
        <is>
          <t>Por libre</t>
        </is>
      </c>
      <c r="C4" t="inlineStr">
        <is>
          <t>Spa y bienestar</t>
        </is>
      </c>
      <c r="D4" t="inlineStr">
        <is>
          <t>Efectivo</t>
        </is>
      </c>
      <c r="E4" t="inlineStr">
        <is>
          <t>Pendiente</t>
        </is>
      </c>
      <c r="F4" t="inlineStr">
        <is>
          <t>Equipaje</t>
        </is>
      </c>
    </row>
    <row r="5">
      <c r="A5" t="inlineStr">
        <is>
          <t>Desembarque</t>
        </is>
      </c>
      <c r="C5" t="inlineStr">
        <is>
          <t>Wifi</t>
        </is>
      </c>
      <c r="F5" t="inlineStr">
        <is>
          <t>Salud</t>
        </is>
      </c>
    </row>
    <row r="6">
      <c r="C6" t="inlineStr">
        <is>
          <t>Fotos</t>
        </is>
      </c>
      <c r="F6" t="inlineStr">
        <is>
          <t>Dinero</t>
        </is>
      </c>
    </row>
    <row r="7">
      <c r="C7" t="inlineStr">
        <is>
          <t>Tiendas</t>
        </is>
      </c>
      <c r="F7" t="inlineStr">
        <is>
          <t>Tecnología</t>
        </is>
      </c>
    </row>
    <row r="8">
      <c r="C8" t="inlineStr">
        <is>
          <t>Casino y juegos</t>
        </is>
      </c>
    </row>
    <row r="9">
      <c r="C9" t="inlineStr">
        <is>
          <t>Lavandería</t>
        </is>
      </c>
    </row>
    <row r="10">
      <c r="C10" t="inlineStr">
        <is>
          <t>Propinas extra</t>
        </is>
      </c>
    </row>
    <row r="11">
      <c r="C11" t="inlineStr">
        <is>
          <t>Otros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2026-10-03T09:43:56Z</dcterms:created>
  <dcterms:modified xmlns:dcterms="http://purl.org/dc/terms/" xmlns:xsi="http://www.w3.org/2001/XMLSchema-instance" xsi:type="dcterms:W3CDTF">2026-10-03T09:43:56Z</dcterms:modified>
</cp:coreProperties>
</file>