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Lugares" sheetId="2" state="visible" r:id="rId2"/>
    <sheet xmlns:r="http://schemas.openxmlformats.org/officeDocument/2006/relationships" name="Itinerario" sheetId="3" state="visible" r:id="rId3"/>
    <sheet xmlns:r="http://schemas.openxmlformats.org/officeDocument/2006/relationships" name="Ajustes" sheetId="4" state="visible" r:id="rId4"/>
    <sheet xmlns:r="http://schemas.openxmlformats.org/officeDocument/2006/relationships" name="Instruccion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7">
    <numFmt numFmtId="164" formatCode="yyyy-mm-dd"/>
    <numFmt numFmtId="165" formatCode="dd/mm/yyyy"/>
    <numFmt numFmtId="166" formatCode="0.0"/>
    <numFmt numFmtId="167" formatCode="#,##0.00 &quot;€&quot;"/>
    <numFmt numFmtId="168" formatCode="0.0#"/>
    <numFmt numFmtId="169" formatCode="0.0%"/>
    <numFmt numFmtId="170" formatCode="0.0 &quot;h&quot;"/>
  </numFmts>
  <fonts count="14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i val="1"/>
      <color rgb="006B7280"/>
      <sz val="10"/>
    </font>
    <font>
      <name val="Arial"/>
      <b val="1"/>
      <color rgb="00FFFFFF"/>
      <sz val="10"/>
    </font>
    <font>
      <name val="Arial"/>
      <color rgb="00111827"/>
      <sz val="10"/>
    </font>
    <font>
      <name val="Arial"/>
      <color rgb="001D4ED8"/>
      <sz val="10"/>
    </font>
    <font>
      <name val="Arial"/>
      <color rgb="00047857"/>
      <sz val="10"/>
    </font>
    <font>
      <name val="Arial"/>
      <b val="1"/>
      <color rgb="00111827"/>
      <sz val="10"/>
    </font>
    <font>
      <name val="Arial"/>
      <b val="1"/>
      <color rgb="000B4A2F"/>
      <sz val="11"/>
    </font>
    <font>
      <name val="Arial"/>
      <b val="1"/>
      <color rgb="00047857"/>
      <sz val="10"/>
    </font>
    <font>
      <name val="Arial"/>
      <b val="1"/>
      <color rgb="006B7280"/>
      <sz val="9"/>
    </font>
    <font>
      <name val="Arial"/>
      <b val="1"/>
      <color rgb="00047857"/>
      <sz val="16"/>
    </font>
    <font>
      <name val="Arial"/>
      <b val="1"/>
      <color rgb="0012744A"/>
      <sz val="11"/>
    </font>
    <font>
      <name val="Arial"/>
      <b val="1"/>
      <color rgb="0092400E"/>
      <sz val="10"/>
    </font>
  </fonts>
  <fills count="7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12744A"/>
      </patternFill>
    </fill>
    <fill>
      <patternFill patternType="solid">
        <fgColor rgb="00FFFDF2"/>
      </patternFill>
    </fill>
    <fill>
      <patternFill patternType="solid">
        <fgColor rgb="00D1FAE5"/>
      </patternFill>
    </fill>
    <fill>
      <patternFill patternType="solid">
        <fgColor rgb="00ECFDF5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center" indent="1"/>
    </xf>
    <xf numFmtId="0" fontId="10" fillId="6" borderId="0" applyAlignment="1" pivotButton="0" quotePrefix="0" xfId="0">
      <alignment horizontal="center" vertical="center" wrapText="1"/>
    </xf>
    <xf numFmtId="3" fontId="11" fillId="6" borderId="0" applyAlignment="1" pivotButton="0" quotePrefix="0" xfId="0">
      <alignment horizontal="center" vertical="center"/>
    </xf>
    <xf numFmtId="169" fontId="11" fillId="6" borderId="0" applyAlignment="1" pivotButton="0" quotePrefix="0" xfId="0">
      <alignment horizontal="center" vertical="center"/>
    </xf>
    <xf numFmtId="167" fontId="11" fillId="6" borderId="0" applyAlignment="1" pivotButton="0" quotePrefix="0" xfId="0">
      <alignment horizontal="center" vertical="center"/>
    </xf>
    <xf numFmtId="170" fontId="11" fillId="6" borderId="0" applyAlignment="1" pivotButton="0" quotePrefix="0" xfId="0">
      <alignment horizontal="center" vertical="center"/>
    </xf>
    <xf numFmtId="0" fontId="12" fillId="0" borderId="0" applyAlignment="1" pivotButton="0" quotePrefix="0" xfId="0">
      <alignment vertical="center"/>
    </xf>
    <xf numFmtId="0" fontId="3" fillId="3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vertical="center"/>
    </xf>
    <xf numFmtId="3" fontId="6" fillId="0" borderId="1" applyAlignment="1" pivotButton="0" quotePrefix="0" xfId="0">
      <alignment vertical="center"/>
    </xf>
    <xf numFmtId="169" fontId="6" fillId="0" borderId="1" applyAlignment="1" pivotButton="0" quotePrefix="0" xfId="0">
      <alignment vertical="center"/>
    </xf>
    <xf numFmtId="167" fontId="6" fillId="0" borderId="1" applyAlignment="1" pivotButton="0" quotePrefix="0" xfId="0">
      <alignment vertical="center"/>
    </xf>
    <xf numFmtId="168" fontId="6" fillId="0" borderId="1" applyAlignment="1" pivotButton="0" quotePrefix="0" xfId="0">
      <alignment vertical="center"/>
    </xf>
    <xf numFmtId="0" fontId="7" fillId="0" borderId="0" applyAlignment="1" pivotButton="0" quotePrefix="0" xfId="0">
      <alignment vertical="center"/>
    </xf>
    <xf numFmtId="3" fontId="8" fillId="5" borderId="1" applyAlignment="1" pivotButton="0" quotePrefix="0" xfId="0">
      <alignment vertical="center"/>
    </xf>
    <xf numFmtId="169" fontId="8" fillId="5" borderId="1" applyAlignment="1" pivotButton="0" quotePrefix="0" xfId="0">
      <alignment vertical="center"/>
    </xf>
    <xf numFmtId="167" fontId="8" fillId="5" borderId="1" applyAlignment="1" pivotButton="0" quotePrefix="0" xfId="0">
      <alignment vertical="center"/>
    </xf>
    <xf numFmtId="168" fontId="8" fillId="5" borderId="1" applyAlignment="1" pivotButton="0" quotePrefix="0" xfId="0">
      <alignment vertical="center"/>
    </xf>
    <xf numFmtId="0" fontId="4" fillId="0" borderId="1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5" fillId="4" borderId="1" applyAlignment="1" applyProtection="1" pivotButton="0" quotePrefix="0" xfId="0">
      <alignment vertical="center"/>
      <protection locked="0" hidden="0"/>
    </xf>
    <xf numFmtId="0" fontId="5" fillId="4" borderId="1" applyAlignment="1" applyProtection="1" pivotButton="0" quotePrefix="0" xfId="0">
      <alignment horizontal="center" vertical="center"/>
      <protection locked="0" hidden="0"/>
    </xf>
    <xf numFmtId="167" fontId="5" fillId="4" borderId="1" applyAlignment="1" applyProtection="1" pivotButton="0" quotePrefix="0" xfId="0">
      <alignment vertical="center"/>
      <protection locked="0" hidden="0"/>
    </xf>
    <xf numFmtId="168" fontId="5" fillId="4" borderId="1" applyAlignment="1" applyProtection="1" pivotButton="0" quotePrefix="0" xfId="0">
      <alignment horizontal="center" vertical="center"/>
      <protection locked="0" hidden="0"/>
    </xf>
    <xf numFmtId="3" fontId="5" fillId="4" borderId="1" applyAlignment="1" applyProtection="1" pivotButton="0" quotePrefix="0" xfId="0">
      <alignment horizontal="center" vertical="center"/>
      <protection locked="0" hidden="0"/>
    </xf>
    <xf numFmtId="0" fontId="6" fillId="0" borderId="1" applyAlignment="1" pivotButton="0" quotePrefix="0" xfId="0">
      <alignment horizontal="center" vertical="center"/>
    </xf>
    <xf numFmtId="165" fontId="6" fillId="0" borderId="1" applyAlignment="1" pivotButton="0" quotePrefix="0" xfId="0">
      <alignment horizontal="center" vertical="center"/>
    </xf>
    <xf numFmtId="3" fontId="6" fillId="0" borderId="1" applyAlignment="1" pivotButton="0" quotePrefix="0" xfId="0">
      <alignment horizontal="center" vertical="center"/>
    </xf>
    <xf numFmtId="168" fontId="6" fillId="0" borderId="1" applyAlignment="1" pivotButton="0" quotePrefix="0" xfId="0">
      <alignment horizontal="center" vertical="center"/>
    </xf>
    <xf numFmtId="0" fontId="9" fillId="0" borderId="1" applyAlignment="1" pivotButton="0" quotePrefix="0" xfId="0">
      <alignment horizontal="center" vertical="center"/>
    </xf>
    <xf numFmtId="0" fontId="4" fillId="0" borderId="0" applyAlignment="1" pivotButton="0" quotePrefix="0" xfId="0">
      <alignment vertical="center"/>
    </xf>
    <xf numFmtId="165" fontId="5" fillId="4" borderId="1" applyAlignment="1" applyProtection="1" pivotButton="0" quotePrefix="0" xfId="0">
      <alignment horizontal="center" vertical="center"/>
      <protection locked="0" hidden="0"/>
    </xf>
    <xf numFmtId="166" fontId="5" fillId="4" borderId="1" applyAlignment="1" applyProtection="1" pivotButton="0" quotePrefix="0" xfId="0">
      <alignment horizontal="center" vertical="center"/>
      <protection locked="0" hidden="0"/>
    </xf>
    <xf numFmtId="0" fontId="4" fillId="0" borderId="0" applyAlignment="1" pivotButton="0" quotePrefix="0" xfId="0">
      <alignment vertical="center" wrapText="1"/>
    </xf>
    <xf numFmtId="0" fontId="13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5">
    <dxf>
      <font>
        <b val="1"/>
        <color rgb="0092400E"/>
      </font>
      <fill>
        <patternFill patternType="solid">
          <fgColor rgb="00FEF3C7"/>
          <bgColor rgb="00FEF3C7"/>
        </patternFill>
      </fill>
    </dxf>
    <dxf>
      <font>
        <b val="1"/>
        <color rgb="00B91C1C"/>
      </font>
      <fill>
        <patternFill patternType="solid">
          <fgColor rgb="00FEE2E2"/>
          <bgColor rgb="00FEE2E2"/>
        </patternFill>
      </fill>
    </dxf>
    <dxf>
      <font>
        <b val="1"/>
        <color rgb="000B4A2F"/>
      </font>
      <fill>
        <patternFill patternType="solid">
          <fgColor rgb="00D1FAE5"/>
          <bgColor rgb="00D1FAE5"/>
        </patternFill>
      </fill>
    </dxf>
    <dxf>
      <font>
        <b val="1"/>
        <color rgb="006B7280"/>
      </font>
      <fill>
        <patternFill patternType="solid">
          <fgColor rgb="00E5E7EB"/>
          <bgColor rgb="00E5E7EB"/>
        </patternFill>
      </fill>
    </dxf>
    <dxf>
      <font>
        <b val="1"/>
        <color rgb="006B7280"/>
      </font>
      <fill>
        <patternFill patternType="solid">
          <fgColor rgb="00F3F4F6"/>
          <bgColor rgb="00F3F4F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Coste de entradas por ciudad (€)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'Resumen'!F15</f>
            </strRef>
          </tx>
          <spPr>
            <a:ln xmlns:a="http://schemas.openxmlformats.org/drawingml/2006/main">
              <a:prstDash val="solid"/>
            </a:ln>
          </spPr>
          <cat>
            <numRef>
              <f>'Resumen'!$B$16:$B$18</f>
            </numRef>
          </cat>
          <val>
            <numRef>
              <f>'Resumen'!$F$16:$F$18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Lugares por tipo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'Resumen'!C25</f>
            </strRef>
          </tx>
          <spPr>
            <a:ln xmlns:a="http://schemas.openxmlformats.org/drawingml/2006/main">
              <a:prstDash val="solid"/>
            </a:ln>
          </spPr>
          <cat>
            <numRef>
              <f>'Resumen'!$B$26:$B$33</f>
            </numRef>
          </cat>
          <val>
            <numRef>
              <f>'Resumen'!$C$26:$C$33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Horas de visita por día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'Itinerario'!G6</f>
            </strRef>
          </tx>
          <spPr>
            <a:ln xmlns:a="http://schemas.openxmlformats.org/drawingml/2006/main">
              <a:prstDash val="solid"/>
            </a:ln>
          </spPr>
          <cat>
            <numRef>
              <f>'Itinerario'!$B$7:$B$16</f>
            </numRef>
          </cat>
          <val>
            <numRef>
              <f>'Itinerario'!$G$7:$G$16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_rels/drawing2.xml.rels><Relationships xmlns="http://schemas.openxmlformats.org/package/2006/relationships"><Relationship Type="http://schemas.openxmlformats.org/officeDocument/2006/relationships/chart" Target="/xl/charts/chart3.xml" Id="rId1"/></Relationships>
</file>

<file path=xl/drawings/drawing1.xml><?xml version="1.0" encoding="utf-8"?>
<wsDr xmlns="http://schemas.openxmlformats.org/drawingml/2006/spreadsheetDrawing">
  <oneCellAnchor>
    <from>
      <col>9</col>
      <colOff>0</colOff>
      <row>4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22</row>
      <rowOff>0</rowOff>
    </from>
    <ext cx="576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1</col>
      <colOff>0</colOff>
      <row>23</row>
      <rowOff>0</rowOff>
    </from>
    <ext cx="648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tabColor rgb="00047857"/>
    <outlinePr summaryBelow="1" summaryRight="1"/>
    <pageSetUpPr fitToPage="1"/>
  </sheetPr>
  <dimension ref="B2:H4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4" customWidth="1" min="2" max="2"/>
    <col width="13" customWidth="1" min="3" max="3"/>
    <col width="13" customWidth="1" min="4" max="4"/>
    <col width="14" customWidth="1" min="5" max="5"/>
    <col width="15" customWidth="1" min="6" max="6"/>
    <col width="14" customWidth="1" min="7" max="7"/>
    <col width="14" customWidth="1" min="8" max="8"/>
  </cols>
  <sheetData>
    <row r="2" ht="34" customHeight="1">
      <c r="B2" s="1" t="inlineStr">
        <is>
          <t>Resumen: sitios por visitar</t>
        </is>
      </c>
      <c r="C2" s="2" t="n"/>
      <c r="D2" s="2" t="n"/>
      <c r="E2" s="2" t="n"/>
      <c r="F2" s="2" t="n"/>
      <c r="G2" s="2" t="n"/>
      <c r="H2" s="2" t="n"/>
    </row>
    <row r="3">
      <c r="B3" s="3" t="inlineStr">
        <is>
          <t>Cuánto llevas visitado, cuánto cuesta lo que queda y cómo se reparte por ciudad, tipo y prioridad</t>
        </is>
      </c>
    </row>
    <row r="5" ht="22" customHeight="1">
      <c r="B5" s="4" t="inlineStr">
        <is>
          <t>LUGARES EN LA LISTA</t>
        </is>
      </c>
      <c r="D5" s="4" t="inlineStr">
        <is>
          <t>VISITADOS</t>
        </is>
      </c>
      <c r="F5" s="4" t="inlineStr">
        <is>
          <t>% COMPLETADO</t>
        </is>
      </c>
    </row>
    <row r="6" ht="32" customHeight="1">
      <c r="B6" s="5">
        <f>COUNTA(Lugares!$B$7:$B$46)</f>
        <v/>
      </c>
      <c r="D6" s="5">
        <f>COUNTIF(Lugares!$J$7:$J$46,"Sí")</f>
        <v/>
      </c>
      <c r="F6" s="6">
        <f>IF(B6&gt;0,D6/B6,0)</f>
        <v/>
      </c>
    </row>
    <row r="8" ht="22" customHeight="1">
      <c r="B8" s="4" t="inlineStr">
        <is>
          <t>COSTE TOTAL ENTRADAS</t>
        </is>
      </c>
      <c r="D8" s="4" t="inlineStr">
        <is>
          <t>COSTE POR VISITAR</t>
        </is>
      </c>
      <c r="F8" s="4" t="inlineStr">
        <is>
          <t>HORAS ESTIMADAS</t>
        </is>
      </c>
    </row>
    <row r="9" ht="32" customHeight="1">
      <c r="B9" s="7">
        <f>SUM(Lugares!$L$7:$L$46)</f>
        <v/>
      </c>
      <c r="D9" s="7">
        <f>SUMIF(Lugares!$J$7:$J$46,"&lt;&gt;Sí",Lugares!$L$7:$L$46)</f>
        <v/>
      </c>
      <c r="F9" s="8">
        <f>SUM(Lugares!$H$7:$H$46)</f>
        <v/>
      </c>
    </row>
    <row r="11" ht="22" customHeight="1">
      <c r="B11" s="4" t="inlineStr">
        <is>
          <t>SIN DÍA ASIGNADO</t>
        </is>
      </c>
      <c r="D11" s="4" t="inlineStr">
        <is>
          <t>ALTA PRIORIDAD PENDIENTE</t>
        </is>
      </c>
      <c r="F11" s="4" t="inlineStr">
        <is>
          <t>DÍAS PLANIFICADOS</t>
        </is>
      </c>
    </row>
    <row r="12" ht="32" customHeight="1">
      <c r="B12" s="5">
        <f>SUMPRODUCT((Lugares!$B$7:$B$46&lt;&gt;"")*(Lugares!$I$7:$I$46=""))</f>
        <v/>
      </c>
      <c r="D12" s="5">
        <f>COUNTIFS(Lugares!$E$7:$E$46,"Alta",Lugares!$J$7:$J$46,"&lt;&gt;Sí")</f>
        <v/>
      </c>
      <c r="F12" s="5">
        <f>COUNTIF(Itinerario!$E$7:$E$20,"&gt;0")</f>
        <v/>
      </c>
    </row>
    <row r="14">
      <c r="B14" s="9" t="inlineStr">
        <is>
          <t>POR CIUDAD</t>
        </is>
      </c>
    </row>
    <row r="15" ht="26" customHeight="1">
      <c r="B15" s="10" t="inlineStr">
        <is>
          <t>Ciudad</t>
        </is>
      </c>
      <c r="C15" s="10" t="inlineStr">
        <is>
          <t>Lugares</t>
        </is>
      </c>
      <c r="D15" s="10" t="inlineStr">
        <is>
          <t>Visitados</t>
        </is>
      </c>
      <c r="E15" s="10" t="inlineStr">
        <is>
          <t>% visitado</t>
        </is>
      </c>
      <c r="F15" s="10" t="inlineStr">
        <is>
          <t>Coste entradas</t>
        </is>
      </c>
      <c r="G15" s="10" t="inlineStr">
        <is>
          <t>Horas</t>
        </is>
      </c>
    </row>
    <row r="16">
      <c r="B16" s="11">
        <f>IF(Ajustes!B12="","",Ajustes!B12)</f>
        <v/>
      </c>
      <c r="C16" s="12">
        <f>IF(B16="","",COUNTIF(Lugares!$C$7:$C$46,B16))</f>
        <v/>
      </c>
      <c r="D16" s="12">
        <f>IF(B16="","",COUNTIFS(Lugares!$C$7:$C$46,B16,Lugares!$J$7:$J$46,"Sí"))</f>
        <v/>
      </c>
      <c r="E16" s="13">
        <f>IF(B16="","",IF(C16&gt;0,D16/C16,0))</f>
        <v/>
      </c>
      <c r="F16" s="14">
        <f>IF(B16="","",SUMIF(Lugares!$C$7:$C$46,B16,Lugares!$L$7:$L$46))</f>
        <v/>
      </c>
      <c r="G16" s="15">
        <f>IF(B16="","",SUMIF(Lugares!$C$7:$C$46,B16,Lugares!$H$7:$H$46))</f>
        <v/>
      </c>
    </row>
    <row r="17">
      <c r="B17" s="11">
        <f>IF(Ajustes!B13="","",Ajustes!B13)</f>
        <v/>
      </c>
      <c r="C17" s="12">
        <f>IF(B17="","",COUNTIF(Lugares!$C$7:$C$46,B17))</f>
        <v/>
      </c>
      <c r="D17" s="12">
        <f>IF(B17="","",COUNTIFS(Lugares!$C$7:$C$46,B17,Lugares!$J$7:$J$46,"Sí"))</f>
        <v/>
      </c>
      <c r="E17" s="13">
        <f>IF(B17="","",IF(C17&gt;0,D17/C17,0))</f>
        <v/>
      </c>
      <c r="F17" s="14">
        <f>IF(B17="","",SUMIF(Lugares!$C$7:$C$46,B17,Lugares!$L$7:$L$46))</f>
        <v/>
      </c>
      <c r="G17" s="15">
        <f>IF(B17="","",SUMIF(Lugares!$C$7:$C$46,B17,Lugares!$H$7:$H$46))</f>
        <v/>
      </c>
    </row>
    <row r="18">
      <c r="B18" s="11">
        <f>IF(Ajustes!B14="","",Ajustes!B14)</f>
        <v/>
      </c>
      <c r="C18" s="12">
        <f>IF(B18="","",COUNTIF(Lugares!$C$7:$C$46,B18))</f>
        <v/>
      </c>
      <c r="D18" s="12">
        <f>IF(B18="","",COUNTIFS(Lugares!$C$7:$C$46,B18,Lugares!$J$7:$J$46,"Sí"))</f>
        <v/>
      </c>
      <c r="E18" s="13">
        <f>IF(B18="","",IF(C18&gt;0,D18/C18,0))</f>
        <v/>
      </c>
      <c r="F18" s="14">
        <f>IF(B18="","",SUMIF(Lugares!$C$7:$C$46,B18,Lugares!$L$7:$L$46))</f>
        <v/>
      </c>
      <c r="G18" s="15">
        <f>IF(B18="","",SUMIF(Lugares!$C$7:$C$46,B18,Lugares!$H$7:$H$46))</f>
        <v/>
      </c>
    </row>
    <row r="19">
      <c r="B19" s="11">
        <f>IF(Ajustes!B15="","",Ajustes!B15)</f>
        <v/>
      </c>
      <c r="C19" s="12">
        <f>IF(B19="","",COUNTIF(Lugares!$C$7:$C$46,B19))</f>
        <v/>
      </c>
      <c r="D19" s="12">
        <f>IF(B19="","",COUNTIFS(Lugares!$C$7:$C$46,B19,Lugares!$J$7:$J$46,"Sí"))</f>
        <v/>
      </c>
      <c r="E19" s="13">
        <f>IF(B19="","",IF(C19&gt;0,D19/C19,0))</f>
        <v/>
      </c>
      <c r="F19" s="14">
        <f>IF(B19="","",SUMIF(Lugares!$C$7:$C$46,B19,Lugares!$L$7:$L$46))</f>
        <v/>
      </c>
      <c r="G19" s="15">
        <f>IF(B19="","",SUMIF(Lugares!$C$7:$C$46,B19,Lugares!$H$7:$H$46))</f>
        <v/>
      </c>
    </row>
    <row r="20">
      <c r="B20" s="11">
        <f>IF(Ajustes!B16="","",Ajustes!B16)</f>
        <v/>
      </c>
      <c r="C20" s="12">
        <f>IF(B20="","",COUNTIF(Lugares!$C$7:$C$46,B20))</f>
        <v/>
      </c>
      <c r="D20" s="12">
        <f>IF(B20="","",COUNTIFS(Lugares!$C$7:$C$46,B20,Lugares!$J$7:$J$46,"Sí"))</f>
        <v/>
      </c>
      <c r="E20" s="13">
        <f>IF(B20="","",IF(C20&gt;0,D20/C20,0))</f>
        <v/>
      </c>
      <c r="F20" s="14">
        <f>IF(B20="","",SUMIF(Lugares!$C$7:$C$46,B20,Lugares!$L$7:$L$46))</f>
        <v/>
      </c>
      <c r="G20" s="15">
        <f>IF(B20="","",SUMIF(Lugares!$C$7:$C$46,B20,Lugares!$H$7:$H$46))</f>
        <v/>
      </c>
    </row>
    <row r="21">
      <c r="B21" s="11">
        <f>IF(Ajustes!B17="","",Ajustes!B17)</f>
        <v/>
      </c>
      <c r="C21" s="12">
        <f>IF(B21="","",COUNTIF(Lugares!$C$7:$C$46,B21))</f>
        <v/>
      </c>
      <c r="D21" s="12">
        <f>IF(B21="","",COUNTIFS(Lugares!$C$7:$C$46,B21,Lugares!$J$7:$J$46,"Sí"))</f>
        <v/>
      </c>
      <c r="E21" s="13">
        <f>IF(B21="","",IF(C21&gt;0,D21/C21,0))</f>
        <v/>
      </c>
      <c r="F21" s="14">
        <f>IF(B21="","",SUMIF(Lugares!$C$7:$C$46,B21,Lugares!$L$7:$L$46))</f>
        <v/>
      </c>
      <c r="G21" s="15">
        <f>IF(B21="","",SUMIF(Lugares!$C$7:$C$46,B21,Lugares!$H$7:$H$46))</f>
        <v/>
      </c>
    </row>
    <row r="22">
      <c r="B22" s="16" t="inlineStr">
        <is>
          <t>TOTAL</t>
        </is>
      </c>
      <c r="C22" s="17">
        <f>SUM(C16:C21)</f>
        <v/>
      </c>
      <c r="D22" s="17">
        <f>SUM(D16:D21)</f>
        <v/>
      </c>
      <c r="E22" s="18">
        <f>IF(C22&gt;0,D22/C22,0)</f>
        <v/>
      </c>
      <c r="F22" s="19">
        <f>SUM(F16:F21)</f>
        <v/>
      </c>
      <c r="G22" s="20">
        <f>SUM(G16:G21)</f>
        <v/>
      </c>
    </row>
    <row r="24">
      <c r="B24" s="9" t="inlineStr">
        <is>
          <t>POR TIPO DE LUGAR</t>
        </is>
      </c>
    </row>
    <row r="25" ht="26" customHeight="1">
      <c r="B25" s="10" t="inlineStr">
        <is>
          <t>Tipo</t>
        </is>
      </c>
      <c r="C25" s="10" t="inlineStr">
        <is>
          <t>Lugares</t>
        </is>
      </c>
      <c r="D25" s="10" t="inlineStr">
        <is>
          <t>Visitados</t>
        </is>
      </c>
      <c r="E25" s="10" t="inlineStr">
        <is>
          <t>% visitado</t>
        </is>
      </c>
      <c r="F25" s="10" t="inlineStr">
        <is>
          <t>Coste entradas</t>
        </is>
      </c>
      <c r="G25" s="10" t="inlineStr">
        <is>
          <t>Horas</t>
        </is>
      </c>
    </row>
    <row r="26">
      <c r="B26" s="11">
        <f>IF(Ajustes!D12="","",Ajustes!D12)</f>
        <v/>
      </c>
      <c r="C26" s="12">
        <f>IF(B26="","",COUNTIF(Lugares!$D$7:$D$46,B26))</f>
        <v/>
      </c>
      <c r="D26" s="12">
        <f>IF(B26="","",COUNTIFS(Lugares!$D$7:$D$46,B26,Lugares!$J$7:$J$46,"Sí"))</f>
        <v/>
      </c>
      <c r="E26" s="13">
        <f>IF(B26="","",IF(C26&gt;0,D26/C26,0))</f>
        <v/>
      </c>
      <c r="F26" s="14">
        <f>IF(B26="","",SUMIF(Lugares!$D$7:$D$46,B26,Lugares!$L$7:$L$46))</f>
        <v/>
      </c>
      <c r="G26" s="15">
        <f>IF(B26="","",SUMIF(Lugares!$D$7:$D$46,B26,Lugares!$H$7:$H$46))</f>
        <v/>
      </c>
    </row>
    <row r="27">
      <c r="B27" s="11">
        <f>IF(Ajustes!D13="","",Ajustes!D13)</f>
        <v/>
      </c>
      <c r="C27" s="12">
        <f>IF(B27="","",COUNTIF(Lugares!$D$7:$D$46,B27))</f>
        <v/>
      </c>
      <c r="D27" s="12">
        <f>IF(B27="","",COUNTIFS(Lugares!$D$7:$D$46,B27,Lugares!$J$7:$J$46,"Sí"))</f>
        <v/>
      </c>
      <c r="E27" s="13">
        <f>IF(B27="","",IF(C27&gt;0,D27/C27,0))</f>
        <v/>
      </c>
      <c r="F27" s="14">
        <f>IF(B27="","",SUMIF(Lugares!$D$7:$D$46,B27,Lugares!$L$7:$L$46))</f>
        <v/>
      </c>
      <c r="G27" s="15">
        <f>IF(B27="","",SUMIF(Lugares!$D$7:$D$46,B27,Lugares!$H$7:$H$46))</f>
        <v/>
      </c>
    </row>
    <row r="28">
      <c r="B28" s="11">
        <f>IF(Ajustes!D14="","",Ajustes!D14)</f>
        <v/>
      </c>
      <c r="C28" s="12">
        <f>IF(B28="","",COUNTIF(Lugares!$D$7:$D$46,B28))</f>
        <v/>
      </c>
      <c r="D28" s="12">
        <f>IF(B28="","",COUNTIFS(Lugares!$D$7:$D$46,B28,Lugares!$J$7:$J$46,"Sí"))</f>
        <v/>
      </c>
      <c r="E28" s="13">
        <f>IF(B28="","",IF(C28&gt;0,D28/C28,0))</f>
        <v/>
      </c>
      <c r="F28" s="14">
        <f>IF(B28="","",SUMIF(Lugares!$D$7:$D$46,B28,Lugares!$L$7:$L$46))</f>
        <v/>
      </c>
      <c r="G28" s="15">
        <f>IF(B28="","",SUMIF(Lugares!$D$7:$D$46,B28,Lugares!$H$7:$H$46))</f>
        <v/>
      </c>
    </row>
    <row r="29">
      <c r="B29" s="11">
        <f>IF(Ajustes!D15="","",Ajustes!D15)</f>
        <v/>
      </c>
      <c r="C29" s="12">
        <f>IF(B29="","",COUNTIF(Lugares!$D$7:$D$46,B29))</f>
        <v/>
      </c>
      <c r="D29" s="12">
        <f>IF(B29="","",COUNTIFS(Lugares!$D$7:$D$46,B29,Lugares!$J$7:$J$46,"Sí"))</f>
        <v/>
      </c>
      <c r="E29" s="13">
        <f>IF(B29="","",IF(C29&gt;0,D29/C29,0))</f>
        <v/>
      </c>
      <c r="F29" s="14">
        <f>IF(B29="","",SUMIF(Lugares!$D$7:$D$46,B29,Lugares!$L$7:$L$46))</f>
        <v/>
      </c>
      <c r="G29" s="15">
        <f>IF(B29="","",SUMIF(Lugares!$D$7:$D$46,B29,Lugares!$H$7:$H$46))</f>
        <v/>
      </c>
    </row>
    <row r="30">
      <c r="B30" s="11">
        <f>IF(Ajustes!D16="","",Ajustes!D16)</f>
        <v/>
      </c>
      <c r="C30" s="12">
        <f>IF(B30="","",COUNTIF(Lugares!$D$7:$D$46,B30))</f>
        <v/>
      </c>
      <c r="D30" s="12">
        <f>IF(B30="","",COUNTIFS(Lugares!$D$7:$D$46,B30,Lugares!$J$7:$J$46,"Sí"))</f>
        <v/>
      </c>
      <c r="E30" s="13">
        <f>IF(B30="","",IF(C30&gt;0,D30/C30,0))</f>
        <v/>
      </c>
      <c r="F30" s="14">
        <f>IF(B30="","",SUMIF(Lugares!$D$7:$D$46,B30,Lugares!$L$7:$L$46))</f>
        <v/>
      </c>
      <c r="G30" s="15">
        <f>IF(B30="","",SUMIF(Lugares!$D$7:$D$46,B30,Lugares!$H$7:$H$46))</f>
        <v/>
      </c>
    </row>
    <row r="31">
      <c r="B31" s="11">
        <f>IF(Ajustes!D17="","",Ajustes!D17)</f>
        <v/>
      </c>
      <c r="C31" s="12">
        <f>IF(B31="","",COUNTIF(Lugares!$D$7:$D$46,B31))</f>
        <v/>
      </c>
      <c r="D31" s="12">
        <f>IF(B31="","",COUNTIFS(Lugares!$D$7:$D$46,B31,Lugares!$J$7:$J$46,"Sí"))</f>
        <v/>
      </c>
      <c r="E31" s="13">
        <f>IF(B31="","",IF(C31&gt;0,D31/C31,0))</f>
        <v/>
      </c>
      <c r="F31" s="14">
        <f>IF(B31="","",SUMIF(Lugares!$D$7:$D$46,B31,Lugares!$L$7:$L$46))</f>
        <v/>
      </c>
      <c r="G31" s="15">
        <f>IF(B31="","",SUMIF(Lugares!$D$7:$D$46,B31,Lugares!$H$7:$H$46))</f>
        <v/>
      </c>
    </row>
    <row r="32">
      <c r="B32" s="11">
        <f>IF(Ajustes!D18="","",Ajustes!D18)</f>
        <v/>
      </c>
      <c r="C32" s="12">
        <f>IF(B32="","",COUNTIF(Lugares!$D$7:$D$46,B32))</f>
        <v/>
      </c>
      <c r="D32" s="12">
        <f>IF(B32="","",COUNTIFS(Lugares!$D$7:$D$46,B32,Lugares!$J$7:$J$46,"Sí"))</f>
        <v/>
      </c>
      <c r="E32" s="13">
        <f>IF(B32="","",IF(C32&gt;0,D32/C32,0))</f>
        <v/>
      </c>
      <c r="F32" s="14">
        <f>IF(B32="","",SUMIF(Lugares!$D$7:$D$46,B32,Lugares!$L$7:$L$46))</f>
        <v/>
      </c>
      <c r="G32" s="15">
        <f>IF(B32="","",SUMIF(Lugares!$D$7:$D$46,B32,Lugares!$H$7:$H$46))</f>
        <v/>
      </c>
    </row>
    <row r="33">
      <c r="B33" s="11">
        <f>IF(Ajustes!D19="","",Ajustes!D19)</f>
        <v/>
      </c>
      <c r="C33" s="12">
        <f>IF(B33="","",COUNTIF(Lugares!$D$7:$D$46,B33))</f>
        <v/>
      </c>
      <c r="D33" s="12">
        <f>IF(B33="","",COUNTIFS(Lugares!$D$7:$D$46,B33,Lugares!$J$7:$J$46,"Sí"))</f>
        <v/>
      </c>
      <c r="E33" s="13">
        <f>IF(B33="","",IF(C33&gt;0,D33/C33,0))</f>
        <v/>
      </c>
      <c r="F33" s="14">
        <f>IF(B33="","",SUMIF(Lugares!$D$7:$D$46,B33,Lugares!$L$7:$L$46))</f>
        <v/>
      </c>
      <c r="G33" s="15">
        <f>IF(B33="","",SUMIF(Lugares!$D$7:$D$46,B33,Lugares!$H$7:$H$46))</f>
        <v/>
      </c>
    </row>
    <row r="35">
      <c r="B35" s="9" t="inlineStr">
        <is>
          <t>POR PRIORIDAD</t>
        </is>
      </c>
    </row>
    <row r="36" ht="32" customHeight="1">
      <c r="B36" s="10" t="inlineStr">
        <is>
          <t>Prioridad</t>
        </is>
      </c>
      <c r="C36" s="10" t="inlineStr">
        <is>
          <t>Lugares</t>
        </is>
      </c>
      <c r="D36" s="10" t="inlineStr">
        <is>
          <t>Visitados</t>
        </is>
      </c>
      <c r="E36" s="10" t="inlineStr">
        <is>
          <t>Pendientes</t>
        </is>
      </c>
      <c r="F36" s="10" t="inlineStr">
        <is>
          <t>% visitado</t>
        </is>
      </c>
      <c r="G36" s="10" t="inlineStr">
        <is>
          <t>Horas pendientes</t>
        </is>
      </c>
    </row>
    <row r="37">
      <c r="B37" s="21" t="inlineStr">
        <is>
          <t>Alta</t>
        </is>
      </c>
      <c r="C37" s="12">
        <f>COUNTIF(Lugares!$E$7:$E$46,B37)</f>
        <v/>
      </c>
      <c r="D37" s="12">
        <f>COUNTIFS(Lugares!$E$7:$E$46,B37,Lugares!$J$7:$J$46,"Sí")</f>
        <v/>
      </c>
      <c r="E37" s="12">
        <f>C37-D37</f>
        <v/>
      </c>
      <c r="F37" s="13">
        <f>IF(C37&gt;0,D37/C37,0)</f>
        <v/>
      </c>
      <c r="G37" s="15">
        <f>SUMIFS(Lugares!$H$7:$H$46,Lugares!$E$7:$E$46,B37,Lugares!$J$7:$J$46,"&lt;&gt;Sí")</f>
        <v/>
      </c>
    </row>
    <row r="38">
      <c r="B38" s="21" t="inlineStr">
        <is>
          <t>Media</t>
        </is>
      </c>
      <c r="C38" s="12">
        <f>COUNTIF(Lugares!$E$7:$E$46,B38)</f>
        <v/>
      </c>
      <c r="D38" s="12">
        <f>COUNTIFS(Lugares!$E$7:$E$46,B38,Lugares!$J$7:$J$46,"Sí")</f>
        <v/>
      </c>
      <c r="E38" s="12">
        <f>C38-D38</f>
        <v/>
      </c>
      <c r="F38" s="13">
        <f>IF(C38&gt;0,D38/C38,0)</f>
        <v/>
      </c>
      <c r="G38" s="15">
        <f>SUMIFS(Lugares!$H$7:$H$46,Lugares!$E$7:$E$46,B38,Lugares!$J$7:$J$46,"&lt;&gt;Sí")</f>
        <v/>
      </c>
    </row>
    <row r="39">
      <c r="B39" s="21" t="inlineStr">
        <is>
          <t>Baja</t>
        </is>
      </c>
      <c r="C39" s="12">
        <f>COUNTIF(Lugares!$E$7:$E$46,B39)</f>
        <v/>
      </c>
      <c r="D39" s="12">
        <f>COUNTIFS(Lugares!$E$7:$E$46,B39,Lugares!$J$7:$J$46,"Sí")</f>
        <v/>
      </c>
      <c r="E39" s="12">
        <f>C39-D39</f>
        <v/>
      </c>
      <c r="F39" s="13">
        <f>IF(C39&gt;0,D39/C39,0)</f>
        <v/>
      </c>
      <c r="G39" s="15">
        <f>SUMIFS(Lugares!$H$7:$H$46,Lugares!$E$7:$E$46,B39,Lugares!$J$7:$J$46,"&lt;&gt;Sí")</f>
        <v/>
      </c>
    </row>
    <row r="40">
      <c r="B40" s="22" t="inlineStr">
        <is>
          <t>En ámbar, las prioridades «Alta» que aún tienes pendientes.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0">
    <mergeCell ref="F11:G11"/>
    <mergeCell ref="F6:G6"/>
    <mergeCell ref="B12:C12"/>
    <mergeCell ref="D6:E6"/>
    <mergeCell ref="F12:G12"/>
    <mergeCell ref="B11:C11"/>
    <mergeCell ref="D11:E11"/>
    <mergeCell ref="F5:G5"/>
    <mergeCell ref="B3:H3"/>
    <mergeCell ref="B8:C8"/>
    <mergeCell ref="F8:G8"/>
    <mergeCell ref="B2:H2"/>
    <mergeCell ref="B9:C9"/>
    <mergeCell ref="D9:E9"/>
    <mergeCell ref="F9:G9"/>
    <mergeCell ref="D12:E12"/>
    <mergeCell ref="D8:E8"/>
    <mergeCell ref="B6:C6"/>
    <mergeCell ref="B5:C5"/>
    <mergeCell ref="D5:E5"/>
  </mergeCells>
  <conditionalFormatting sqref="F16:F21">
    <cfRule type="dataBar" priority="1">
      <dataBar>
        <cfvo type="num" val="0"/>
        <cfvo type="max"/>
        <color rgb="0010B981"/>
      </dataBar>
    </cfRule>
  </conditionalFormatting>
  <conditionalFormatting sqref="C26:C33">
    <cfRule type="dataBar" priority="2">
      <dataBar>
        <cfvo type="num" val="0"/>
        <cfvo type="max"/>
        <color rgb="0034D399"/>
      </dataBar>
    </cfRule>
  </conditionalFormatting>
  <conditionalFormatting sqref="B37:G37">
    <cfRule type="expression" priority="3" dxfId="0">
      <formula>$E37&gt;0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2744A"/>
    <outlinePr summaryBelow="1" summaryRight="1"/>
    <pageSetUpPr fitToPage="1"/>
  </sheetPr>
  <dimension ref="B2:O48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32" customWidth="1" min="2" max="2"/>
    <col width="14" customWidth="1" min="3" max="3"/>
    <col width="15" customWidth="1" min="4" max="4"/>
    <col width="11" customWidth="1" min="5" max="5"/>
    <col width="13" customWidth="1" min="6" max="6"/>
    <col width="15" customWidth="1" min="7" max="7"/>
    <col width="12" customWidth="1" min="8" max="8"/>
    <col width="9" customWidth="1" min="9" max="9"/>
    <col width="11" customWidth="1" min="10" max="10"/>
    <col width="28" customWidth="1" min="11" max="11"/>
    <col width="14" customWidth="1" min="12" max="12"/>
    <col width="14" customWidth="1" min="13" max="13"/>
    <col width="13" customWidth="1" min="14" max="14"/>
    <col width="10" customWidth="1" min="15" max="15"/>
  </cols>
  <sheetData>
    <row r="2" ht="34" customHeight="1">
      <c r="B2" s="1" t="inlineStr">
        <is>
          <t>Lista de sitios por visitar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</row>
    <row r="3">
      <c r="B3" s="3" t="inlineStr">
        <is>
          <t>Un lugar por fila: ciudad, tipo, prioridad, entrada, horario, tiempo, día asignado y si ya lo has visitado</t>
        </is>
      </c>
    </row>
    <row r="6" ht="40" customHeight="1">
      <c r="B6" s="10" t="inlineStr">
        <is>
          <t>Lugar</t>
        </is>
      </c>
      <c r="C6" s="10" t="inlineStr">
        <is>
          <t>Ciudad</t>
        </is>
      </c>
      <c r="D6" s="10" t="inlineStr">
        <is>
          <t>Tipo</t>
        </is>
      </c>
      <c r="E6" s="10" t="inlineStr">
        <is>
          <t>Prioridad</t>
        </is>
      </c>
      <c r="F6" s="10" t="inlineStr">
        <is>
          <t>Entrada por persona</t>
        </is>
      </c>
      <c r="G6" s="10" t="inlineStr">
        <is>
          <t>Horario</t>
        </is>
      </c>
      <c r="H6" s="10" t="inlineStr">
        <is>
          <t>Tiempo estimado (h)</t>
        </is>
      </c>
      <c r="I6" s="10" t="inlineStr">
        <is>
          <t>Día</t>
        </is>
      </c>
      <c r="J6" s="10" t="inlineStr">
        <is>
          <t>¿Visitado?</t>
        </is>
      </c>
      <c r="K6" s="10" t="inlineStr">
        <is>
          <t>Notas</t>
        </is>
      </c>
      <c r="L6" s="10" t="inlineStr">
        <is>
          <t>Coste del grupo</t>
        </is>
      </c>
      <c r="M6" s="10" t="inlineStr">
        <is>
          <t>Estado</t>
        </is>
      </c>
      <c r="N6" s="10" t="inlineStr">
        <is>
          <t>Fecha prevista</t>
        </is>
      </c>
      <c r="O6" s="10" t="inlineStr">
        <is>
          <t>Puntos</t>
        </is>
      </c>
    </row>
    <row r="7">
      <c r="B7" s="23" t="inlineStr">
        <is>
          <t>Torre de Belém</t>
        </is>
      </c>
      <c r="C7" s="23" t="inlineStr">
        <is>
          <t>Lisboa</t>
        </is>
      </c>
      <c r="D7" s="23" t="inlineStr">
        <is>
          <t>Monumento</t>
        </is>
      </c>
      <c r="E7" s="24" t="inlineStr">
        <is>
          <t>Alta</t>
        </is>
      </c>
      <c r="F7" s="25" t="n">
        <v>8.5</v>
      </c>
      <c r="G7" s="24" t="inlineStr">
        <is>
          <t>10:00-18:30</t>
        </is>
      </c>
      <c r="H7" s="26" t="n">
        <v>1.5</v>
      </c>
      <c r="I7" s="27" t="n">
        <v>1</v>
      </c>
      <c r="J7" s="24" t="inlineStr">
        <is>
          <t>Sí</t>
        </is>
      </c>
      <c r="K7" s="23" t="inlineStr">
        <is>
          <t>Ir a primera hora</t>
        </is>
      </c>
      <c r="L7" s="14">
        <f>IF(OR(B7="",F7=""),"",ROUND(F7*Ajustes!$C$6,2))</f>
        <v/>
      </c>
      <c r="M7" s="28">
        <f>IF(B7="","",IF(J7="Sí","Visitado",IF(I7="","Sin asignar","Planificado")))</f>
        <v/>
      </c>
      <c r="N7" s="29">
        <f>IF(OR(B7="",I7=""),"",Ajustes!$C$7+I7-1)</f>
        <v/>
      </c>
      <c r="O7" s="30">
        <f>IF(B7="","",IF(E7="Alta",3,IF(E7="Media",2,IF(E7="Baja",1,0))))</f>
        <v/>
      </c>
    </row>
    <row r="8">
      <c r="B8" s="23" t="inlineStr">
        <is>
          <t>Monasterio de los Jerónimos</t>
        </is>
      </c>
      <c r="C8" s="23" t="inlineStr">
        <is>
          <t>Lisboa</t>
        </is>
      </c>
      <c r="D8" s="23" t="inlineStr">
        <is>
          <t>Monumento</t>
        </is>
      </c>
      <c r="E8" s="24" t="inlineStr">
        <is>
          <t>Alta</t>
        </is>
      </c>
      <c r="F8" s="25" t="n">
        <v>12</v>
      </c>
      <c r="G8" s="24" t="inlineStr">
        <is>
          <t>10:00-17:30</t>
        </is>
      </c>
      <c r="H8" s="26" t="n">
        <v>2</v>
      </c>
      <c r="I8" s="27" t="n">
        <v>1</v>
      </c>
      <c r="J8" s="24" t="inlineStr">
        <is>
          <t>Sí</t>
        </is>
      </c>
      <c r="K8" s="23" t="inlineStr">
        <is>
          <t>Comprar entrada online</t>
        </is>
      </c>
      <c r="L8" s="14">
        <f>IF(OR(B8="",F8=""),"",ROUND(F8*Ajustes!$C$6,2))</f>
        <v/>
      </c>
      <c r="M8" s="28">
        <f>IF(B8="","",IF(J8="Sí","Visitado",IF(I8="","Sin asignar","Planificado")))</f>
        <v/>
      </c>
      <c r="N8" s="29">
        <f>IF(OR(B8="",I8=""),"",Ajustes!$C$7+I8-1)</f>
        <v/>
      </c>
      <c r="O8" s="30">
        <f>IF(B8="","",IF(E8="Alta",3,IF(E8="Media",2,IF(E8="Baja",1,0))))</f>
        <v/>
      </c>
    </row>
    <row r="9">
      <c r="B9" s="23" t="inlineStr">
        <is>
          <t>Pastéis de Belém</t>
        </is>
      </c>
      <c r="C9" s="23" t="inlineStr">
        <is>
          <t>Lisboa</t>
        </is>
      </c>
      <c r="D9" s="23" t="inlineStr">
        <is>
          <t>Gastronomía</t>
        </is>
      </c>
      <c r="E9" s="24" t="inlineStr">
        <is>
          <t>Media</t>
        </is>
      </c>
      <c r="F9" s="25" t="n">
        <v>0</v>
      </c>
      <c r="G9" s="24" t="inlineStr">
        <is>
          <t>08:00-23:00</t>
        </is>
      </c>
      <c r="H9" s="26" t="n">
        <v>0.75</v>
      </c>
      <c r="I9" s="27" t="n">
        <v>1</v>
      </c>
      <c r="J9" s="24" t="inlineStr">
        <is>
          <t>Sí</t>
        </is>
      </c>
      <c r="K9" s="23" t="inlineStr">
        <is>
          <t>Pagas lo que consumas</t>
        </is>
      </c>
      <c r="L9" s="14">
        <f>IF(OR(B9="",F9=""),"",ROUND(F9*Ajustes!$C$6,2))</f>
        <v/>
      </c>
      <c r="M9" s="28">
        <f>IF(B9="","",IF(J9="Sí","Visitado",IF(I9="","Sin asignar","Planificado")))</f>
        <v/>
      </c>
      <c r="N9" s="29">
        <f>IF(OR(B9="",I9=""),"",Ajustes!$C$7+I9-1)</f>
        <v/>
      </c>
      <c r="O9" s="30">
        <f>IF(B9="","",IF(E9="Alta",3,IF(E9="Media",2,IF(E9="Baja",1,0))))</f>
        <v/>
      </c>
    </row>
    <row r="10">
      <c r="B10" s="23" t="inlineStr">
        <is>
          <t>Castillo de San Jorge</t>
        </is>
      </c>
      <c r="C10" s="23" t="inlineStr">
        <is>
          <t>Lisboa</t>
        </is>
      </c>
      <c r="D10" s="23" t="inlineStr">
        <is>
          <t>Monumento</t>
        </is>
      </c>
      <c r="E10" s="24" t="inlineStr">
        <is>
          <t>Alta</t>
        </is>
      </c>
      <c r="F10" s="25" t="n">
        <v>15</v>
      </c>
      <c r="G10" s="24" t="inlineStr">
        <is>
          <t>09:00-21:00</t>
        </is>
      </c>
      <c r="H10" s="26" t="n">
        <v>2</v>
      </c>
      <c r="I10" s="27" t="n">
        <v>2</v>
      </c>
      <c r="J10" s="24" t="inlineStr">
        <is>
          <t>No</t>
        </is>
      </c>
      <c r="K10" s="23" t="inlineStr">
        <is>
          <t>Atardecer</t>
        </is>
      </c>
      <c r="L10" s="14">
        <f>IF(OR(B10="",F10=""),"",ROUND(F10*Ajustes!$C$6,2))</f>
        <v/>
      </c>
      <c r="M10" s="28">
        <f>IF(B10="","",IF(J10="Sí","Visitado",IF(I10="","Sin asignar","Planificado")))</f>
        <v/>
      </c>
      <c r="N10" s="29">
        <f>IF(OR(B10="",I10=""),"",Ajustes!$C$7+I10-1)</f>
        <v/>
      </c>
      <c r="O10" s="30">
        <f>IF(B10="","",IF(E10="Alta",3,IF(E10="Media",2,IF(E10="Baja",1,0))))</f>
        <v/>
      </c>
    </row>
    <row r="11">
      <c r="B11" s="23" t="inlineStr">
        <is>
          <t>Barrio de Alfama</t>
        </is>
      </c>
      <c r="C11" s="23" t="inlineStr">
        <is>
          <t>Lisboa</t>
        </is>
      </c>
      <c r="D11" s="23" t="inlineStr">
        <is>
          <t>Barrio</t>
        </is>
      </c>
      <c r="E11" s="24" t="inlineStr">
        <is>
          <t>Alta</t>
        </is>
      </c>
      <c r="F11" s="25" t="n">
        <v>0</v>
      </c>
      <c r="G11" s="24" t="inlineStr">
        <is>
          <t>Libre</t>
        </is>
      </c>
      <c r="H11" s="26" t="n">
        <v>3</v>
      </c>
      <c r="I11" s="27" t="n">
        <v>2</v>
      </c>
      <c r="J11" s="24" t="inlineStr">
        <is>
          <t>No</t>
        </is>
      </c>
      <c r="K11" s="23" t="inlineStr">
        <is>
          <t>Calzado cómodo</t>
        </is>
      </c>
      <c r="L11" s="14">
        <f>IF(OR(B11="",F11=""),"",ROUND(F11*Ajustes!$C$6,2))</f>
        <v/>
      </c>
      <c r="M11" s="28">
        <f>IF(B11="","",IF(J11="Sí","Visitado",IF(I11="","Sin asignar","Planificado")))</f>
        <v/>
      </c>
      <c r="N11" s="29">
        <f>IF(OR(B11="",I11=""),"",Ajustes!$C$7+I11-1)</f>
        <v/>
      </c>
      <c r="O11" s="30">
        <f>IF(B11="","",IF(E11="Alta",3,IF(E11="Media",2,IF(E11="Baja",1,0))))</f>
        <v/>
      </c>
    </row>
    <row r="12">
      <c r="B12" s="23" t="inlineStr">
        <is>
          <t>Mirador de Senhora do Monte</t>
        </is>
      </c>
      <c r="C12" s="23" t="inlineStr">
        <is>
          <t>Lisboa</t>
        </is>
      </c>
      <c r="D12" s="23" t="inlineStr">
        <is>
          <t>Mirador</t>
        </is>
      </c>
      <c r="E12" s="24" t="inlineStr">
        <is>
          <t>Baja</t>
        </is>
      </c>
      <c r="F12" s="25" t="n">
        <v>0</v>
      </c>
      <c r="G12" s="24" t="inlineStr">
        <is>
          <t>Libre</t>
        </is>
      </c>
      <c r="H12" s="26" t="n">
        <v>1</v>
      </c>
      <c r="I12" s="27" t="n">
        <v>2</v>
      </c>
      <c r="J12" s="24" t="inlineStr">
        <is>
          <t>No</t>
        </is>
      </c>
      <c r="K12" s="23" t="n"/>
      <c r="L12" s="14">
        <f>IF(OR(B12="",F12=""),"",ROUND(F12*Ajustes!$C$6,2))</f>
        <v/>
      </c>
      <c r="M12" s="28">
        <f>IF(B12="","",IF(J12="Sí","Visitado",IF(I12="","Sin asignar","Planificado")))</f>
        <v/>
      </c>
      <c r="N12" s="29">
        <f>IF(OR(B12="",I12=""),"",Ajustes!$C$7+I12-1)</f>
        <v/>
      </c>
      <c r="O12" s="30">
        <f>IF(B12="","",IF(E12="Alta",3,IF(E12="Media",2,IF(E12="Baja",1,0))))</f>
        <v/>
      </c>
    </row>
    <row r="13">
      <c r="B13" s="23" t="inlineStr">
        <is>
          <t>Oceanário</t>
        </is>
      </c>
      <c r="C13" s="23" t="inlineStr">
        <is>
          <t>Lisboa</t>
        </is>
      </c>
      <c r="D13" s="23" t="inlineStr">
        <is>
          <t>Museo</t>
        </is>
      </c>
      <c r="E13" s="24" t="inlineStr">
        <is>
          <t>Media</t>
        </is>
      </c>
      <c r="F13" s="25" t="n">
        <v>25</v>
      </c>
      <c r="G13" s="24" t="inlineStr">
        <is>
          <t>10:00-20:00</t>
        </is>
      </c>
      <c r="H13" s="26" t="n">
        <v>2.5</v>
      </c>
      <c r="I13" s="27" t="n">
        <v>3</v>
      </c>
      <c r="J13" s="24" t="inlineStr">
        <is>
          <t>No</t>
        </is>
      </c>
      <c r="K13" s="23" t="inlineStr">
        <is>
          <t>Mejor por la mañana</t>
        </is>
      </c>
      <c r="L13" s="14">
        <f>IF(OR(B13="",F13=""),"",ROUND(F13*Ajustes!$C$6,2))</f>
        <v/>
      </c>
      <c r="M13" s="28">
        <f>IF(B13="","",IF(J13="Sí","Visitado",IF(I13="","Sin asignar","Planificado")))</f>
        <v/>
      </c>
      <c r="N13" s="29">
        <f>IF(OR(B13="",I13=""),"",Ajustes!$C$7+I13-1)</f>
        <v/>
      </c>
      <c r="O13" s="30">
        <f>IF(B13="","",IF(E13="Alta",3,IF(E13="Media",2,IF(E13="Baja",1,0))))</f>
        <v/>
      </c>
    </row>
    <row r="14">
      <c r="B14" s="23" t="inlineStr">
        <is>
          <t>LX Factory</t>
        </is>
      </c>
      <c r="C14" s="23" t="inlineStr">
        <is>
          <t>Lisboa</t>
        </is>
      </c>
      <c r="D14" s="23" t="inlineStr">
        <is>
          <t>Compras</t>
        </is>
      </c>
      <c r="E14" s="24" t="inlineStr">
        <is>
          <t>Baja</t>
        </is>
      </c>
      <c r="F14" s="25" t="n">
        <v>0</v>
      </c>
      <c r="G14" s="24" t="inlineStr">
        <is>
          <t>12:00-23:00</t>
        </is>
      </c>
      <c r="H14" s="26" t="n">
        <v>2</v>
      </c>
      <c r="I14" s="27" t="n">
        <v>3</v>
      </c>
      <c r="J14" s="24" t="inlineStr">
        <is>
          <t>No</t>
        </is>
      </c>
      <c r="K14" s="23" t="n"/>
      <c r="L14" s="14">
        <f>IF(OR(B14="",F14=""),"",ROUND(F14*Ajustes!$C$6,2))</f>
        <v/>
      </c>
      <c r="M14" s="28">
        <f>IF(B14="","",IF(J14="Sí","Visitado",IF(I14="","Sin asignar","Planificado")))</f>
        <v/>
      </c>
      <c r="N14" s="29">
        <f>IF(OR(B14="",I14=""),"",Ajustes!$C$7+I14-1)</f>
        <v/>
      </c>
      <c r="O14" s="30">
        <f>IF(B14="","",IF(E14="Alta",3,IF(E14="Media",2,IF(E14="Baja",1,0))))</f>
        <v/>
      </c>
    </row>
    <row r="15">
      <c r="B15" s="23" t="inlineStr">
        <is>
          <t>Palacio da Pena</t>
        </is>
      </c>
      <c r="C15" s="23" t="inlineStr">
        <is>
          <t>Sintra</t>
        </is>
      </c>
      <c r="D15" s="23" t="inlineStr">
        <is>
          <t>Monumento</t>
        </is>
      </c>
      <c r="E15" s="24" t="inlineStr">
        <is>
          <t>Alta</t>
        </is>
      </c>
      <c r="F15" s="25" t="n">
        <v>20</v>
      </c>
      <c r="G15" s="24" t="inlineStr">
        <is>
          <t>09:30-18:30</t>
        </is>
      </c>
      <c r="H15" s="26" t="n">
        <v>3</v>
      </c>
      <c r="I15" s="27" t="n">
        <v>4</v>
      </c>
      <c r="J15" s="24" t="inlineStr">
        <is>
          <t>No</t>
        </is>
      </c>
      <c r="K15" s="23" t="inlineStr">
        <is>
          <t>Subir en bus lanzadera</t>
        </is>
      </c>
      <c r="L15" s="14">
        <f>IF(OR(B15="",F15=""),"",ROUND(F15*Ajustes!$C$6,2))</f>
        <v/>
      </c>
      <c r="M15" s="28">
        <f>IF(B15="","",IF(J15="Sí","Visitado",IF(I15="","Sin asignar","Planificado")))</f>
        <v/>
      </c>
      <c r="N15" s="29">
        <f>IF(OR(B15="",I15=""),"",Ajustes!$C$7+I15-1)</f>
        <v/>
      </c>
      <c r="O15" s="30">
        <f>IF(B15="","",IF(E15="Alta",3,IF(E15="Media",2,IF(E15="Baja",1,0))))</f>
        <v/>
      </c>
    </row>
    <row r="16">
      <c r="B16" s="23" t="inlineStr">
        <is>
          <t>Quinta da Regaleira</t>
        </is>
      </c>
      <c r="C16" s="23" t="inlineStr">
        <is>
          <t>Sintra</t>
        </is>
      </c>
      <c r="D16" s="23" t="inlineStr">
        <is>
          <t>Naturaleza</t>
        </is>
      </c>
      <c r="E16" s="24" t="inlineStr">
        <is>
          <t>Alta</t>
        </is>
      </c>
      <c r="F16" s="25" t="n">
        <v>14</v>
      </c>
      <c r="G16" s="24" t="inlineStr">
        <is>
          <t>10:00-18:30</t>
        </is>
      </c>
      <c r="H16" s="26" t="n">
        <v>2.5</v>
      </c>
      <c r="I16" s="27" t="n">
        <v>4</v>
      </c>
      <c r="J16" s="24" t="inlineStr">
        <is>
          <t>No</t>
        </is>
      </c>
      <c r="K16" s="23" t="n"/>
      <c r="L16" s="14">
        <f>IF(OR(B16="",F16=""),"",ROUND(F16*Ajustes!$C$6,2))</f>
        <v/>
      </c>
      <c r="M16" s="28">
        <f>IF(B16="","",IF(J16="Sí","Visitado",IF(I16="","Sin asignar","Planificado")))</f>
        <v/>
      </c>
      <c r="N16" s="29">
        <f>IF(OR(B16="",I16=""),"",Ajustes!$C$7+I16-1)</f>
        <v/>
      </c>
      <c r="O16" s="30">
        <f>IF(B16="","",IF(E16="Alta",3,IF(E16="Media",2,IF(E16="Baja",1,0))))</f>
        <v/>
      </c>
    </row>
    <row r="17">
      <c r="B17" s="23" t="inlineStr">
        <is>
          <t>Cabo da Roca</t>
        </is>
      </c>
      <c r="C17" s="23" t="inlineStr">
        <is>
          <t>Sintra</t>
        </is>
      </c>
      <c r="D17" s="23" t="inlineStr">
        <is>
          <t>Mirador</t>
        </is>
      </c>
      <c r="E17" s="24" t="inlineStr">
        <is>
          <t>Media</t>
        </is>
      </c>
      <c r="F17" s="25" t="n">
        <v>0</v>
      </c>
      <c r="G17" s="24" t="inlineStr">
        <is>
          <t>Libre</t>
        </is>
      </c>
      <c r="H17" s="26" t="n">
        <v>1</v>
      </c>
      <c r="I17" s="27" t="n">
        <v>4</v>
      </c>
      <c r="J17" s="24" t="inlineStr">
        <is>
          <t>No</t>
        </is>
      </c>
      <c r="K17" s="23" t="inlineStr">
        <is>
          <t>Hace viento</t>
        </is>
      </c>
      <c r="L17" s="14">
        <f>IF(OR(B17="",F17=""),"",ROUND(F17*Ajustes!$C$6,2))</f>
        <v/>
      </c>
      <c r="M17" s="28">
        <f>IF(B17="","",IF(J17="Sí","Visitado",IF(I17="","Sin asignar","Planificado")))</f>
        <v/>
      </c>
      <c r="N17" s="29">
        <f>IF(OR(B17="",I17=""),"",Ajustes!$C$7+I17-1)</f>
        <v/>
      </c>
      <c r="O17" s="30">
        <f>IF(B17="","",IF(E17="Alta",3,IF(E17="Media",2,IF(E17="Baja",1,0))))</f>
        <v/>
      </c>
    </row>
    <row r="18">
      <c r="B18" s="23" t="inlineStr">
        <is>
          <t>Boca do Inferno</t>
        </is>
      </c>
      <c r="C18" s="23" t="inlineStr">
        <is>
          <t>Cascais</t>
        </is>
      </c>
      <c r="D18" s="23" t="inlineStr">
        <is>
          <t>Naturaleza</t>
        </is>
      </c>
      <c r="E18" s="24" t="inlineStr">
        <is>
          <t>Media</t>
        </is>
      </c>
      <c r="F18" s="25" t="n">
        <v>0</v>
      </c>
      <c r="G18" s="24" t="inlineStr">
        <is>
          <t>Libre</t>
        </is>
      </c>
      <c r="H18" s="26" t="n">
        <v>1</v>
      </c>
      <c r="I18" s="27" t="n">
        <v>5</v>
      </c>
      <c r="J18" s="24" t="inlineStr">
        <is>
          <t>No</t>
        </is>
      </c>
      <c r="K18" s="23" t="n"/>
      <c r="L18" s="14">
        <f>IF(OR(B18="",F18=""),"",ROUND(F18*Ajustes!$C$6,2))</f>
        <v/>
      </c>
      <c r="M18" s="28">
        <f>IF(B18="","",IF(J18="Sí","Visitado",IF(I18="","Sin asignar","Planificado")))</f>
        <v/>
      </c>
      <c r="N18" s="29">
        <f>IF(OR(B18="",I18=""),"",Ajustes!$C$7+I18-1)</f>
        <v/>
      </c>
      <c r="O18" s="30">
        <f>IF(B18="","",IF(E18="Alta",3,IF(E18="Media",2,IF(E18="Baja",1,0))))</f>
        <v/>
      </c>
    </row>
    <row r="19">
      <c r="B19" s="23" t="inlineStr">
        <is>
          <t>Casco antiguo de Cascais</t>
        </is>
      </c>
      <c r="C19" s="23" t="inlineStr">
        <is>
          <t>Cascais</t>
        </is>
      </c>
      <c r="D19" s="23" t="inlineStr">
        <is>
          <t>Barrio</t>
        </is>
      </c>
      <c r="E19" s="24" t="inlineStr">
        <is>
          <t>Media</t>
        </is>
      </c>
      <c r="F19" s="25" t="n">
        <v>0</v>
      </c>
      <c r="G19" s="24" t="inlineStr">
        <is>
          <t>Libre</t>
        </is>
      </c>
      <c r="H19" s="26" t="n">
        <v>2.5</v>
      </c>
      <c r="I19" s="27" t="n">
        <v>5</v>
      </c>
      <c r="J19" s="24" t="inlineStr">
        <is>
          <t>No</t>
        </is>
      </c>
      <c r="K19" s="23" t="inlineStr">
        <is>
          <t>Comer pescado</t>
        </is>
      </c>
      <c r="L19" s="14">
        <f>IF(OR(B19="",F19=""),"",ROUND(F19*Ajustes!$C$6,2))</f>
        <v/>
      </c>
      <c r="M19" s="28">
        <f>IF(B19="","",IF(J19="Sí","Visitado",IF(I19="","Sin asignar","Planificado")))</f>
        <v/>
      </c>
      <c r="N19" s="29">
        <f>IF(OR(B19="",I19=""),"",Ajustes!$C$7+I19-1)</f>
        <v/>
      </c>
      <c r="O19" s="30">
        <f>IF(B19="","",IF(E19="Alta",3,IF(E19="Media",2,IF(E19="Baja",1,0))))</f>
        <v/>
      </c>
    </row>
    <row r="20">
      <c r="B20" s="23" t="inlineStr">
        <is>
          <t>Museo del Fado</t>
        </is>
      </c>
      <c r="C20" s="23" t="inlineStr">
        <is>
          <t>Lisboa</t>
        </is>
      </c>
      <c r="D20" s="23" t="inlineStr">
        <is>
          <t>Museo</t>
        </is>
      </c>
      <c r="E20" s="24" t="inlineStr">
        <is>
          <t>Baja</t>
        </is>
      </c>
      <c r="F20" s="25" t="n">
        <v>6</v>
      </c>
      <c r="G20" s="24" t="inlineStr">
        <is>
          <t>10:00-18:00</t>
        </is>
      </c>
      <c r="H20" s="26" t="n">
        <v>1.5</v>
      </c>
      <c r="I20" s="27" t="n"/>
      <c r="J20" s="24" t="inlineStr">
        <is>
          <t>No</t>
        </is>
      </c>
      <c r="K20" s="23" t="inlineStr">
        <is>
          <t>Sin día: si sobra tiempo</t>
        </is>
      </c>
      <c r="L20" s="14">
        <f>IF(OR(B20="",F20=""),"",ROUND(F20*Ajustes!$C$6,2))</f>
        <v/>
      </c>
      <c r="M20" s="28">
        <f>IF(B20="","",IF(J20="Sí","Visitado",IF(I20="","Sin asignar","Planificado")))</f>
        <v/>
      </c>
      <c r="N20" s="29">
        <f>IF(OR(B20="",I20=""),"",Ajustes!$C$7+I20-1)</f>
        <v/>
      </c>
      <c r="O20" s="30">
        <f>IF(B20="","",IF(E20="Alta",3,IF(E20="Media",2,IF(E20="Baja",1,0))))</f>
        <v/>
      </c>
    </row>
    <row r="21">
      <c r="B21" s="23" t="n"/>
      <c r="C21" s="23" t="n"/>
      <c r="D21" s="23" t="n"/>
      <c r="E21" s="24" t="n"/>
      <c r="F21" s="25" t="n"/>
      <c r="G21" s="24" t="n"/>
      <c r="H21" s="26" t="n"/>
      <c r="I21" s="27" t="n"/>
      <c r="J21" s="24" t="n"/>
      <c r="K21" s="23" t="n"/>
      <c r="L21" s="14">
        <f>IF(OR(B21="",F21=""),"",ROUND(F21*Ajustes!$C$6,2))</f>
        <v/>
      </c>
      <c r="M21" s="28">
        <f>IF(B21="","",IF(J21="Sí","Visitado",IF(I21="","Sin asignar","Planificado")))</f>
        <v/>
      </c>
      <c r="N21" s="29">
        <f>IF(OR(B21="",I21=""),"",Ajustes!$C$7+I21-1)</f>
        <v/>
      </c>
      <c r="O21" s="30">
        <f>IF(B21="","",IF(E21="Alta",3,IF(E21="Media",2,IF(E21="Baja",1,0))))</f>
        <v/>
      </c>
    </row>
    <row r="22">
      <c r="B22" s="23" t="n"/>
      <c r="C22" s="23" t="n"/>
      <c r="D22" s="23" t="n"/>
      <c r="E22" s="24" t="n"/>
      <c r="F22" s="25" t="n"/>
      <c r="G22" s="24" t="n"/>
      <c r="H22" s="26" t="n"/>
      <c r="I22" s="27" t="n"/>
      <c r="J22" s="24" t="n"/>
      <c r="K22" s="23" t="n"/>
      <c r="L22" s="14">
        <f>IF(OR(B22="",F22=""),"",ROUND(F22*Ajustes!$C$6,2))</f>
        <v/>
      </c>
      <c r="M22" s="28">
        <f>IF(B22="","",IF(J22="Sí","Visitado",IF(I22="","Sin asignar","Planificado")))</f>
        <v/>
      </c>
      <c r="N22" s="29">
        <f>IF(OR(B22="",I22=""),"",Ajustes!$C$7+I22-1)</f>
        <v/>
      </c>
      <c r="O22" s="30">
        <f>IF(B22="","",IF(E22="Alta",3,IF(E22="Media",2,IF(E22="Baja",1,0))))</f>
        <v/>
      </c>
    </row>
    <row r="23">
      <c r="B23" s="23" t="n"/>
      <c r="C23" s="23" t="n"/>
      <c r="D23" s="23" t="n"/>
      <c r="E23" s="24" t="n"/>
      <c r="F23" s="25" t="n"/>
      <c r="G23" s="24" t="n"/>
      <c r="H23" s="26" t="n"/>
      <c r="I23" s="27" t="n"/>
      <c r="J23" s="24" t="n"/>
      <c r="K23" s="23" t="n"/>
      <c r="L23" s="14">
        <f>IF(OR(B23="",F23=""),"",ROUND(F23*Ajustes!$C$6,2))</f>
        <v/>
      </c>
      <c r="M23" s="28">
        <f>IF(B23="","",IF(J23="Sí","Visitado",IF(I23="","Sin asignar","Planificado")))</f>
        <v/>
      </c>
      <c r="N23" s="29">
        <f>IF(OR(B23="",I23=""),"",Ajustes!$C$7+I23-1)</f>
        <v/>
      </c>
      <c r="O23" s="30">
        <f>IF(B23="","",IF(E23="Alta",3,IF(E23="Media",2,IF(E23="Baja",1,0))))</f>
        <v/>
      </c>
    </row>
    <row r="24">
      <c r="B24" s="23" t="n"/>
      <c r="C24" s="23" t="n"/>
      <c r="D24" s="23" t="n"/>
      <c r="E24" s="24" t="n"/>
      <c r="F24" s="25" t="n"/>
      <c r="G24" s="24" t="n"/>
      <c r="H24" s="26" t="n"/>
      <c r="I24" s="27" t="n"/>
      <c r="J24" s="24" t="n"/>
      <c r="K24" s="23" t="n"/>
      <c r="L24" s="14">
        <f>IF(OR(B24="",F24=""),"",ROUND(F24*Ajustes!$C$6,2))</f>
        <v/>
      </c>
      <c r="M24" s="28">
        <f>IF(B24="","",IF(J24="Sí","Visitado",IF(I24="","Sin asignar","Planificado")))</f>
        <v/>
      </c>
      <c r="N24" s="29">
        <f>IF(OR(B24="",I24=""),"",Ajustes!$C$7+I24-1)</f>
        <v/>
      </c>
      <c r="O24" s="30">
        <f>IF(B24="","",IF(E24="Alta",3,IF(E24="Media",2,IF(E24="Baja",1,0))))</f>
        <v/>
      </c>
    </row>
    <row r="25">
      <c r="B25" s="23" t="n"/>
      <c r="C25" s="23" t="n"/>
      <c r="D25" s="23" t="n"/>
      <c r="E25" s="24" t="n"/>
      <c r="F25" s="25" t="n"/>
      <c r="G25" s="24" t="n"/>
      <c r="H25" s="26" t="n"/>
      <c r="I25" s="27" t="n"/>
      <c r="J25" s="24" t="n"/>
      <c r="K25" s="23" t="n"/>
      <c r="L25" s="14">
        <f>IF(OR(B25="",F25=""),"",ROUND(F25*Ajustes!$C$6,2))</f>
        <v/>
      </c>
      <c r="M25" s="28">
        <f>IF(B25="","",IF(J25="Sí","Visitado",IF(I25="","Sin asignar","Planificado")))</f>
        <v/>
      </c>
      <c r="N25" s="29">
        <f>IF(OR(B25="",I25=""),"",Ajustes!$C$7+I25-1)</f>
        <v/>
      </c>
      <c r="O25" s="30">
        <f>IF(B25="","",IF(E25="Alta",3,IF(E25="Media",2,IF(E25="Baja",1,0))))</f>
        <v/>
      </c>
    </row>
    <row r="26">
      <c r="B26" s="23" t="n"/>
      <c r="C26" s="23" t="n"/>
      <c r="D26" s="23" t="n"/>
      <c r="E26" s="24" t="n"/>
      <c r="F26" s="25" t="n"/>
      <c r="G26" s="24" t="n"/>
      <c r="H26" s="26" t="n"/>
      <c r="I26" s="27" t="n"/>
      <c r="J26" s="24" t="n"/>
      <c r="K26" s="23" t="n"/>
      <c r="L26" s="14">
        <f>IF(OR(B26="",F26=""),"",ROUND(F26*Ajustes!$C$6,2))</f>
        <v/>
      </c>
      <c r="M26" s="28">
        <f>IF(B26="","",IF(J26="Sí","Visitado",IF(I26="","Sin asignar","Planificado")))</f>
        <v/>
      </c>
      <c r="N26" s="29">
        <f>IF(OR(B26="",I26=""),"",Ajustes!$C$7+I26-1)</f>
        <v/>
      </c>
      <c r="O26" s="30">
        <f>IF(B26="","",IF(E26="Alta",3,IF(E26="Media",2,IF(E26="Baja",1,0))))</f>
        <v/>
      </c>
    </row>
    <row r="27">
      <c r="B27" s="23" t="n"/>
      <c r="C27" s="23" t="n"/>
      <c r="D27" s="23" t="n"/>
      <c r="E27" s="24" t="n"/>
      <c r="F27" s="25" t="n"/>
      <c r="G27" s="24" t="n"/>
      <c r="H27" s="26" t="n"/>
      <c r="I27" s="27" t="n"/>
      <c r="J27" s="24" t="n"/>
      <c r="K27" s="23" t="n"/>
      <c r="L27" s="14">
        <f>IF(OR(B27="",F27=""),"",ROUND(F27*Ajustes!$C$6,2))</f>
        <v/>
      </c>
      <c r="M27" s="28">
        <f>IF(B27="","",IF(J27="Sí","Visitado",IF(I27="","Sin asignar","Planificado")))</f>
        <v/>
      </c>
      <c r="N27" s="29">
        <f>IF(OR(B27="",I27=""),"",Ajustes!$C$7+I27-1)</f>
        <v/>
      </c>
      <c r="O27" s="30">
        <f>IF(B27="","",IF(E27="Alta",3,IF(E27="Media",2,IF(E27="Baja",1,0))))</f>
        <v/>
      </c>
    </row>
    <row r="28">
      <c r="B28" s="23" t="n"/>
      <c r="C28" s="23" t="n"/>
      <c r="D28" s="23" t="n"/>
      <c r="E28" s="24" t="n"/>
      <c r="F28" s="25" t="n"/>
      <c r="G28" s="24" t="n"/>
      <c r="H28" s="26" t="n"/>
      <c r="I28" s="27" t="n"/>
      <c r="J28" s="24" t="n"/>
      <c r="K28" s="23" t="n"/>
      <c r="L28" s="14">
        <f>IF(OR(B28="",F28=""),"",ROUND(F28*Ajustes!$C$6,2))</f>
        <v/>
      </c>
      <c r="M28" s="28">
        <f>IF(B28="","",IF(J28="Sí","Visitado",IF(I28="","Sin asignar","Planificado")))</f>
        <v/>
      </c>
      <c r="N28" s="29">
        <f>IF(OR(B28="",I28=""),"",Ajustes!$C$7+I28-1)</f>
        <v/>
      </c>
      <c r="O28" s="30">
        <f>IF(B28="","",IF(E28="Alta",3,IF(E28="Media",2,IF(E28="Baja",1,0))))</f>
        <v/>
      </c>
    </row>
    <row r="29">
      <c r="B29" s="23" t="n"/>
      <c r="C29" s="23" t="n"/>
      <c r="D29" s="23" t="n"/>
      <c r="E29" s="24" t="n"/>
      <c r="F29" s="25" t="n"/>
      <c r="G29" s="24" t="n"/>
      <c r="H29" s="26" t="n"/>
      <c r="I29" s="27" t="n"/>
      <c r="J29" s="24" t="n"/>
      <c r="K29" s="23" t="n"/>
      <c r="L29" s="14">
        <f>IF(OR(B29="",F29=""),"",ROUND(F29*Ajustes!$C$6,2))</f>
        <v/>
      </c>
      <c r="M29" s="28">
        <f>IF(B29="","",IF(J29="Sí","Visitado",IF(I29="","Sin asignar","Planificado")))</f>
        <v/>
      </c>
      <c r="N29" s="29">
        <f>IF(OR(B29="",I29=""),"",Ajustes!$C$7+I29-1)</f>
        <v/>
      </c>
      <c r="O29" s="30">
        <f>IF(B29="","",IF(E29="Alta",3,IF(E29="Media",2,IF(E29="Baja",1,0))))</f>
        <v/>
      </c>
    </row>
    <row r="30">
      <c r="B30" s="23" t="n"/>
      <c r="C30" s="23" t="n"/>
      <c r="D30" s="23" t="n"/>
      <c r="E30" s="24" t="n"/>
      <c r="F30" s="25" t="n"/>
      <c r="G30" s="24" t="n"/>
      <c r="H30" s="26" t="n"/>
      <c r="I30" s="27" t="n"/>
      <c r="J30" s="24" t="n"/>
      <c r="K30" s="23" t="n"/>
      <c r="L30" s="14">
        <f>IF(OR(B30="",F30=""),"",ROUND(F30*Ajustes!$C$6,2))</f>
        <v/>
      </c>
      <c r="M30" s="28">
        <f>IF(B30="","",IF(J30="Sí","Visitado",IF(I30="","Sin asignar","Planificado")))</f>
        <v/>
      </c>
      <c r="N30" s="29">
        <f>IF(OR(B30="",I30=""),"",Ajustes!$C$7+I30-1)</f>
        <v/>
      </c>
      <c r="O30" s="30">
        <f>IF(B30="","",IF(E30="Alta",3,IF(E30="Media",2,IF(E30="Baja",1,0))))</f>
        <v/>
      </c>
    </row>
    <row r="31">
      <c r="B31" s="23" t="n"/>
      <c r="C31" s="23" t="n"/>
      <c r="D31" s="23" t="n"/>
      <c r="E31" s="24" t="n"/>
      <c r="F31" s="25" t="n"/>
      <c r="G31" s="24" t="n"/>
      <c r="H31" s="26" t="n"/>
      <c r="I31" s="27" t="n"/>
      <c r="J31" s="24" t="n"/>
      <c r="K31" s="23" t="n"/>
      <c r="L31" s="14">
        <f>IF(OR(B31="",F31=""),"",ROUND(F31*Ajustes!$C$6,2))</f>
        <v/>
      </c>
      <c r="M31" s="28">
        <f>IF(B31="","",IF(J31="Sí","Visitado",IF(I31="","Sin asignar","Planificado")))</f>
        <v/>
      </c>
      <c r="N31" s="29">
        <f>IF(OR(B31="",I31=""),"",Ajustes!$C$7+I31-1)</f>
        <v/>
      </c>
      <c r="O31" s="30">
        <f>IF(B31="","",IF(E31="Alta",3,IF(E31="Media",2,IF(E31="Baja",1,0))))</f>
        <v/>
      </c>
    </row>
    <row r="32">
      <c r="B32" s="23" t="n"/>
      <c r="C32" s="23" t="n"/>
      <c r="D32" s="23" t="n"/>
      <c r="E32" s="24" t="n"/>
      <c r="F32" s="25" t="n"/>
      <c r="G32" s="24" t="n"/>
      <c r="H32" s="26" t="n"/>
      <c r="I32" s="27" t="n"/>
      <c r="J32" s="24" t="n"/>
      <c r="K32" s="23" t="n"/>
      <c r="L32" s="14">
        <f>IF(OR(B32="",F32=""),"",ROUND(F32*Ajustes!$C$6,2))</f>
        <v/>
      </c>
      <c r="M32" s="28">
        <f>IF(B32="","",IF(J32="Sí","Visitado",IF(I32="","Sin asignar","Planificado")))</f>
        <v/>
      </c>
      <c r="N32" s="29">
        <f>IF(OR(B32="",I32=""),"",Ajustes!$C$7+I32-1)</f>
        <v/>
      </c>
      <c r="O32" s="30">
        <f>IF(B32="","",IF(E32="Alta",3,IF(E32="Media",2,IF(E32="Baja",1,0))))</f>
        <v/>
      </c>
    </row>
    <row r="33">
      <c r="B33" s="23" t="n"/>
      <c r="C33" s="23" t="n"/>
      <c r="D33" s="23" t="n"/>
      <c r="E33" s="24" t="n"/>
      <c r="F33" s="25" t="n"/>
      <c r="G33" s="24" t="n"/>
      <c r="H33" s="26" t="n"/>
      <c r="I33" s="27" t="n"/>
      <c r="J33" s="24" t="n"/>
      <c r="K33" s="23" t="n"/>
      <c r="L33" s="14">
        <f>IF(OR(B33="",F33=""),"",ROUND(F33*Ajustes!$C$6,2))</f>
        <v/>
      </c>
      <c r="M33" s="28">
        <f>IF(B33="","",IF(J33="Sí","Visitado",IF(I33="","Sin asignar","Planificado")))</f>
        <v/>
      </c>
      <c r="N33" s="29">
        <f>IF(OR(B33="",I33=""),"",Ajustes!$C$7+I33-1)</f>
        <v/>
      </c>
      <c r="O33" s="30">
        <f>IF(B33="","",IF(E33="Alta",3,IF(E33="Media",2,IF(E33="Baja",1,0))))</f>
        <v/>
      </c>
    </row>
    <row r="34">
      <c r="B34" s="23" t="n"/>
      <c r="C34" s="23" t="n"/>
      <c r="D34" s="23" t="n"/>
      <c r="E34" s="24" t="n"/>
      <c r="F34" s="25" t="n"/>
      <c r="G34" s="24" t="n"/>
      <c r="H34" s="26" t="n"/>
      <c r="I34" s="27" t="n"/>
      <c r="J34" s="24" t="n"/>
      <c r="K34" s="23" t="n"/>
      <c r="L34" s="14">
        <f>IF(OR(B34="",F34=""),"",ROUND(F34*Ajustes!$C$6,2))</f>
        <v/>
      </c>
      <c r="M34" s="28">
        <f>IF(B34="","",IF(J34="Sí","Visitado",IF(I34="","Sin asignar","Planificado")))</f>
        <v/>
      </c>
      <c r="N34" s="29">
        <f>IF(OR(B34="",I34=""),"",Ajustes!$C$7+I34-1)</f>
        <v/>
      </c>
      <c r="O34" s="30">
        <f>IF(B34="","",IF(E34="Alta",3,IF(E34="Media",2,IF(E34="Baja",1,0))))</f>
        <v/>
      </c>
    </row>
    <row r="35">
      <c r="B35" s="23" t="n"/>
      <c r="C35" s="23" t="n"/>
      <c r="D35" s="23" t="n"/>
      <c r="E35" s="24" t="n"/>
      <c r="F35" s="25" t="n"/>
      <c r="G35" s="24" t="n"/>
      <c r="H35" s="26" t="n"/>
      <c r="I35" s="27" t="n"/>
      <c r="J35" s="24" t="n"/>
      <c r="K35" s="23" t="n"/>
      <c r="L35" s="14">
        <f>IF(OR(B35="",F35=""),"",ROUND(F35*Ajustes!$C$6,2))</f>
        <v/>
      </c>
      <c r="M35" s="28">
        <f>IF(B35="","",IF(J35="Sí","Visitado",IF(I35="","Sin asignar","Planificado")))</f>
        <v/>
      </c>
      <c r="N35" s="29">
        <f>IF(OR(B35="",I35=""),"",Ajustes!$C$7+I35-1)</f>
        <v/>
      </c>
      <c r="O35" s="30">
        <f>IF(B35="","",IF(E35="Alta",3,IF(E35="Media",2,IF(E35="Baja",1,0))))</f>
        <v/>
      </c>
    </row>
    <row r="36">
      <c r="B36" s="23" t="n"/>
      <c r="C36" s="23" t="n"/>
      <c r="D36" s="23" t="n"/>
      <c r="E36" s="24" t="n"/>
      <c r="F36" s="25" t="n"/>
      <c r="G36" s="24" t="n"/>
      <c r="H36" s="26" t="n"/>
      <c r="I36" s="27" t="n"/>
      <c r="J36" s="24" t="n"/>
      <c r="K36" s="23" t="n"/>
      <c r="L36" s="14">
        <f>IF(OR(B36="",F36=""),"",ROUND(F36*Ajustes!$C$6,2))</f>
        <v/>
      </c>
      <c r="M36" s="28">
        <f>IF(B36="","",IF(J36="Sí","Visitado",IF(I36="","Sin asignar","Planificado")))</f>
        <v/>
      </c>
      <c r="N36" s="29">
        <f>IF(OR(B36="",I36=""),"",Ajustes!$C$7+I36-1)</f>
        <v/>
      </c>
      <c r="O36" s="30">
        <f>IF(B36="","",IF(E36="Alta",3,IF(E36="Media",2,IF(E36="Baja",1,0))))</f>
        <v/>
      </c>
    </row>
    <row r="37">
      <c r="B37" s="23" t="n"/>
      <c r="C37" s="23" t="n"/>
      <c r="D37" s="23" t="n"/>
      <c r="E37" s="24" t="n"/>
      <c r="F37" s="25" t="n"/>
      <c r="G37" s="24" t="n"/>
      <c r="H37" s="26" t="n"/>
      <c r="I37" s="27" t="n"/>
      <c r="J37" s="24" t="n"/>
      <c r="K37" s="23" t="n"/>
      <c r="L37" s="14">
        <f>IF(OR(B37="",F37=""),"",ROUND(F37*Ajustes!$C$6,2))</f>
        <v/>
      </c>
      <c r="M37" s="28">
        <f>IF(B37="","",IF(J37="Sí","Visitado",IF(I37="","Sin asignar","Planificado")))</f>
        <v/>
      </c>
      <c r="N37" s="29">
        <f>IF(OR(B37="",I37=""),"",Ajustes!$C$7+I37-1)</f>
        <v/>
      </c>
      <c r="O37" s="30">
        <f>IF(B37="","",IF(E37="Alta",3,IF(E37="Media",2,IF(E37="Baja",1,0))))</f>
        <v/>
      </c>
    </row>
    <row r="38">
      <c r="B38" s="23" t="n"/>
      <c r="C38" s="23" t="n"/>
      <c r="D38" s="23" t="n"/>
      <c r="E38" s="24" t="n"/>
      <c r="F38" s="25" t="n"/>
      <c r="G38" s="24" t="n"/>
      <c r="H38" s="26" t="n"/>
      <c r="I38" s="27" t="n"/>
      <c r="J38" s="24" t="n"/>
      <c r="K38" s="23" t="n"/>
      <c r="L38" s="14">
        <f>IF(OR(B38="",F38=""),"",ROUND(F38*Ajustes!$C$6,2))</f>
        <v/>
      </c>
      <c r="M38" s="28">
        <f>IF(B38="","",IF(J38="Sí","Visitado",IF(I38="","Sin asignar","Planificado")))</f>
        <v/>
      </c>
      <c r="N38" s="29">
        <f>IF(OR(B38="",I38=""),"",Ajustes!$C$7+I38-1)</f>
        <v/>
      </c>
      <c r="O38" s="30">
        <f>IF(B38="","",IF(E38="Alta",3,IF(E38="Media",2,IF(E38="Baja",1,0))))</f>
        <v/>
      </c>
    </row>
    <row r="39">
      <c r="B39" s="23" t="n"/>
      <c r="C39" s="23" t="n"/>
      <c r="D39" s="23" t="n"/>
      <c r="E39" s="24" t="n"/>
      <c r="F39" s="25" t="n"/>
      <c r="G39" s="24" t="n"/>
      <c r="H39" s="26" t="n"/>
      <c r="I39" s="27" t="n"/>
      <c r="J39" s="24" t="n"/>
      <c r="K39" s="23" t="n"/>
      <c r="L39" s="14">
        <f>IF(OR(B39="",F39=""),"",ROUND(F39*Ajustes!$C$6,2))</f>
        <v/>
      </c>
      <c r="M39" s="28">
        <f>IF(B39="","",IF(J39="Sí","Visitado",IF(I39="","Sin asignar","Planificado")))</f>
        <v/>
      </c>
      <c r="N39" s="29">
        <f>IF(OR(B39="",I39=""),"",Ajustes!$C$7+I39-1)</f>
        <v/>
      </c>
      <c r="O39" s="30">
        <f>IF(B39="","",IF(E39="Alta",3,IF(E39="Media",2,IF(E39="Baja",1,0))))</f>
        <v/>
      </c>
    </row>
    <row r="40">
      <c r="B40" s="23" t="n"/>
      <c r="C40" s="23" t="n"/>
      <c r="D40" s="23" t="n"/>
      <c r="E40" s="24" t="n"/>
      <c r="F40" s="25" t="n"/>
      <c r="G40" s="24" t="n"/>
      <c r="H40" s="26" t="n"/>
      <c r="I40" s="27" t="n"/>
      <c r="J40" s="24" t="n"/>
      <c r="K40" s="23" t="n"/>
      <c r="L40" s="14">
        <f>IF(OR(B40="",F40=""),"",ROUND(F40*Ajustes!$C$6,2))</f>
        <v/>
      </c>
      <c r="M40" s="28">
        <f>IF(B40="","",IF(J40="Sí","Visitado",IF(I40="","Sin asignar","Planificado")))</f>
        <v/>
      </c>
      <c r="N40" s="29">
        <f>IF(OR(B40="",I40=""),"",Ajustes!$C$7+I40-1)</f>
        <v/>
      </c>
      <c r="O40" s="30">
        <f>IF(B40="","",IF(E40="Alta",3,IF(E40="Media",2,IF(E40="Baja",1,0))))</f>
        <v/>
      </c>
    </row>
    <row r="41">
      <c r="B41" s="23" t="n"/>
      <c r="C41" s="23" t="n"/>
      <c r="D41" s="23" t="n"/>
      <c r="E41" s="24" t="n"/>
      <c r="F41" s="25" t="n"/>
      <c r="G41" s="24" t="n"/>
      <c r="H41" s="26" t="n"/>
      <c r="I41" s="27" t="n"/>
      <c r="J41" s="24" t="n"/>
      <c r="K41" s="23" t="n"/>
      <c r="L41" s="14">
        <f>IF(OR(B41="",F41=""),"",ROUND(F41*Ajustes!$C$6,2))</f>
        <v/>
      </c>
      <c r="M41" s="28">
        <f>IF(B41="","",IF(J41="Sí","Visitado",IF(I41="","Sin asignar","Planificado")))</f>
        <v/>
      </c>
      <c r="N41" s="29">
        <f>IF(OR(B41="",I41=""),"",Ajustes!$C$7+I41-1)</f>
        <v/>
      </c>
      <c r="O41" s="30">
        <f>IF(B41="","",IF(E41="Alta",3,IF(E41="Media",2,IF(E41="Baja",1,0))))</f>
        <v/>
      </c>
    </row>
    <row r="42">
      <c r="B42" s="23" t="n"/>
      <c r="C42" s="23" t="n"/>
      <c r="D42" s="23" t="n"/>
      <c r="E42" s="24" t="n"/>
      <c r="F42" s="25" t="n"/>
      <c r="G42" s="24" t="n"/>
      <c r="H42" s="26" t="n"/>
      <c r="I42" s="27" t="n"/>
      <c r="J42" s="24" t="n"/>
      <c r="K42" s="23" t="n"/>
      <c r="L42" s="14">
        <f>IF(OR(B42="",F42=""),"",ROUND(F42*Ajustes!$C$6,2))</f>
        <v/>
      </c>
      <c r="M42" s="28">
        <f>IF(B42="","",IF(J42="Sí","Visitado",IF(I42="","Sin asignar","Planificado")))</f>
        <v/>
      </c>
      <c r="N42" s="29">
        <f>IF(OR(B42="",I42=""),"",Ajustes!$C$7+I42-1)</f>
        <v/>
      </c>
      <c r="O42" s="30">
        <f>IF(B42="","",IF(E42="Alta",3,IF(E42="Media",2,IF(E42="Baja",1,0))))</f>
        <v/>
      </c>
    </row>
    <row r="43">
      <c r="B43" s="23" t="n"/>
      <c r="C43" s="23" t="n"/>
      <c r="D43" s="23" t="n"/>
      <c r="E43" s="24" t="n"/>
      <c r="F43" s="25" t="n"/>
      <c r="G43" s="24" t="n"/>
      <c r="H43" s="26" t="n"/>
      <c r="I43" s="27" t="n"/>
      <c r="J43" s="24" t="n"/>
      <c r="K43" s="23" t="n"/>
      <c r="L43" s="14">
        <f>IF(OR(B43="",F43=""),"",ROUND(F43*Ajustes!$C$6,2))</f>
        <v/>
      </c>
      <c r="M43" s="28">
        <f>IF(B43="","",IF(J43="Sí","Visitado",IF(I43="","Sin asignar","Planificado")))</f>
        <v/>
      </c>
      <c r="N43" s="29">
        <f>IF(OR(B43="",I43=""),"",Ajustes!$C$7+I43-1)</f>
        <v/>
      </c>
      <c r="O43" s="30">
        <f>IF(B43="","",IF(E43="Alta",3,IF(E43="Media",2,IF(E43="Baja",1,0))))</f>
        <v/>
      </c>
    </row>
    <row r="44">
      <c r="B44" s="23" t="n"/>
      <c r="C44" s="23" t="n"/>
      <c r="D44" s="23" t="n"/>
      <c r="E44" s="24" t="n"/>
      <c r="F44" s="25" t="n"/>
      <c r="G44" s="24" t="n"/>
      <c r="H44" s="26" t="n"/>
      <c r="I44" s="27" t="n"/>
      <c r="J44" s="24" t="n"/>
      <c r="K44" s="23" t="n"/>
      <c r="L44" s="14">
        <f>IF(OR(B44="",F44=""),"",ROUND(F44*Ajustes!$C$6,2))</f>
        <v/>
      </c>
      <c r="M44" s="28">
        <f>IF(B44="","",IF(J44="Sí","Visitado",IF(I44="","Sin asignar","Planificado")))</f>
        <v/>
      </c>
      <c r="N44" s="29">
        <f>IF(OR(B44="",I44=""),"",Ajustes!$C$7+I44-1)</f>
        <v/>
      </c>
      <c r="O44" s="30">
        <f>IF(B44="","",IF(E44="Alta",3,IF(E44="Media",2,IF(E44="Baja",1,0))))</f>
        <v/>
      </c>
    </row>
    <row r="45">
      <c r="B45" s="23" t="n"/>
      <c r="C45" s="23" t="n"/>
      <c r="D45" s="23" t="n"/>
      <c r="E45" s="24" t="n"/>
      <c r="F45" s="25" t="n"/>
      <c r="G45" s="24" t="n"/>
      <c r="H45" s="26" t="n"/>
      <c r="I45" s="27" t="n"/>
      <c r="J45" s="24" t="n"/>
      <c r="K45" s="23" t="n"/>
      <c r="L45" s="14">
        <f>IF(OR(B45="",F45=""),"",ROUND(F45*Ajustes!$C$6,2))</f>
        <v/>
      </c>
      <c r="M45" s="28">
        <f>IF(B45="","",IF(J45="Sí","Visitado",IF(I45="","Sin asignar","Planificado")))</f>
        <v/>
      </c>
      <c r="N45" s="29">
        <f>IF(OR(B45="",I45=""),"",Ajustes!$C$7+I45-1)</f>
        <v/>
      </c>
      <c r="O45" s="30">
        <f>IF(B45="","",IF(E45="Alta",3,IF(E45="Media",2,IF(E45="Baja",1,0))))</f>
        <v/>
      </c>
    </row>
    <row r="46">
      <c r="B46" s="23" t="n"/>
      <c r="C46" s="23" t="n"/>
      <c r="D46" s="23" t="n"/>
      <c r="E46" s="24" t="n"/>
      <c r="F46" s="25" t="n"/>
      <c r="G46" s="24" t="n"/>
      <c r="H46" s="26" t="n"/>
      <c r="I46" s="27" t="n"/>
      <c r="J46" s="24" t="n"/>
      <c r="K46" s="23" t="n"/>
      <c r="L46" s="14">
        <f>IF(OR(B46="",F46=""),"",ROUND(F46*Ajustes!$C$6,2))</f>
        <v/>
      </c>
      <c r="M46" s="28">
        <f>IF(B46="","",IF(J46="Sí","Visitado",IF(I46="","Sin asignar","Planificado")))</f>
        <v/>
      </c>
      <c r="N46" s="29">
        <f>IF(OR(B46="",I46=""),"",Ajustes!$C$7+I46-1)</f>
        <v/>
      </c>
      <c r="O46" s="30">
        <f>IF(B46="","",IF(E46="Alta",3,IF(E46="Media",2,IF(E46="Baja",1,0))))</f>
        <v/>
      </c>
    </row>
    <row r="47">
      <c r="B47" s="16" t="inlineStr">
        <is>
          <t>TOTAL</t>
        </is>
      </c>
      <c r="C47" s="17">
        <f>COUNTA(B7:B46)</f>
        <v/>
      </c>
      <c r="F47" s="19">
        <f>SUM(F7:F46)</f>
        <v/>
      </c>
      <c r="H47" s="20">
        <f>SUM(H7:H46)</f>
        <v/>
      </c>
      <c r="L47" s="19">
        <f>SUM(L7:L46)</f>
        <v/>
      </c>
    </row>
    <row r="48">
      <c r="B48" s="22" t="inlineStr">
        <is>
          <t>La entrada es por persona; el coste del grupo la multiplica por las personas indicadas en «Ajustes». Pon 0 si el lugar es gratis.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O3"/>
    <mergeCell ref="B2:O2"/>
  </mergeCells>
  <conditionalFormatting sqref="E7:E46">
    <cfRule type="cellIs" priority="1" operator="equal" dxfId="1">
      <formula>"Alta"</formula>
    </cfRule>
    <cfRule type="cellIs" priority="2" operator="equal" dxfId="0">
      <formula>"Media"</formula>
    </cfRule>
  </conditionalFormatting>
  <conditionalFormatting sqref="M7:M46">
    <cfRule type="cellIs" priority="3" operator="equal" dxfId="2">
      <formula>"Visitado"</formula>
    </cfRule>
    <cfRule type="cellIs" priority="4" operator="equal" dxfId="0">
      <formula>"Sin asignar"</formula>
    </cfRule>
  </conditionalFormatting>
  <conditionalFormatting sqref="B7:B46">
    <cfRule type="expression" priority="5" dxfId="3">
      <formula>$J7="Sí"</formula>
    </cfRule>
  </conditionalFormatting>
  <conditionalFormatting sqref="L7:L46">
    <cfRule type="dataBar" priority="6">
      <dataBar>
        <cfvo type="num" val="0"/>
        <cfvo type="max"/>
        <color rgb="0010B981"/>
      </dataBar>
    </cfRule>
  </conditionalFormatting>
  <dataValidations count="5">
    <dataValidation sqref="C7:C46" showDropDown="0" showInputMessage="0" showErrorMessage="0" allowBlank="1" type="list">
      <formula1>=Ajustes!$B$12:$B$17</formula1>
    </dataValidation>
    <dataValidation sqref="D7:D46" showDropDown="0" showInputMessage="0" showErrorMessage="0" allowBlank="1" type="list">
      <formula1>=Ajustes!$D$12:$D$19</formula1>
    </dataValidation>
    <dataValidation sqref="E7:E46" showDropDown="0" showInputMessage="0" showErrorMessage="0" allowBlank="1" type="list">
      <formula1>"Alta,Media,Baja"</formula1>
    </dataValidation>
    <dataValidation sqref="I7:I46" showDropDown="0" showInputMessage="0" showErrorMessage="0" allowBlank="1" type="list">
      <formula1>"1,2,3,4,5,6,7,8,9,10,11,12,13,14"</formula1>
    </dataValidation>
    <dataValidation sqref="J7:J46" showDropDown="0" showInputMessage="0" showErrorMessage="0" allowBlank="1" type="list">
      <formula1>"Sí,No"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34D399"/>
    <outlinePr summaryBelow="1" summaryRight="1"/>
    <pageSetUpPr fitToPage="1"/>
  </sheetPr>
  <dimension ref="B2:K22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7" customWidth="1" min="2" max="2"/>
    <col width="13" customWidth="1" min="3" max="3"/>
    <col width="10" customWidth="1" min="4" max="4"/>
    <col width="10" customWidth="1" min="5" max="5"/>
    <col width="11" customWidth="1" min="6" max="6"/>
    <col width="11" customWidth="1" min="7" max="7"/>
    <col width="12" customWidth="1" min="8" max="8"/>
    <col width="14" customWidth="1" min="9" max="9"/>
    <col width="30" customWidth="1" min="10" max="10"/>
    <col width="15" customWidth="1" min="11" max="11"/>
  </cols>
  <sheetData>
    <row r="2" ht="34" customHeight="1">
      <c r="B2" s="1" t="inlineStr">
        <is>
          <t>Itinerario por días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</row>
    <row r="3">
      <c r="B3" s="3" t="inlineStr">
        <is>
          <t>Cuántos lugares, horas y euros lleva cada día, para repartir bien la ruta</t>
        </is>
      </c>
    </row>
    <row r="6" ht="34" customHeight="1">
      <c r="B6" s="10" t="inlineStr">
        <is>
          <t>Día</t>
        </is>
      </c>
      <c r="C6" s="10" t="inlineStr">
        <is>
          <t>Fecha</t>
        </is>
      </c>
      <c r="D6" s="10" t="inlineStr">
        <is>
          <t>Día de la semana</t>
        </is>
      </c>
      <c r="E6" s="10" t="inlineStr">
        <is>
          <t>Lugares</t>
        </is>
      </c>
      <c r="F6" s="10" t="inlineStr">
        <is>
          <t>Visitados</t>
        </is>
      </c>
      <c r="G6" s="10" t="inlineStr">
        <is>
          <t>Horas</t>
        </is>
      </c>
      <c r="H6" s="10" t="inlineStr">
        <is>
          <t>Horas libres</t>
        </is>
      </c>
      <c r="I6" s="10" t="inlineStr">
        <is>
          <t>Coste del grupo</t>
        </is>
      </c>
      <c r="J6" s="10" t="inlineStr">
        <is>
          <t>Primera parada</t>
        </is>
      </c>
      <c r="K6" s="10" t="inlineStr">
        <is>
          <t>Estado</t>
        </is>
      </c>
    </row>
    <row r="7">
      <c r="B7" s="30" t="n">
        <v>1</v>
      </c>
      <c r="C7" s="29">
        <f>IF(Ajustes!$C$7="","",Ajustes!$C$7+B7-1)</f>
        <v/>
      </c>
      <c r="D7" s="28">
        <f>IF(C7="","",MID("LunMarMiéJueVieSábDom",(WEEKDAY(C7,2)-1)*3+1,3))</f>
        <v/>
      </c>
      <c r="E7" s="30">
        <f>COUNTIF(Lugares!$I$7:$I$46,B7)</f>
        <v/>
      </c>
      <c r="F7" s="30">
        <f>COUNTIFS(Lugares!$I$7:$I$46,B7,Lugares!$J$7:$J$46,"Sí")</f>
        <v/>
      </c>
      <c r="G7" s="31">
        <f>SUMIF(Lugares!$I$7:$I$46,B7,Lugares!$H$7:$H$46)</f>
        <v/>
      </c>
      <c r="H7" s="31">
        <f>IF(E7=0,"",Ajustes!$C$8-G7)</f>
        <v/>
      </c>
      <c r="I7" s="14">
        <f>SUMIF(Lugares!$I$7:$I$46,B7,Lugares!$L$7:$L$46)</f>
        <v/>
      </c>
      <c r="J7" s="11">
        <f>IF(E7=0,"",INDEX(Lugares!$B$7:$B$46,MATCH(B7,Lugares!$I$7:$I$46,0)))</f>
        <v/>
      </c>
      <c r="K7" s="32">
        <f>IF(E7=0,"Libre",IF(G7&gt;Ajustes!$C$8,"Sobrecargado",IF(F7=E7,"Completado","En plan")))</f>
        <v/>
      </c>
    </row>
    <row r="8">
      <c r="B8" s="30" t="n">
        <v>2</v>
      </c>
      <c r="C8" s="29">
        <f>IF(Ajustes!$C$7="","",Ajustes!$C$7+B8-1)</f>
        <v/>
      </c>
      <c r="D8" s="28">
        <f>IF(C8="","",MID("LunMarMiéJueVieSábDom",(WEEKDAY(C8,2)-1)*3+1,3))</f>
        <v/>
      </c>
      <c r="E8" s="30">
        <f>COUNTIF(Lugares!$I$7:$I$46,B8)</f>
        <v/>
      </c>
      <c r="F8" s="30">
        <f>COUNTIFS(Lugares!$I$7:$I$46,B8,Lugares!$J$7:$J$46,"Sí")</f>
        <v/>
      </c>
      <c r="G8" s="31">
        <f>SUMIF(Lugares!$I$7:$I$46,B8,Lugares!$H$7:$H$46)</f>
        <v/>
      </c>
      <c r="H8" s="31">
        <f>IF(E8=0,"",Ajustes!$C$8-G8)</f>
        <v/>
      </c>
      <c r="I8" s="14">
        <f>SUMIF(Lugares!$I$7:$I$46,B8,Lugares!$L$7:$L$46)</f>
        <v/>
      </c>
      <c r="J8" s="11">
        <f>IF(E8=0,"",INDEX(Lugares!$B$7:$B$46,MATCH(B8,Lugares!$I$7:$I$46,0)))</f>
        <v/>
      </c>
      <c r="K8" s="32">
        <f>IF(E8=0,"Libre",IF(G8&gt;Ajustes!$C$8,"Sobrecargado",IF(F8=E8,"Completado","En plan")))</f>
        <v/>
      </c>
    </row>
    <row r="9">
      <c r="B9" s="30" t="n">
        <v>3</v>
      </c>
      <c r="C9" s="29">
        <f>IF(Ajustes!$C$7="","",Ajustes!$C$7+B9-1)</f>
        <v/>
      </c>
      <c r="D9" s="28">
        <f>IF(C9="","",MID("LunMarMiéJueVieSábDom",(WEEKDAY(C9,2)-1)*3+1,3))</f>
        <v/>
      </c>
      <c r="E9" s="30">
        <f>COUNTIF(Lugares!$I$7:$I$46,B9)</f>
        <v/>
      </c>
      <c r="F9" s="30">
        <f>COUNTIFS(Lugares!$I$7:$I$46,B9,Lugares!$J$7:$J$46,"Sí")</f>
        <v/>
      </c>
      <c r="G9" s="31">
        <f>SUMIF(Lugares!$I$7:$I$46,B9,Lugares!$H$7:$H$46)</f>
        <v/>
      </c>
      <c r="H9" s="31">
        <f>IF(E9=0,"",Ajustes!$C$8-G9)</f>
        <v/>
      </c>
      <c r="I9" s="14">
        <f>SUMIF(Lugares!$I$7:$I$46,B9,Lugares!$L$7:$L$46)</f>
        <v/>
      </c>
      <c r="J9" s="11">
        <f>IF(E9=0,"",INDEX(Lugares!$B$7:$B$46,MATCH(B9,Lugares!$I$7:$I$46,0)))</f>
        <v/>
      </c>
      <c r="K9" s="32">
        <f>IF(E9=0,"Libre",IF(G9&gt;Ajustes!$C$8,"Sobrecargado",IF(F9=E9,"Completado","En plan")))</f>
        <v/>
      </c>
    </row>
    <row r="10">
      <c r="B10" s="30" t="n">
        <v>4</v>
      </c>
      <c r="C10" s="29">
        <f>IF(Ajustes!$C$7="","",Ajustes!$C$7+B10-1)</f>
        <v/>
      </c>
      <c r="D10" s="28">
        <f>IF(C10="","",MID("LunMarMiéJueVieSábDom",(WEEKDAY(C10,2)-1)*3+1,3))</f>
        <v/>
      </c>
      <c r="E10" s="30">
        <f>COUNTIF(Lugares!$I$7:$I$46,B10)</f>
        <v/>
      </c>
      <c r="F10" s="30">
        <f>COUNTIFS(Lugares!$I$7:$I$46,B10,Lugares!$J$7:$J$46,"Sí")</f>
        <v/>
      </c>
      <c r="G10" s="31">
        <f>SUMIF(Lugares!$I$7:$I$46,B10,Lugares!$H$7:$H$46)</f>
        <v/>
      </c>
      <c r="H10" s="31">
        <f>IF(E10=0,"",Ajustes!$C$8-G10)</f>
        <v/>
      </c>
      <c r="I10" s="14">
        <f>SUMIF(Lugares!$I$7:$I$46,B10,Lugares!$L$7:$L$46)</f>
        <v/>
      </c>
      <c r="J10" s="11">
        <f>IF(E10=0,"",INDEX(Lugares!$B$7:$B$46,MATCH(B10,Lugares!$I$7:$I$46,0)))</f>
        <v/>
      </c>
      <c r="K10" s="32">
        <f>IF(E10=0,"Libre",IF(G10&gt;Ajustes!$C$8,"Sobrecargado",IF(F10=E10,"Completado","En plan")))</f>
        <v/>
      </c>
    </row>
    <row r="11">
      <c r="B11" s="30" t="n">
        <v>5</v>
      </c>
      <c r="C11" s="29">
        <f>IF(Ajustes!$C$7="","",Ajustes!$C$7+B11-1)</f>
        <v/>
      </c>
      <c r="D11" s="28">
        <f>IF(C11="","",MID("LunMarMiéJueVieSábDom",(WEEKDAY(C11,2)-1)*3+1,3))</f>
        <v/>
      </c>
      <c r="E11" s="30">
        <f>COUNTIF(Lugares!$I$7:$I$46,B11)</f>
        <v/>
      </c>
      <c r="F11" s="30">
        <f>COUNTIFS(Lugares!$I$7:$I$46,B11,Lugares!$J$7:$J$46,"Sí")</f>
        <v/>
      </c>
      <c r="G11" s="31">
        <f>SUMIF(Lugares!$I$7:$I$46,B11,Lugares!$H$7:$H$46)</f>
        <v/>
      </c>
      <c r="H11" s="31">
        <f>IF(E11=0,"",Ajustes!$C$8-G11)</f>
        <v/>
      </c>
      <c r="I11" s="14">
        <f>SUMIF(Lugares!$I$7:$I$46,B11,Lugares!$L$7:$L$46)</f>
        <v/>
      </c>
      <c r="J11" s="11">
        <f>IF(E11=0,"",INDEX(Lugares!$B$7:$B$46,MATCH(B11,Lugares!$I$7:$I$46,0)))</f>
        <v/>
      </c>
      <c r="K11" s="32">
        <f>IF(E11=0,"Libre",IF(G11&gt;Ajustes!$C$8,"Sobrecargado",IF(F11=E11,"Completado","En plan")))</f>
        <v/>
      </c>
    </row>
    <row r="12">
      <c r="B12" s="30" t="n">
        <v>6</v>
      </c>
      <c r="C12" s="29">
        <f>IF(Ajustes!$C$7="","",Ajustes!$C$7+B12-1)</f>
        <v/>
      </c>
      <c r="D12" s="28">
        <f>IF(C12="","",MID("LunMarMiéJueVieSábDom",(WEEKDAY(C12,2)-1)*3+1,3))</f>
        <v/>
      </c>
      <c r="E12" s="30">
        <f>COUNTIF(Lugares!$I$7:$I$46,B12)</f>
        <v/>
      </c>
      <c r="F12" s="30">
        <f>COUNTIFS(Lugares!$I$7:$I$46,B12,Lugares!$J$7:$J$46,"Sí")</f>
        <v/>
      </c>
      <c r="G12" s="31">
        <f>SUMIF(Lugares!$I$7:$I$46,B12,Lugares!$H$7:$H$46)</f>
        <v/>
      </c>
      <c r="H12" s="31">
        <f>IF(E12=0,"",Ajustes!$C$8-G12)</f>
        <v/>
      </c>
      <c r="I12" s="14">
        <f>SUMIF(Lugares!$I$7:$I$46,B12,Lugares!$L$7:$L$46)</f>
        <v/>
      </c>
      <c r="J12" s="11">
        <f>IF(E12=0,"",INDEX(Lugares!$B$7:$B$46,MATCH(B12,Lugares!$I$7:$I$46,0)))</f>
        <v/>
      </c>
      <c r="K12" s="32">
        <f>IF(E12=0,"Libre",IF(G12&gt;Ajustes!$C$8,"Sobrecargado",IF(F12=E12,"Completado","En plan")))</f>
        <v/>
      </c>
    </row>
    <row r="13">
      <c r="B13" s="30" t="n">
        <v>7</v>
      </c>
      <c r="C13" s="29">
        <f>IF(Ajustes!$C$7="","",Ajustes!$C$7+B13-1)</f>
        <v/>
      </c>
      <c r="D13" s="28">
        <f>IF(C13="","",MID("LunMarMiéJueVieSábDom",(WEEKDAY(C13,2)-1)*3+1,3))</f>
        <v/>
      </c>
      <c r="E13" s="30">
        <f>COUNTIF(Lugares!$I$7:$I$46,B13)</f>
        <v/>
      </c>
      <c r="F13" s="30">
        <f>COUNTIFS(Lugares!$I$7:$I$46,B13,Lugares!$J$7:$J$46,"Sí")</f>
        <v/>
      </c>
      <c r="G13" s="31">
        <f>SUMIF(Lugares!$I$7:$I$46,B13,Lugares!$H$7:$H$46)</f>
        <v/>
      </c>
      <c r="H13" s="31">
        <f>IF(E13=0,"",Ajustes!$C$8-G13)</f>
        <v/>
      </c>
      <c r="I13" s="14">
        <f>SUMIF(Lugares!$I$7:$I$46,B13,Lugares!$L$7:$L$46)</f>
        <v/>
      </c>
      <c r="J13" s="11">
        <f>IF(E13=0,"",INDEX(Lugares!$B$7:$B$46,MATCH(B13,Lugares!$I$7:$I$46,0)))</f>
        <v/>
      </c>
      <c r="K13" s="32">
        <f>IF(E13=0,"Libre",IF(G13&gt;Ajustes!$C$8,"Sobrecargado",IF(F13=E13,"Completado","En plan")))</f>
        <v/>
      </c>
    </row>
    <row r="14">
      <c r="B14" s="30" t="n">
        <v>8</v>
      </c>
      <c r="C14" s="29">
        <f>IF(Ajustes!$C$7="","",Ajustes!$C$7+B14-1)</f>
        <v/>
      </c>
      <c r="D14" s="28">
        <f>IF(C14="","",MID("LunMarMiéJueVieSábDom",(WEEKDAY(C14,2)-1)*3+1,3))</f>
        <v/>
      </c>
      <c r="E14" s="30">
        <f>COUNTIF(Lugares!$I$7:$I$46,B14)</f>
        <v/>
      </c>
      <c r="F14" s="30">
        <f>COUNTIFS(Lugares!$I$7:$I$46,B14,Lugares!$J$7:$J$46,"Sí")</f>
        <v/>
      </c>
      <c r="G14" s="31">
        <f>SUMIF(Lugares!$I$7:$I$46,B14,Lugares!$H$7:$H$46)</f>
        <v/>
      </c>
      <c r="H14" s="31">
        <f>IF(E14=0,"",Ajustes!$C$8-G14)</f>
        <v/>
      </c>
      <c r="I14" s="14">
        <f>SUMIF(Lugares!$I$7:$I$46,B14,Lugares!$L$7:$L$46)</f>
        <v/>
      </c>
      <c r="J14" s="11">
        <f>IF(E14=0,"",INDEX(Lugares!$B$7:$B$46,MATCH(B14,Lugares!$I$7:$I$46,0)))</f>
        <v/>
      </c>
      <c r="K14" s="32">
        <f>IF(E14=0,"Libre",IF(G14&gt;Ajustes!$C$8,"Sobrecargado",IF(F14=E14,"Completado","En plan")))</f>
        <v/>
      </c>
    </row>
    <row r="15">
      <c r="B15" s="30" t="n">
        <v>9</v>
      </c>
      <c r="C15" s="29">
        <f>IF(Ajustes!$C$7="","",Ajustes!$C$7+B15-1)</f>
        <v/>
      </c>
      <c r="D15" s="28">
        <f>IF(C15="","",MID("LunMarMiéJueVieSábDom",(WEEKDAY(C15,2)-1)*3+1,3))</f>
        <v/>
      </c>
      <c r="E15" s="30">
        <f>COUNTIF(Lugares!$I$7:$I$46,B15)</f>
        <v/>
      </c>
      <c r="F15" s="30">
        <f>COUNTIFS(Lugares!$I$7:$I$46,B15,Lugares!$J$7:$J$46,"Sí")</f>
        <v/>
      </c>
      <c r="G15" s="31">
        <f>SUMIF(Lugares!$I$7:$I$46,B15,Lugares!$H$7:$H$46)</f>
        <v/>
      </c>
      <c r="H15" s="31">
        <f>IF(E15=0,"",Ajustes!$C$8-G15)</f>
        <v/>
      </c>
      <c r="I15" s="14">
        <f>SUMIF(Lugares!$I$7:$I$46,B15,Lugares!$L$7:$L$46)</f>
        <v/>
      </c>
      <c r="J15" s="11">
        <f>IF(E15=0,"",INDEX(Lugares!$B$7:$B$46,MATCH(B15,Lugares!$I$7:$I$46,0)))</f>
        <v/>
      </c>
      <c r="K15" s="32">
        <f>IF(E15=0,"Libre",IF(G15&gt;Ajustes!$C$8,"Sobrecargado",IF(F15=E15,"Completado","En plan")))</f>
        <v/>
      </c>
    </row>
    <row r="16">
      <c r="B16" s="30" t="n">
        <v>10</v>
      </c>
      <c r="C16" s="29">
        <f>IF(Ajustes!$C$7="","",Ajustes!$C$7+B16-1)</f>
        <v/>
      </c>
      <c r="D16" s="28">
        <f>IF(C16="","",MID("LunMarMiéJueVieSábDom",(WEEKDAY(C16,2)-1)*3+1,3))</f>
        <v/>
      </c>
      <c r="E16" s="30">
        <f>COUNTIF(Lugares!$I$7:$I$46,B16)</f>
        <v/>
      </c>
      <c r="F16" s="30">
        <f>COUNTIFS(Lugares!$I$7:$I$46,B16,Lugares!$J$7:$J$46,"Sí")</f>
        <v/>
      </c>
      <c r="G16" s="31">
        <f>SUMIF(Lugares!$I$7:$I$46,B16,Lugares!$H$7:$H$46)</f>
        <v/>
      </c>
      <c r="H16" s="31">
        <f>IF(E16=0,"",Ajustes!$C$8-G16)</f>
        <v/>
      </c>
      <c r="I16" s="14">
        <f>SUMIF(Lugares!$I$7:$I$46,B16,Lugares!$L$7:$L$46)</f>
        <v/>
      </c>
      <c r="J16" s="11">
        <f>IF(E16=0,"",INDEX(Lugares!$B$7:$B$46,MATCH(B16,Lugares!$I$7:$I$46,0)))</f>
        <v/>
      </c>
      <c r="K16" s="32">
        <f>IF(E16=0,"Libre",IF(G16&gt;Ajustes!$C$8,"Sobrecargado",IF(F16=E16,"Completado","En plan")))</f>
        <v/>
      </c>
    </row>
    <row r="17">
      <c r="B17" s="30" t="n">
        <v>11</v>
      </c>
      <c r="C17" s="29">
        <f>IF(Ajustes!$C$7="","",Ajustes!$C$7+B17-1)</f>
        <v/>
      </c>
      <c r="D17" s="28">
        <f>IF(C17="","",MID("LunMarMiéJueVieSábDom",(WEEKDAY(C17,2)-1)*3+1,3))</f>
        <v/>
      </c>
      <c r="E17" s="30">
        <f>COUNTIF(Lugares!$I$7:$I$46,B17)</f>
        <v/>
      </c>
      <c r="F17" s="30">
        <f>COUNTIFS(Lugares!$I$7:$I$46,B17,Lugares!$J$7:$J$46,"Sí")</f>
        <v/>
      </c>
      <c r="G17" s="31">
        <f>SUMIF(Lugares!$I$7:$I$46,B17,Lugares!$H$7:$H$46)</f>
        <v/>
      </c>
      <c r="H17" s="31">
        <f>IF(E17=0,"",Ajustes!$C$8-G17)</f>
        <v/>
      </c>
      <c r="I17" s="14">
        <f>SUMIF(Lugares!$I$7:$I$46,B17,Lugares!$L$7:$L$46)</f>
        <v/>
      </c>
      <c r="J17" s="11">
        <f>IF(E17=0,"",INDEX(Lugares!$B$7:$B$46,MATCH(B17,Lugares!$I$7:$I$46,0)))</f>
        <v/>
      </c>
      <c r="K17" s="32">
        <f>IF(E17=0,"Libre",IF(G17&gt;Ajustes!$C$8,"Sobrecargado",IF(F17=E17,"Completado","En plan")))</f>
        <v/>
      </c>
    </row>
    <row r="18">
      <c r="B18" s="30" t="n">
        <v>12</v>
      </c>
      <c r="C18" s="29">
        <f>IF(Ajustes!$C$7="","",Ajustes!$C$7+B18-1)</f>
        <v/>
      </c>
      <c r="D18" s="28">
        <f>IF(C18="","",MID("LunMarMiéJueVieSábDom",(WEEKDAY(C18,2)-1)*3+1,3))</f>
        <v/>
      </c>
      <c r="E18" s="30">
        <f>COUNTIF(Lugares!$I$7:$I$46,B18)</f>
        <v/>
      </c>
      <c r="F18" s="30">
        <f>COUNTIFS(Lugares!$I$7:$I$46,B18,Lugares!$J$7:$J$46,"Sí")</f>
        <v/>
      </c>
      <c r="G18" s="31">
        <f>SUMIF(Lugares!$I$7:$I$46,B18,Lugares!$H$7:$H$46)</f>
        <v/>
      </c>
      <c r="H18" s="31">
        <f>IF(E18=0,"",Ajustes!$C$8-G18)</f>
        <v/>
      </c>
      <c r="I18" s="14">
        <f>SUMIF(Lugares!$I$7:$I$46,B18,Lugares!$L$7:$L$46)</f>
        <v/>
      </c>
      <c r="J18" s="11">
        <f>IF(E18=0,"",INDEX(Lugares!$B$7:$B$46,MATCH(B18,Lugares!$I$7:$I$46,0)))</f>
        <v/>
      </c>
      <c r="K18" s="32">
        <f>IF(E18=0,"Libre",IF(G18&gt;Ajustes!$C$8,"Sobrecargado",IF(F18=E18,"Completado","En plan")))</f>
        <v/>
      </c>
    </row>
    <row r="19">
      <c r="B19" s="30" t="n">
        <v>13</v>
      </c>
      <c r="C19" s="29">
        <f>IF(Ajustes!$C$7="","",Ajustes!$C$7+B19-1)</f>
        <v/>
      </c>
      <c r="D19" s="28">
        <f>IF(C19="","",MID("LunMarMiéJueVieSábDom",(WEEKDAY(C19,2)-1)*3+1,3))</f>
        <v/>
      </c>
      <c r="E19" s="30">
        <f>COUNTIF(Lugares!$I$7:$I$46,B19)</f>
        <v/>
      </c>
      <c r="F19" s="30">
        <f>COUNTIFS(Lugares!$I$7:$I$46,B19,Lugares!$J$7:$J$46,"Sí")</f>
        <v/>
      </c>
      <c r="G19" s="31">
        <f>SUMIF(Lugares!$I$7:$I$46,B19,Lugares!$H$7:$H$46)</f>
        <v/>
      </c>
      <c r="H19" s="31">
        <f>IF(E19=0,"",Ajustes!$C$8-G19)</f>
        <v/>
      </c>
      <c r="I19" s="14">
        <f>SUMIF(Lugares!$I$7:$I$46,B19,Lugares!$L$7:$L$46)</f>
        <v/>
      </c>
      <c r="J19" s="11">
        <f>IF(E19=0,"",INDEX(Lugares!$B$7:$B$46,MATCH(B19,Lugares!$I$7:$I$46,0)))</f>
        <v/>
      </c>
      <c r="K19" s="32">
        <f>IF(E19=0,"Libre",IF(G19&gt;Ajustes!$C$8,"Sobrecargado",IF(F19=E19,"Completado","En plan")))</f>
        <v/>
      </c>
    </row>
    <row r="20">
      <c r="B20" s="30" t="n">
        <v>14</v>
      </c>
      <c r="C20" s="29">
        <f>IF(Ajustes!$C$7="","",Ajustes!$C$7+B20-1)</f>
        <v/>
      </c>
      <c r="D20" s="28">
        <f>IF(C20="","",MID("LunMarMiéJueVieSábDom",(WEEKDAY(C20,2)-1)*3+1,3))</f>
        <v/>
      </c>
      <c r="E20" s="30">
        <f>COUNTIF(Lugares!$I$7:$I$46,B20)</f>
        <v/>
      </c>
      <c r="F20" s="30">
        <f>COUNTIFS(Lugares!$I$7:$I$46,B20,Lugares!$J$7:$J$46,"Sí")</f>
        <v/>
      </c>
      <c r="G20" s="31">
        <f>SUMIF(Lugares!$I$7:$I$46,B20,Lugares!$H$7:$H$46)</f>
        <v/>
      </c>
      <c r="H20" s="31">
        <f>IF(E20=0,"",Ajustes!$C$8-G20)</f>
        <v/>
      </c>
      <c r="I20" s="14">
        <f>SUMIF(Lugares!$I$7:$I$46,B20,Lugares!$L$7:$L$46)</f>
        <v/>
      </c>
      <c r="J20" s="11">
        <f>IF(E20=0,"",INDEX(Lugares!$B$7:$B$46,MATCH(B20,Lugares!$I$7:$I$46,0)))</f>
        <v/>
      </c>
      <c r="K20" s="32">
        <f>IF(E20=0,"Libre",IF(G20&gt;Ajustes!$C$8,"Sobrecargado",IF(F20=E20,"Completado","En plan")))</f>
        <v/>
      </c>
    </row>
    <row r="21">
      <c r="B21" s="16" t="inlineStr">
        <is>
          <t>TOTAL</t>
        </is>
      </c>
      <c r="E21" s="17">
        <f>SUM(E7:E20)</f>
        <v/>
      </c>
      <c r="F21" s="17">
        <f>SUM(F7:F20)</f>
        <v/>
      </c>
      <c r="G21" s="20">
        <f>SUM(G7:G20)</f>
        <v/>
      </c>
      <c r="I21" s="19">
        <f>SUM(I7:I20)</f>
        <v/>
      </c>
    </row>
    <row r="22">
      <c r="B22" s="22" t="inlineStr">
        <is>
          <t>Se rellena sola con la columna «Día» de la hoja Lugares. Estado «Sobrecargado»: las horas superan el máximo diario de Ajustes.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K3"/>
    <mergeCell ref="B2:K2"/>
  </mergeCells>
  <conditionalFormatting sqref="K7:K20">
    <cfRule type="cellIs" priority="1" operator="equal" dxfId="1">
      <formula>"Sobrecargado"</formula>
    </cfRule>
    <cfRule type="cellIs" priority="2" operator="equal" dxfId="2">
      <formula>"Completado"</formula>
    </cfRule>
    <cfRule type="cellIs" priority="3" operator="equal" dxfId="4">
      <formula>"Libre"</formula>
    </cfRule>
  </conditionalFormatting>
  <conditionalFormatting sqref="G7:G20">
    <cfRule type="dataBar" priority="4">
      <dataBar>
        <cfvo type="num" val="0"/>
        <cfvo type="max"/>
        <color rgb="0010B981"/>
      </dataBar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FBBF24"/>
    <outlinePr summaryBelow="1" summaryRight="1"/>
    <pageSetUpPr fitToPage="1"/>
  </sheetPr>
  <dimension ref="B2:E2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2" customWidth="1" min="2" max="2"/>
    <col width="16" customWidth="1" min="3" max="3"/>
    <col width="22" customWidth="1" min="4" max="4"/>
    <col width="40" customWidth="1" min="5" max="5"/>
  </cols>
  <sheetData>
    <row r="2" ht="34" customHeight="1">
      <c r="B2" s="1" t="inlineStr">
        <is>
          <t>Ajustes del viaje</t>
        </is>
      </c>
      <c r="C2" s="2" t="n"/>
      <c r="D2" s="2" t="n"/>
      <c r="E2" s="2" t="n"/>
    </row>
    <row r="3">
      <c r="B3" s="3" t="inlineStr">
        <is>
          <t>Personas, fechas, ciudades y tipos de lugar: cámbialos y se actualiza todo el libro</t>
        </is>
      </c>
    </row>
    <row r="5" ht="26" customHeight="1">
      <c r="B5" s="10" t="inlineStr">
        <is>
          <t>Parámetro</t>
        </is>
      </c>
      <c r="C5" s="10" t="inlineStr">
        <is>
          <t>Valor</t>
        </is>
      </c>
    </row>
    <row r="6">
      <c r="B6" s="33" t="inlineStr">
        <is>
          <t>Personas que viajan</t>
        </is>
      </c>
      <c r="C6" s="27" t="n">
        <v>2</v>
      </c>
      <c r="D6" s="22" t="inlineStr">
        <is>
          <t>Las entradas se multiplican por este número</t>
        </is>
      </c>
    </row>
    <row r="7">
      <c r="B7" s="33" t="inlineStr">
        <is>
          <t>Fecha del día 1 del viaje</t>
        </is>
      </c>
      <c r="C7" s="34" t="n">
        <v>46331</v>
      </c>
    </row>
    <row r="8">
      <c r="B8" s="33" t="inlineStr">
        <is>
          <t>Horas máximas de visitas por día</t>
        </is>
      </c>
      <c r="C8" s="35" t="n">
        <v>8</v>
      </c>
      <c r="D8" s="22" t="inlineStr">
        <is>
          <t>Por encima de esto, el día sale «Sobrecargado»</t>
        </is>
      </c>
    </row>
    <row r="11" ht="26" customHeight="1">
      <c r="B11" s="10" t="inlineStr">
        <is>
          <t>Ciudades o zonas</t>
        </is>
      </c>
      <c r="D11" s="10" t="inlineStr">
        <is>
          <t>Tipos de lugar</t>
        </is>
      </c>
    </row>
    <row r="12">
      <c r="B12" s="23" t="inlineStr">
        <is>
          <t>Lisboa</t>
        </is>
      </c>
      <c r="D12" s="23" t="inlineStr">
        <is>
          <t>Monumento</t>
        </is>
      </c>
    </row>
    <row r="13">
      <c r="B13" s="23" t="inlineStr">
        <is>
          <t>Sintra</t>
        </is>
      </c>
      <c r="D13" s="23" t="inlineStr">
        <is>
          <t>Museo</t>
        </is>
      </c>
    </row>
    <row r="14">
      <c r="B14" s="23" t="inlineStr">
        <is>
          <t>Cascais</t>
        </is>
      </c>
      <c r="D14" s="23" t="inlineStr">
        <is>
          <t>Naturaleza</t>
        </is>
      </c>
    </row>
    <row r="15">
      <c r="B15" s="23" t="n"/>
      <c r="D15" s="23" t="inlineStr">
        <is>
          <t>Barrio</t>
        </is>
      </c>
    </row>
    <row r="16">
      <c r="B16" s="23" t="n"/>
      <c r="D16" s="23" t="inlineStr">
        <is>
          <t>Gastronomía</t>
        </is>
      </c>
    </row>
    <row r="17">
      <c r="B17" s="23" t="n"/>
      <c r="D17" s="23" t="inlineStr">
        <is>
          <t>Mirador</t>
        </is>
      </c>
    </row>
    <row r="18">
      <c r="D18" s="23" t="inlineStr">
        <is>
          <t>Compras</t>
        </is>
      </c>
    </row>
    <row r="19">
      <c r="D19" s="23" t="inlineStr">
        <is>
          <t>Otro</t>
        </is>
      </c>
    </row>
    <row r="20">
      <c r="B20" s="22" t="inlineStr">
        <is>
          <t>Puedes cambiar los nombres de ciudades y tipos: los desplegables y el Resumen se actualizan solos.</t>
        </is>
      </c>
    </row>
    <row r="21">
      <c r="B21" s="22" t="inlineStr">
        <is>
          <t>Las filas de ciudad vacías no aparecen en el Resumen.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E3"/>
    <mergeCell ref="B2:E2"/>
  </mergeCells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B2:B2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4" customHeight="1">
      <c r="B2" s="1" t="inlineStr">
        <is>
          <t>Lista de sitios por visitar — Instrucciones</t>
        </is>
      </c>
    </row>
    <row r="3">
      <c r="B3" s="3" t="inlineStr">
        <is>
          <t>Plantilla gratuita de Plantillas de Cálculo · plantillasdecalculo.com</t>
        </is>
      </c>
    </row>
    <row r="5">
      <c r="B5" s="9" t="inlineStr">
        <is>
          <t>CÓMO USARLA</t>
        </is>
      </c>
    </row>
    <row r="6" ht="30" customHeight="1">
      <c r="B6" s="36" t="inlineStr">
        <is>
          <t>1.  En la hoja «Ajustes» indica cuántas personas viajáis, la fecha del día 1 y las horas máximas de visitas que quieres hacer por día.</t>
        </is>
      </c>
    </row>
    <row r="7" ht="30" customHeight="1">
      <c r="B7" s="36" t="inlineStr">
        <is>
          <t>2.  En la misma hoja escribe tus ciudades o zonas (hasta 6) y revisa los tipos de lugar. Alimentan los desplegables y el Resumen.</t>
        </is>
      </c>
    </row>
    <row r="8" ht="30" customHeight="1">
      <c r="B8" s="36" t="inlineStr">
        <is>
          <t>3.  Ve a «Lugares» y añade un sitio por fila desde la fila 7: nombre, ciudad, tipo y prioridad (Alta, Media o Baja) con los desplegables.</t>
        </is>
      </c>
    </row>
    <row r="9" ht="30" customHeight="1">
      <c r="B9" s="36" t="inlineStr">
        <is>
          <t>4.  Rellena la entrada por persona (0 si es gratis), el horario como texto, el tiempo estimado en horas y las notas que quieras.</t>
        </is>
      </c>
    </row>
    <row r="10" ht="30" customHeight="1">
      <c r="B10" s="36" t="inlineStr">
        <is>
          <t>5.  Asigna cada lugar a un día escribiendo su número en la columna «Día» (1 a 14). Si aún no lo tienes claro, déjala vacía: saldrá «Sin asignar».</t>
        </is>
      </c>
    </row>
    <row r="11" ht="30" customHeight="1">
      <c r="B11" s="36" t="inlineStr">
        <is>
          <t>6.  Cuando visites un sitio, cambia «¿Visitado?» a Sí: la fila se atenúa y el estado pasa a «Visitado».</t>
        </is>
      </c>
    </row>
    <row r="12" ht="30" customHeight="1">
      <c r="B12" s="36" t="inlineStr">
        <is>
          <t>7.  Abre «Itinerario» para ver lugares, horas, horas libres y coste de cada día. Si un día sale «Sobrecargado», mueve algún lugar a otro día.</t>
        </is>
      </c>
    </row>
    <row r="13" ht="18" customHeight="1">
      <c r="B13" s="36" t="inlineStr">
        <is>
          <t>8.  Termina en «Resumen»: KPIs, desglose por ciudad, tipo y prioridad, y los gráficos.</t>
        </is>
      </c>
    </row>
    <row r="15">
      <c r="B15" s="9" t="inlineStr">
        <is>
          <t>CONSEJOS</t>
        </is>
      </c>
    </row>
    <row r="16" ht="30" customHeight="1">
      <c r="B16" s="36" t="inlineStr">
        <is>
          <t>•  Las filas vacías de «Lugares» (hasta la 46) ya llevan las fórmulas: solo tienes que rellenar las celdas crema.</t>
        </is>
      </c>
    </row>
    <row r="17" ht="18" customHeight="1">
      <c r="B17" s="36" t="inlineStr">
        <is>
          <t>•  El horario es texto libre: escribe, por ejemplo, 10:00-18:30, «Libre» o «Cierra los lunes».</t>
        </is>
      </c>
    </row>
    <row r="18" ht="30" customHeight="1">
      <c r="B18" s="36" t="inlineStr">
        <is>
          <t>•  Conviene dejar un margen: cuenta también los desplazamientos entre lugares, que esta plantilla no calcula.</t>
        </is>
      </c>
    </row>
    <row r="19" ht="30" customHeight="1">
      <c r="B19" s="36" t="inlineStr">
        <is>
          <t>•  Las entradas son un precio por persona: si hay descuentos o entradas gratuitas para niños, ajusta el importe medio.</t>
        </is>
      </c>
    </row>
    <row r="21">
      <c r="B21" s="22" t="inlineStr">
        <is>
          <t>Las celdas con fondo crema y texto azul son para rellenar; las verdes se calculan solas.</t>
        </is>
      </c>
    </row>
    <row r="23" ht="44" customHeight="1">
      <c r="B23" s="37" t="inlineStr">
        <is>
          <t>Aviso: los lugares, horarios y precios de ejemplo son orientativos y ficticios. Comprueba siempre horarios y tarifas actuales en la web oficial de cada sitio antes de viajar.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"/>
    <mergeCell ref="B2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2026-10-03T09:42:03Z</dcterms:created>
  <dcterms:modified xmlns:dcterms="http://purl.org/dc/terms/" xmlns:xsi="http://www.w3.org/2001/XMLSchema-instance" xsi:type="dcterms:W3CDTF">2026-10-03T09:42:03Z</dcterms:modified>
</cp:coreProperties>
</file>