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Ejercicios" sheetId="3" state="visible" r:id="rId3"/>
    <sheet xmlns:r="http://schemas.openxmlformats.org/officeDocument/2006/relationships" name="Historial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0.0%"/>
    <numFmt numFmtId="166" formatCode="dd/mm/yyyy"/>
    <numFmt numFmtId="167" formatCode="0.00&quot; x&quot;"/>
    <numFmt numFmtId="168" formatCode="yyyy-mm-dd"/>
    <numFmt numFmtId="169" formatCode="#,##0.0;;"/>
    <numFmt numFmtId="170" formatCode="+0.0;-0.0;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047857"/>
      <sz val="13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5" borderId="0" applyAlignment="1" pivotButton="0" quotePrefix="0" xfId="0">
      <alignment horizontal="center" vertical="center" wrapText="1"/>
    </xf>
    <xf numFmtId="3" fontId="9" fillId="5" borderId="0" applyAlignment="1" pivotButton="0" quotePrefix="0" xfId="0">
      <alignment horizontal="center" vertical="center"/>
    </xf>
    <xf numFmtId="165" fontId="9" fillId="5" borderId="0" applyAlignment="1" pivotButton="0" quotePrefix="0" xfId="0">
      <alignment horizontal="center" vertical="center"/>
    </xf>
    <xf numFmtId="0" fontId="11" fillId="5" borderId="0" applyAlignment="1" pivotButton="0" quotePrefix="0" xfId="0">
      <alignment horizontal="center" vertical="center"/>
    </xf>
    <xf numFmtId="166" fontId="9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vertical="center"/>
    </xf>
    <xf numFmtId="4" fontId="13" fillId="6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horizontal="right" vertical="center"/>
      <protection locked="0" hidden="0"/>
    </xf>
    <xf numFmtId="3" fontId="4" fillId="3" borderId="1" applyAlignment="1" applyProtection="1" pivotButton="0" quotePrefix="0" xfId="0">
      <alignment horizontal="center" vertical="center"/>
      <protection locked="0" hidden="0"/>
    </xf>
    <xf numFmtId="169" fontId="7" fillId="0" borderId="1" applyAlignment="1" pivotButton="0" quotePrefix="0" xfId="0">
      <alignment vertical="center"/>
    </xf>
    <xf numFmtId="169" fontId="6" fillId="0" borderId="1" applyAlignment="1" pivotButton="0" quotePrefix="0" xfId="0">
      <alignment vertical="center"/>
    </xf>
    <xf numFmtId="17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4" fontId="7" fillId="0" borderId="1" applyAlignment="1" pivotButton="0" quotePrefix="0" xfId="0">
      <alignment vertical="center"/>
    </xf>
    <xf numFmtId="166" fontId="6" fillId="0" borderId="1" applyAlignment="1" pivotButton="0" quotePrefix="0" xfId="0">
      <alignment horizontal="center" vertical="center"/>
    </xf>
    <xf numFmtId="4" fontId="9" fillId="5" borderId="0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1RM inicial vs 1RM actual por ejercicio (kg)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'Resumen'!$B$13:$B$22</f>
            </numRef>
          </cat>
          <val>
            <numRef>
              <f>'Resumen'!$C$13:$C$22</f>
            </numRef>
          </val>
        </ser>
        <ser>
          <idx val="1"/>
          <order val="1"/>
          <tx>
            <strRef>
              <f>'Resumen'!D12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'Resumen'!$B$13:$B$22</f>
            </numRef>
          </cat>
          <val>
            <numRef>
              <f>'Resumen'!$D$13:$D$22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del 1RM estimado (kg)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'Historial'!F8</f>
            </strRef>
          </tx>
          <spPr>
            <a:ln xmlns:a="http://schemas.openxmlformats.org/drawingml/2006/main">
              <a:prstDash val="solid"/>
            </a:ln>
          </spPr>
          <cat>
            <numRef>
              <f>'Historial'!$B$9:$B$20</f>
            </numRef>
          </cat>
          <val>
            <numRef>
              <f>'Historial'!$F$9:$F$20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22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 ht="34" customHeight="1">
      <c r="B2" s="1" t="inlineStr">
        <is>
          <t>Panel de marcas personales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Tu fuerza de un vistazo: PR conseguidos, ejercicios que más mejoran y 1RM actual</t>
        </is>
      </c>
    </row>
    <row r="5" ht="22" customHeight="1">
      <c r="B5" s="4" t="inlineStr">
        <is>
          <t>SERIES REGISTRADAS</t>
        </is>
      </c>
      <c r="D5" s="4" t="inlineStr">
        <is>
          <t>PR CONSEGUIDOS</t>
        </is>
      </c>
      <c r="F5" s="4" t="inlineStr">
        <is>
          <t>EJERCICIOS EN SEGUIMIENTO</t>
        </is>
      </c>
    </row>
    <row r="6" ht="32" customHeight="1">
      <c r="B6" s="5">
        <f>COUNTIF(Registro!$C$7:$C$46,"?*")</f>
        <v/>
      </c>
      <c r="D6" s="5">
        <f>COUNTIF(Registro!$J$7:$J$46,"PR")</f>
        <v/>
      </c>
      <c r="F6" s="5">
        <f>COUNTIF(Ejercicios!$B$8:$B$17,"?*")</f>
        <v/>
      </c>
    </row>
    <row r="8" ht="22" customHeight="1">
      <c r="B8" s="4" t="inlineStr">
        <is>
          <t>MAYOR PROGRESO</t>
        </is>
      </c>
      <c r="D8" s="4" t="inlineStr">
        <is>
          <t>EJERCICIO ESTRELLA</t>
        </is>
      </c>
      <c r="F8" s="4" t="inlineStr">
        <is>
          <t>ÚLTIMO PR</t>
        </is>
      </c>
    </row>
    <row r="9" ht="32" customHeight="1">
      <c r="B9" s="6">
        <f>IF(COUNT(Ejercicios!$I$8:$I$17)=0,"",MAX(Ejercicios!$I$8:$I$17))</f>
        <v/>
      </c>
      <c r="D9" s="7">
        <f>IFERROR(INDEX(Ejercicios!$B$8:$B$17,MATCH(MAX(Ejercicios!$I$8:$I$17),Ejercicios!$I$8:$I$17,0)),"")</f>
        <v/>
      </c>
      <c r="F9" s="8">
        <f>IF(COUNTIF(Registro!$J$7:$J$46,"PR")=0,"",SUMPRODUCT(MAX((Registro!$J$7:$J$46="PR")*Registro!$B$7:$B$46)))</f>
        <v/>
      </c>
    </row>
    <row r="11">
      <c r="B11" s="9" t="inlineStr">
        <is>
          <t>PROGRESO POR EJERCICIO</t>
        </is>
      </c>
    </row>
    <row r="12" ht="36" customHeight="1">
      <c r="B12" s="10" t="inlineStr">
        <is>
          <t>Ejercicio</t>
        </is>
      </c>
      <c r="C12" s="10" t="inlineStr">
        <is>
          <t>1RM inicial (kg)</t>
        </is>
      </c>
      <c r="D12" s="10" t="inlineStr">
        <is>
          <t>1RM actual (kg)</t>
        </is>
      </c>
      <c r="E12" s="10" t="inlineStr">
        <is>
          <t>Mejora (kg)</t>
        </is>
      </c>
      <c r="F12" s="10" t="inlineStr">
        <is>
          <t>Progreso %</t>
        </is>
      </c>
      <c r="G12" s="10" t="inlineStr">
        <is>
          <t>Nº de PR</t>
        </is>
      </c>
      <c r="H12" s="10" t="inlineStr">
        <is>
          <t>1RM / peso corporal</t>
        </is>
      </c>
    </row>
    <row r="13">
      <c r="B13" s="11">
        <f>IF(Ejercicios!B8="","",Ejercicios!B8)</f>
        <v/>
      </c>
      <c r="C13" s="12">
        <f>IF($B13="","",Ejercicios!G8)</f>
        <v/>
      </c>
      <c r="D13" s="12">
        <f>IF($B13="","",Ejercicios!F8)</f>
        <v/>
      </c>
      <c r="E13" s="12">
        <f>IF($B13="","",Ejercicios!H8)</f>
        <v/>
      </c>
      <c r="F13" s="13">
        <f>IF($B13="","",Ejercicios!I8)</f>
        <v/>
      </c>
      <c r="G13" s="14">
        <f>IF($B13="","",Ejercicios!K8)</f>
        <v/>
      </c>
      <c r="H13" s="15">
        <f>IF($B13="","",Ejercicios!L8)</f>
        <v/>
      </c>
    </row>
    <row r="14">
      <c r="B14" s="11">
        <f>IF(Ejercicios!B9="","",Ejercicios!B9)</f>
        <v/>
      </c>
      <c r="C14" s="12">
        <f>IF($B14="","",Ejercicios!G9)</f>
        <v/>
      </c>
      <c r="D14" s="12">
        <f>IF($B14="","",Ejercicios!F9)</f>
        <v/>
      </c>
      <c r="E14" s="12">
        <f>IF($B14="","",Ejercicios!H9)</f>
        <v/>
      </c>
      <c r="F14" s="13">
        <f>IF($B14="","",Ejercicios!I9)</f>
        <v/>
      </c>
      <c r="G14" s="14">
        <f>IF($B14="","",Ejercicios!K9)</f>
        <v/>
      </c>
      <c r="H14" s="15">
        <f>IF($B14="","",Ejercicios!L9)</f>
        <v/>
      </c>
    </row>
    <row r="15">
      <c r="B15" s="11">
        <f>IF(Ejercicios!B10="","",Ejercicios!B10)</f>
        <v/>
      </c>
      <c r="C15" s="12">
        <f>IF($B15="","",Ejercicios!G10)</f>
        <v/>
      </c>
      <c r="D15" s="12">
        <f>IF($B15="","",Ejercicios!F10)</f>
        <v/>
      </c>
      <c r="E15" s="12">
        <f>IF($B15="","",Ejercicios!H10)</f>
        <v/>
      </c>
      <c r="F15" s="13">
        <f>IF($B15="","",Ejercicios!I10)</f>
        <v/>
      </c>
      <c r="G15" s="14">
        <f>IF($B15="","",Ejercicios!K10)</f>
        <v/>
      </c>
      <c r="H15" s="15">
        <f>IF($B15="","",Ejercicios!L10)</f>
        <v/>
      </c>
    </row>
    <row r="16">
      <c r="B16" s="11">
        <f>IF(Ejercicios!B11="","",Ejercicios!B11)</f>
        <v/>
      </c>
      <c r="C16" s="12">
        <f>IF($B16="","",Ejercicios!G11)</f>
        <v/>
      </c>
      <c r="D16" s="12">
        <f>IF($B16="","",Ejercicios!F11)</f>
        <v/>
      </c>
      <c r="E16" s="12">
        <f>IF($B16="","",Ejercicios!H11)</f>
        <v/>
      </c>
      <c r="F16" s="13">
        <f>IF($B16="","",Ejercicios!I11)</f>
        <v/>
      </c>
      <c r="G16" s="14">
        <f>IF($B16="","",Ejercicios!K11)</f>
        <v/>
      </c>
      <c r="H16" s="15">
        <f>IF($B16="","",Ejercicios!L11)</f>
        <v/>
      </c>
    </row>
    <row r="17">
      <c r="B17" s="11">
        <f>IF(Ejercicios!B12="","",Ejercicios!B12)</f>
        <v/>
      </c>
      <c r="C17" s="12">
        <f>IF($B17="","",Ejercicios!G12)</f>
        <v/>
      </c>
      <c r="D17" s="12">
        <f>IF($B17="","",Ejercicios!F12)</f>
        <v/>
      </c>
      <c r="E17" s="12">
        <f>IF($B17="","",Ejercicios!H12)</f>
        <v/>
      </c>
      <c r="F17" s="13">
        <f>IF($B17="","",Ejercicios!I12)</f>
        <v/>
      </c>
      <c r="G17" s="14">
        <f>IF($B17="","",Ejercicios!K12)</f>
        <v/>
      </c>
      <c r="H17" s="15">
        <f>IF($B17="","",Ejercicios!L12)</f>
        <v/>
      </c>
    </row>
    <row r="18">
      <c r="B18" s="11">
        <f>IF(Ejercicios!B13="","",Ejercicios!B13)</f>
        <v/>
      </c>
      <c r="C18" s="12">
        <f>IF($B18="","",Ejercicios!G13)</f>
        <v/>
      </c>
      <c r="D18" s="12">
        <f>IF($B18="","",Ejercicios!F13)</f>
        <v/>
      </c>
      <c r="E18" s="12">
        <f>IF($B18="","",Ejercicios!H13)</f>
        <v/>
      </c>
      <c r="F18" s="13">
        <f>IF($B18="","",Ejercicios!I13)</f>
        <v/>
      </c>
      <c r="G18" s="14">
        <f>IF($B18="","",Ejercicios!K13)</f>
        <v/>
      </c>
      <c r="H18" s="15">
        <f>IF($B18="","",Ejercicios!L13)</f>
        <v/>
      </c>
    </row>
    <row r="19">
      <c r="B19" s="11">
        <f>IF(Ejercicios!B14="","",Ejercicios!B14)</f>
        <v/>
      </c>
      <c r="C19" s="12">
        <f>IF($B19="","",Ejercicios!G14)</f>
        <v/>
      </c>
      <c r="D19" s="12">
        <f>IF($B19="","",Ejercicios!F14)</f>
        <v/>
      </c>
      <c r="E19" s="12">
        <f>IF($B19="","",Ejercicios!H14)</f>
        <v/>
      </c>
      <c r="F19" s="13">
        <f>IF($B19="","",Ejercicios!I14)</f>
        <v/>
      </c>
      <c r="G19" s="14">
        <f>IF($B19="","",Ejercicios!K14)</f>
        <v/>
      </c>
      <c r="H19" s="15">
        <f>IF($B19="","",Ejercicios!L14)</f>
        <v/>
      </c>
    </row>
    <row r="20">
      <c r="B20" s="11">
        <f>IF(Ejercicios!B15="","",Ejercicios!B15)</f>
        <v/>
      </c>
      <c r="C20" s="12">
        <f>IF($B20="","",Ejercicios!G15)</f>
        <v/>
      </c>
      <c r="D20" s="12">
        <f>IF($B20="","",Ejercicios!F15)</f>
        <v/>
      </c>
      <c r="E20" s="12">
        <f>IF($B20="","",Ejercicios!H15)</f>
        <v/>
      </c>
      <c r="F20" s="13">
        <f>IF($B20="","",Ejercicios!I15)</f>
        <v/>
      </c>
      <c r="G20" s="14">
        <f>IF($B20="","",Ejercicios!K15)</f>
        <v/>
      </c>
      <c r="H20" s="15">
        <f>IF($B20="","",Ejercicios!L15)</f>
        <v/>
      </c>
    </row>
    <row r="21">
      <c r="B21" s="11">
        <f>IF(Ejercicios!B16="","",Ejercicios!B16)</f>
        <v/>
      </c>
      <c r="C21" s="12">
        <f>IF($B21="","",Ejercicios!G16)</f>
        <v/>
      </c>
      <c r="D21" s="12">
        <f>IF($B21="","",Ejercicios!F16)</f>
        <v/>
      </c>
      <c r="E21" s="12">
        <f>IF($B21="","",Ejercicios!H16)</f>
        <v/>
      </c>
      <c r="F21" s="13">
        <f>IF($B21="","",Ejercicios!I16)</f>
        <v/>
      </c>
      <c r="G21" s="14">
        <f>IF($B21="","",Ejercicios!K16)</f>
        <v/>
      </c>
      <c r="H21" s="15">
        <f>IF($B21="","",Ejercicios!L16)</f>
        <v/>
      </c>
    </row>
    <row r="22">
      <c r="B22" s="11">
        <f>IF(Ejercicios!B17="","",Ejercicios!B17)</f>
        <v/>
      </c>
      <c r="C22" s="12">
        <f>IF($B22="","",Ejercicios!G17)</f>
        <v/>
      </c>
      <c r="D22" s="12">
        <f>IF($B22="","",Ejercicios!F17)</f>
        <v/>
      </c>
      <c r="E22" s="12">
        <f>IF($B22="","",Ejercicios!H17)</f>
        <v/>
      </c>
      <c r="F22" s="13">
        <f>IF($B22="","",Ejercicios!I17)</f>
        <v/>
      </c>
      <c r="G22" s="14">
        <f>IF($B22="","",Ejercicios!K17)</f>
        <v/>
      </c>
      <c r="H22" s="15">
        <f>IF($B22="","",Ejercicios!L17)</f>
        <v/>
      </c>
    </row>
    <row r="24">
      <c r="B24" s="9" t="inlineStr">
        <is>
          <t>TUS "TRES GRANDES" (suma de 1RM estimados)</t>
        </is>
      </c>
    </row>
    <row r="25" ht="24" customHeight="1">
      <c r="B25" s="10" t="inlineStr">
        <is>
          <t>Ejercicio</t>
        </is>
      </c>
      <c r="C25" s="10" t="inlineStr">
        <is>
          <t>Mejor 1RM (kg)</t>
        </is>
      </c>
    </row>
    <row r="26">
      <c r="B26" s="16" t="inlineStr">
        <is>
          <t>Sentadilla trasera</t>
        </is>
      </c>
      <c r="C26" s="12">
        <f>IFERROR(VLOOKUP(B26,Ejercicios!$B$8:$F$17,5,FALSE),0)</f>
        <v/>
      </c>
    </row>
    <row r="27">
      <c r="B27" s="16" t="inlineStr">
        <is>
          <t>Press banca</t>
        </is>
      </c>
      <c r="C27" s="12">
        <f>IFERROR(VLOOKUP(B27,Ejercicios!$B$8:$F$17,5,FALSE),0)</f>
        <v/>
      </c>
    </row>
    <row r="28">
      <c r="B28" s="16" t="inlineStr">
        <is>
          <t>Peso muerto</t>
        </is>
      </c>
      <c r="C28" s="12">
        <f>IFERROR(VLOOKUP(B28,Ejercicios!$B$8:$F$17,5,FALSE),0)</f>
        <v/>
      </c>
    </row>
    <row r="29">
      <c r="B29" s="17" t="inlineStr">
        <is>
          <t>TOTAL (kg)</t>
        </is>
      </c>
      <c r="C29" s="18">
        <f>SUM(C26:C28)</f>
        <v/>
      </c>
      <c r="D29" s="19">
        <f>IF(Ejercicios!C5&gt;0,"= "&amp;TEXT(C29/Ejercicios!C5,"0.00")&amp;" veces tu peso corporal","")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D8:E8"/>
    <mergeCell ref="D6:E6"/>
    <mergeCell ref="B6:C6"/>
    <mergeCell ref="F6:H6"/>
    <mergeCell ref="F5:H5"/>
    <mergeCell ref="B5:C5"/>
    <mergeCell ref="D5:E5"/>
    <mergeCell ref="F8:H8"/>
    <mergeCell ref="B2:H2"/>
    <mergeCell ref="D9:E9"/>
    <mergeCell ref="F9:H9"/>
    <mergeCell ref="B9:C9"/>
    <mergeCell ref="B3:H3"/>
    <mergeCell ref="B8:C8"/>
  </mergeCells>
  <conditionalFormatting sqref="D13:D22">
    <cfRule type="dataBar" priority="1">
      <dataBar>
        <cfvo type="num" val="0"/>
        <cfvo type="max"/>
        <color rgb="0010B981"/>
      </dataBar>
    </cfRule>
  </conditionalFormatting>
  <conditionalFormatting sqref="F13:F22">
    <cfRule type="expression" priority="2" dxfId="0">
      <formula>AND(ISNUMBER($F13),$F13&gt;=0.1)</formula>
    </cfRule>
  </conditionalFormatting>
  <conditionalFormatting sqref="B13:B22">
    <cfRule type="expression" priority="3" dxfId="1">
      <formula>MOD(ROW(),2)=0</formula>
    </cfRule>
  </conditionalFormatting>
  <dataValidations count="1">
    <dataValidation sqref="B26:B28" showDropDown="0" showInputMessage="0" showErrorMessage="0" allowBlank="1" type="list">
      <formula1>=Ejercicios!$B$8:$B$17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46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24" customWidth="1" min="3" max="3"/>
    <col width="11" customWidth="1" min="4" max="4"/>
    <col width="9" customWidth="1" min="5" max="5"/>
    <col width="28" customWidth="1" min="6" max="6"/>
    <col width="13" customWidth="1" min="7" max="7"/>
    <col width="14" customWidth="1" min="8" max="8"/>
    <col width="12" customWidth="1" min="9" max="9"/>
    <col width="16" customWidth="1" min="10" max="10"/>
    <col hidden="1" width="6" customWidth="1" min="11" max="11"/>
    <col hidden="1" width="6" customWidth="1" min="12" max="12"/>
  </cols>
  <sheetData>
    <row r="2" ht="34" customHeight="1">
      <c r="B2" s="1" t="inlineStr">
        <is>
          <t>Registro de series y marcas personales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Anota fecha, ejercicio, peso y repeticiones: el 1RM y los PR se calculan solos</t>
        </is>
      </c>
    </row>
    <row r="4">
      <c r="B4" s="19" t="inlineStr">
        <is>
          <t>Introduce las series en orden cronológico. Un "PR" aparece cuando tu 1RM estimado supera al de cualquier fecha anterior.</t>
        </is>
      </c>
    </row>
    <row r="6" ht="40" customHeight="1">
      <c r="B6" s="10" t="inlineStr">
        <is>
          <t>Fecha</t>
        </is>
      </c>
      <c r="C6" s="10" t="inlineStr">
        <is>
          <t>Ejercicio</t>
        </is>
      </c>
      <c r="D6" s="10" t="inlineStr">
        <is>
          <t>Peso (kg)</t>
        </is>
      </c>
      <c r="E6" s="10" t="inlineStr">
        <is>
          <t>Reps</t>
        </is>
      </c>
      <c r="F6" s="10" t="inlineStr">
        <is>
          <t>Nota</t>
        </is>
      </c>
      <c r="G6" s="10" t="inlineStr">
        <is>
          <t>1RM estimado (Epley)</t>
        </is>
      </c>
      <c r="H6" s="10" t="inlineStr">
        <is>
          <t>Mejor 1RM anterior</t>
        </is>
      </c>
      <c r="I6" s="10" t="inlineStr">
        <is>
          <t>Mejora (kg)</t>
        </is>
      </c>
      <c r="J6" s="10" t="inlineStr">
        <is>
          <t>Resultado</t>
        </is>
      </c>
    </row>
    <row r="7">
      <c r="B7" s="20" t="n">
        <v>46175</v>
      </c>
      <c r="C7" s="16" t="inlineStr">
        <is>
          <t>Sentadilla trasera</t>
        </is>
      </c>
      <c r="D7" s="21" t="n">
        <v>100</v>
      </c>
      <c r="E7" s="22" t="n">
        <v>5</v>
      </c>
      <c r="F7" s="16" t="inlineStr">
        <is>
          <t>Mejor serie de la sesión</t>
        </is>
      </c>
      <c r="G7" s="23">
        <f>IF(OR(D7="",E7=""),0,IF(E7=1,D7,ROUND(D7*(1+E7/30),1)))</f>
        <v/>
      </c>
      <c r="H7" s="24">
        <f>IF(G7=0,0,SUMPRODUCT(MAX(($C$7:$C$46=C7)*($B$7:$B$46&lt;B7)*$G$7:$G$46)))</f>
        <v/>
      </c>
      <c r="I7" s="25">
        <f>IF(J7="PR",ROUND(G7-H7,1),"")</f>
        <v/>
      </c>
      <c r="J7" s="26">
        <f>IF(G7=0,"",IF(COUNTIFS($C$7:$C$46,C7,$B$7:$B$46,"&lt;"&amp;B7)=0,"Primer registro",IF(G7&gt;H7,"PR","")))</f>
        <v/>
      </c>
      <c r="K7" s="27">
        <f>IF(C7="","",COUNTIF($C$7:C7,C7))</f>
        <v/>
      </c>
      <c r="L7" s="27">
        <f>IF(C7="","",C7&amp;"|"&amp;K7)</f>
        <v/>
      </c>
    </row>
    <row r="8">
      <c r="B8" s="20" t="n">
        <v>46176</v>
      </c>
      <c r="C8" s="16" t="inlineStr">
        <is>
          <t>Press banca</t>
        </is>
      </c>
      <c r="D8" s="21" t="n">
        <v>70</v>
      </c>
      <c r="E8" s="22" t="n">
        <v>6</v>
      </c>
      <c r="F8" s="16" t="n"/>
      <c r="G8" s="23">
        <f>IF(OR(D8="",E8=""),0,IF(E8=1,D8,ROUND(D8*(1+E8/30),1)))</f>
        <v/>
      </c>
      <c r="H8" s="24">
        <f>IF(G8=0,0,SUMPRODUCT(MAX(($C$7:$C$46=C8)*($B$7:$B$46&lt;B8)*$G$7:$G$46)))</f>
        <v/>
      </c>
      <c r="I8" s="25">
        <f>IF(J8="PR",ROUND(G8-H8,1),"")</f>
        <v/>
      </c>
      <c r="J8" s="26">
        <f>IF(G8=0,"",IF(COUNTIFS($C$7:$C$46,C8,$B$7:$B$46,"&lt;"&amp;B8)=0,"Primer registro",IF(G8&gt;H8,"PR","")))</f>
        <v/>
      </c>
      <c r="K8" s="27">
        <f>IF(C8="","",COUNTIF($C$7:C8,C8))</f>
        <v/>
      </c>
      <c r="L8" s="27">
        <f>IF(C8="","",C8&amp;"|"&amp;K8)</f>
        <v/>
      </c>
    </row>
    <row r="9">
      <c r="B9" s="20" t="n">
        <v>46177</v>
      </c>
      <c r="C9" s="16" t="inlineStr">
        <is>
          <t>Press militar</t>
        </is>
      </c>
      <c r="D9" s="21" t="n">
        <v>40</v>
      </c>
      <c r="E9" s="22" t="n">
        <v>8</v>
      </c>
      <c r="F9" s="16" t="n"/>
      <c r="G9" s="23">
        <f>IF(OR(D9="",E9=""),0,IF(E9=1,D9,ROUND(D9*(1+E9/30),1)))</f>
        <v/>
      </c>
      <c r="H9" s="24">
        <f>IF(G9=0,0,SUMPRODUCT(MAX(($C$7:$C$46=C9)*($B$7:$B$46&lt;B9)*$G$7:$G$46)))</f>
        <v/>
      </c>
      <c r="I9" s="25">
        <f>IF(J9="PR",ROUND(G9-H9,1),"")</f>
        <v/>
      </c>
      <c r="J9" s="26">
        <f>IF(G9=0,"",IF(COUNTIFS($C$7:$C$46,C9,$B$7:$B$46,"&lt;"&amp;B9)=0,"Primer registro",IF(G9&gt;H9,"PR","")))</f>
        <v/>
      </c>
      <c r="K9" s="27">
        <f>IF(C9="","",COUNTIF($C$7:C9,C9))</f>
        <v/>
      </c>
      <c r="L9" s="27">
        <f>IF(C9="","",C9&amp;"|"&amp;K9)</f>
        <v/>
      </c>
    </row>
    <row r="10">
      <c r="B10" s="20" t="n">
        <v>46178</v>
      </c>
      <c r="C10" s="16" t="inlineStr">
        <is>
          <t>Peso muerto</t>
        </is>
      </c>
      <c r="D10" s="21" t="n">
        <v>120</v>
      </c>
      <c r="E10" s="22" t="n">
        <v>5</v>
      </c>
      <c r="F10" s="16" t="inlineStr">
        <is>
          <t>Con correas</t>
        </is>
      </c>
      <c r="G10" s="23">
        <f>IF(OR(D10="",E10=""),0,IF(E10=1,D10,ROUND(D10*(1+E10/30),1)))</f>
        <v/>
      </c>
      <c r="H10" s="24">
        <f>IF(G10=0,0,SUMPRODUCT(MAX(($C$7:$C$46=C10)*($B$7:$B$46&lt;B10)*$G$7:$G$46)))</f>
        <v/>
      </c>
      <c r="I10" s="25">
        <f>IF(J10="PR",ROUND(G10-H10,1),"")</f>
        <v/>
      </c>
      <c r="J10" s="26">
        <f>IF(G10=0,"",IF(COUNTIFS($C$7:$C$46,C10,$B$7:$B$46,"&lt;"&amp;B10)=0,"Primer registro",IF(G10&gt;H10,"PR","")))</f>
        <v/>
      </c>
      <c r="K10" s="27">
        <f>IF(C10="","",COUNTIF($C$7:C10,C10))</f>
        <v/>
      </c>
      <c r="L10" s="27">
        <f>IF(C10="","",C10&amp;"|"&amp;K10)</f>
        <v/>
      </c>
    </row>
    <row r="11">
      <c r="B11" s="20" t="n">
        <v>46182</v>
      </c>
      <c r="C11" s="16" t="inlineStr">
        <is>
          <t>Remo con barra</t>
        </is>
      </c>
      <c r="D11" s="21" t="n">
        <v>60</v>
      </c>
      <c r="E11" s="22" t="n">
        <v>8</v>
      </c>
      <c r="F11" s="16" t="n"/>
      <c r="G11" s="23">
        <f>IF(OR(D11="",E11=""),0,IF(E11=1,D11,ROUND(D11*(1+E11/30),1)))</f>
        <v/>
      </c>
      <c r="H11" s="24">
        <f>IF(G11=0,0,SUMPRODUCT(MAX(($C$7:$C$46=C11)*($B$7:$B$46&lt;B11)*$G$7:$G$46)))</f>
        <v/>
      </c>
      <c r="I11" s="25">
        <f>IF(J11="PR",ROUND(G11-H11,1),"")</f>
        <v/>
      </c>
      <c r="J11" s="26">
        <f>IF(G11=0,"",IF(COUNTIFS($C$7:$C$46,C11,$B$7:$B$46,"&lt;"&amp;B11)=0,"Primer registro",IF(G11&gt;H11,"PR","")))</f>
        <v/>
      </c>
      <c r="K11" s="27">
        <f>IF(C11="","",COUNTIF($C$7:C11,C11))</f>
        <v/>
      </c>
      <c r="L11" s="27">
        <f>IF(C11="","",C11&amp;"|"&amp;K11)</f>
        <v/>
      </c>
    </row>
    <row r="12">
      <c r="B12" s="20" t="n">
        <v>46203</v>
      </c>
      <c r="C12" s="16" t="inlineStr">
        <is>
          <t>Sentadilla trasera</t>
        </is>
      </c>
      <c r="D12" s="21" t="n">
        <v>105</v>
      </c>
      <c r="E12" s="22" t="n">
        <v>5</v>
      </c>
      <c r="F12" s="16" t="n"/>
      <c r="G12" s="23">
        <f>IF(OR(D12="",E12=""),0,IF(E12=1,D12,ROUND(D12*(1+E12/30),1)))</f>
        <v/>
      </c>
      <c r="H12" s="24">
        <f>IF(G12=0,0,SUMPRODUCT(MAX(($C$7:$C$46=C12)*($B$7:$B$46&lt;B12)*$G$7:$G$46)))</f>
        <v/>
      </c>
      <c r="I12" s="25">
        <f>IF(J12="PR",ROUND(G12-H12,1),"")</f>
        <v/>
      </c>
      <c r="J12" s="26">
        <f>IF(G12=0,"",IF(COUNTIFS($C$7:$C$46,C12,$B$7:$B$46,"&lt;"&amp;B12)=0,"Primer registro",IF(G12&gt;H12,"PR","")))</f>
        <v/>
      </c>
      <c r="K12" s="27">
        <f>IF(C12="","",COUNTIF($C$7:C12,C12))</f>
        <v/>
      </c>
      <c r="L12" s="27">
        <f>IF(C12="","",C12&amp;"|"&amp;K12)</f>
        <v/>
      </c>
    </row>
    <row r="13">
      <c r="B13" s="20" t="n">
        <v>46204</v>
      </c>
      <c r="C13" s="16" t="inlineStr">
        <is>
          <t>Press banca</t>
        </is>
      </c>
      <c r="D13" s="21" t="n">
        <v>75</v>
      </c>
      <c r="E13" s="22" t="n">
        <v>5</v>
      </c>
      <c r="F13" s="16" t="n"/>
      <c r="G13" s="23">
        <f>IF(OR(D13="",E13=""),0,IF(E13=1,D13,ROUND(D13*(1+E13/30),1)))</f>
        <v/>
      </c>
      <c r="H13" s="24">
        <f>IF(G13=0,0,SUMPRODUCT(MAX(($C$7:$C$46=C13)*($B$7:$B$46&lt;B13)*$G$7:$G$46)))</f>
        <v/>
      </c>
      <c r="I13" s="25">
        <f>IF(J13="PR",ROUND(G13-H13,1),"")</f>
        <v/>
      </c>
      <c r="J13" s="26">
        <f>IF(G13=0,"",IF(COUNTIFS($C$7:$C$46,C13,$B$7:$B$46,"&lt;"&amp;B13)=0,"Primer registro",IF(G13&gt;H13,"PR","")))</f>
        <v/>
      </c>
      <c r="K13" s="27">
        <f>IF(C13="","",COUNTIF($C$7:C13,C13))</f>
        <v/>
      </c>
      <c r="L13" s="27">
        <f>IF(C13="","",C13&amp;"|"&amp;K13)</f>
        <v/>
      </c>
    </row>
    <row r="14">
      <c r="B14" s="20" t="n">
        <v>46205</v>
      </c>
      <c r="C14" s="16" t="inlineStr">
        <is>
          <t>Press militar</t>
        </is>
      </c>
      <c r="D14" s="21" t="n">
        <v>45</v>
      </c>
      <c r="E14" s="22" t="n">
        <v>6</v>
      </c>
      <c r="F14" s="16" t="n"/>
      <c r="G14" s="23">
        <f>IF(OR(D14="",E14=""),0,IF(E14=1,D14,ROUND(D14*(1+E14/30),1)))</f>
        <v/>
      </c>
      <c r="H14" s="24">
        <f>IF(G14=0,0,SUMPRODUCT(MAX(($C$7:$C$46=C14)*($B$7:$B$46&lt;B14)*$G$7:$G$46)))</f>
        <v/>
      </c>
      <c r="I14" s="25">
        <f>IF(J14="PR",ROUND(G14-H14,1),"")</f>
        <v/>
      </c>
      <c r="J14" s="26">
        <f>IF(G14=0,"",IF(COUNTIFS($C$7:$C$46,C14,$B$7:$B$46,"&lt;"&amp;B14)=0,"Primer registro",IF(G14&gt;H14,"PR","")))</f>
        <v/>
      </c>
      <c r="K14" s="27">
        <f>IF(C14="","",COUNTIF($C$7:C14,C14))</f>
        <v/>
      </c>
      <c r="L14" s="27">
        <f>IF(C14="","",C14&amp;"|"&amp;K14)</f>
        <v/>
      </c>
    </row>
    <row r="15">
      <c r="B15" s="20" t="n">
        <v>46206</v>
      </c>
      <c r="C15" s="16" t="inlineStr">
        <is>
          <t>Peso muerto</t>
        </is>
      </c>
      <c r="D15" s="21" t="n">
        <v>130</v>
      </c>
      <c r="E15" s="22" t="n">
        <v>3</v>
      </c>
      <c r="F15" s="16" t="n"/>
      <c r="G15" s="23">
        <f>IF(OR(D15="",E15=""),0,IF(E15=1,D15,ROUND(D15*(1+E15/30),1)))</f>
        <v/>
      </c>
      <c r="H15" s="24">
        <f>IF(G15=0,0,SUMPRODUCT(MAX(($C$7:$C$46=C15)*($B$7:$B$46&lt;B15)*$G$7:$G$46)))</f>
        <v/>
      </c>
      <c r="I15" s="25">
        <f>IF(J15="PR",ROUND(G15-H15,1),"")</f>
        <v/>
      </c>
      <c r="J15" s="26">
        <f>IF(G15=0,"",IF(COUNTIFS($C$7:$C$46,C15,$B$7:$B$46,"&lt;"&amp;B15)=0,"Primer registro",IF(G15&gt;H15,"PR","")))</f>
        <v/>
      </c>
      <c r="K15" s="27">
        <f>IF(C15="","",COUNTIF($C$7:C15,C15))</f>
        <v/>
      </c>
      <c r="L15" s="27">
        <f>IF(C15="","",C15&amp;"|"&amp;K15)</f>
        <v/>
      </c>
    </row>
    <row r="16">
      <c r="B16" s="20" t="n">
        <v>46217</v>
      </c>
      <c r="C16" s="16" t="inlineStr">
        <is>
          <t>Remo con barra</t>
        </is>
      </c>
      <c r="D16" s="21" t="n">
        <v>70</v>
      </c>
      <c r="E16" s="22" t="n">
        <v>6</v>
      </c>
      <c r="F16" s="16" t="n"/>
      <c r="G16" s="23">
        <f>IF(OR(D16="",E16=""),0,IF(E16=1,D16,ROUND(D16*(1+E16/30),1)))</f>
        <v/>
      </c>
      <c r="H16" s="24">
        <f>IF(G16=0,0,SUMPRODUCT(MAX(($C$7:$C$46=C16)*($B$7:$B$46&lt;B16)*$G$7:$G$46)))</f>
        <v/>
      </c>
      <c r="I16" s="25">
        <f>IF(J16="PR",ROUND(G16-H16,1),"")</f>
        <v/>
      </c>
      <c r="J16" s="26">
        <f>IF(G16=0,"",IF(COUNTIFS($C$7:$C$46,C16,$B$7:$B$46,"&lt;"&amp;B16)=0,"Primer registro",IF(G16&gt;H16,"PR","")))</f>
        <v/>
      </c>
      <c r="K16" s="27">
        <f>IF(C16="","",COUNTIF($C$7:C16,C16))</f>
        <v/>
      </c>
      <c r="L16" s="27">
        <f>IF(C16="","",C16&amp;"|"&amp;K16)</f>
        <v/>
      </c>
    </row>
    <row r="17">
      <c r="B17" s="20" t="n">
        <v>46218</v>
      </c>
      <c r="C17" s="16" t="inlineStr">
        <is>
          <t>Press banca</t>
        </is>
      </c>
      <c r="D17" s="21" t="n">
        <v>75</v>
      </c>
      <c r="E17" s="22" t="n">
        <v>5</v>
      </c>
      <c r="F17" s="16" t="inlineStr">
        <is>
          <t>Día flojo, mismo nivel</t>
        </is>
      </c>
      <c r="G17" s="23">
        <f>IF(OR(D17="",E17=""),0,IF(E17=1,D17,ROUND(D17*(1+E17/30),1)))</f>
        <v/>
      </c>
      <c r="H17" s="24">
        <f>IF(G17=0,0,SUMPRODUCT(MAX(($C$7:$C$46=C17)*($B$7:$B$46&lt;B17)*$G$7:$G$46)))</f>
        <v/>
      </c>
      <c r="I17" s="25">
        <f>IF(J17="PR",ROUND(G17-H17,1),"")</f>
        <v/>
      </c>
      <c r="J17" s="26">
        <f>IF(G17=0,"",IF(COUNTIFS($C$7:$C$46,C17,$B$7:$B$46,"&lt;"&amp;B17)=0,"Primer registro",IF(G17&gt;H17,"PR","")))</f>
        <v/>
      </c>
      <c r="K17" s="27">
        <f>IF(C17="","",COUNTIF($C$7:C17,C17))</f>
        <v/>
      </c>
      <c r="L17" s="27">
        <f>IF(C17="","",C17&amp;"|"&amp;K17)</f>
        <v/>
      </c>
    </row>
    <row r="18">
      <c r="B18" s="20" t="n">
        <v>46231</v>
      </c>
      <c r="C18" s="16" t="inlineStr">
        <is>
          <t>Sentadilla trasera</t>
        </is>
      </c>
      <c r="D18" s="21" t="n">
        <v>110</v>
      </c>
      <c r="E18" s="22" t="n">
        <v>5</v>
      </c>
      <c r="F18" s="16" t="n"/>
      <c r="G18" s="23">
        <f>IF(OR(D18="",E18=""),0,IF(E18=1,D18,ROUND(D18*(1+E18/30),1)))</f>
        <v/>
      </c>
      <c r="H18" s="24">
        <f>IF(G18=0,0,SUMPRODUCT(MAX(($C$7:$C$46=C18)*($B$7:$B$46&lt;B18)*$G$7:$G$46)))</f>
        <v/>
      </c>
      <c r="I18" s="25">
        <f>IF(J18="PR",ROUND(G18-H18,1),"")</f>
        <v/>
      </c>
      <c r="J18" s="26">
        <f>IF(G18=0,"",IF(COUNTIFS($C$7:$C$46,C18,$B$7:$B$46,"&lt;"&amp;B18)=0,"Primer registro",IF(G18&gt;H18,"PR","")))</f>
        <v/>
      </c>
      <c r="K18" s="27">
        <f>IF(C18="","",COUNTIF($C$7:C18,C18))</f>
        <v/>
      </c>
      <c r="L18" s="27">
        <f>IF(C18="","",C18&amp;"|"&amp;K18)</f>
        <v/>
      </c>
    </row>
    <row r="19">
      <c r="B19" s="20" t="n">
        <v>46232</v>
      </c>
      <c r="C19" s="16" t="inlineStr">
        <is>
          <t>Press banca</t>
        </is>
      </c>
      <c r="D19" s="21" t="n">
        <v>80</v>
      </c>
      <c r="E19" s="22" t="n">
        <v>5</v>
      </c>
      <c r="F19" s="16" t="inlineStr">
        <is>
          <t>Con ayuda de compañero</t>
        </is>
      </c>
      <c r="G19" s="23">
        <f>IF(OR(D19="",E19=""),0,IF(E19=1,D19,ROUND(D19*(1+E19/30),1)))</f>
        <v/>
      </c>
      <c r="H19" s="24">
        <f>IF(G19=0,0,SUMPRODUCT(MAX(($C$7:$C$46=C19)*($B$7:$B$46&lt;B19)*$G$7:$G$46)))</f>
        <v/>
      </c>
      <c r="I19" s="25">
        <f>IF(J19="PR",ROUND(G19-H19,1),"")</f>
        <v/>
      </c>
      <c r="J19" s="26">
        <f>IF(G19=0,"",IF(COUNTIFS($C$7:$C$46,C19,$B$7:$B$46,"&lt;"&amp;B19)=0,"Primer registro",IF(G19&gt;H19,"PR","")))</f>
        <v/>
      </c>
      <c r="K19" s="27">
        <f>IF(C19="","",COUNTIF($C$7:C19,C19))</f>
        <v/>
      </c>
      <c r="L19" s="27">
        <f>IF(C19="","",C19&amp;"|"&amp;K19)</f>
        <v/>
      </c>
    </row>
    <row r="20">
      <c r="B20" s="20" t="n">
        <v>46241</v>
      </c>
      <c r="C20" s="16" t="inlineStr">
        <is>
          <t>Peso muerto</t>
        </is>
      </c>
      <c r="D20" s="21" t="n">
        <v>140</v>
      </c>
      <c r="E20" s="22" t="n">
        <v>3</v>
      </c>
      <c r="F20" s="16" t="n"/>
      <c r="G20" s="23">
        <f>IF(OR(D20="",E20=""),0,IF(E20=1,D20,ROUND(D20*(1+E20/30),1)))</f>
        <v/>
      </c>
      <c r="H20" s="24">
        <f>IF(G20=0,0,SUMPRODUCT(MAX(($C$7:$C$46=C20)*($B$7:$B$46&lt;B20)*$G$7:$G$46)))</f>
        <v/>
      </c>
      <c r="I20" s="25">
        <f>IF(J20="PR",ROUND(G20-H20,1),"")</f>
        <v/>
      </c>
      <c r="J20" s="26">
        <f>IF(G20=0,"",IF(COUNTIFS($C$7:$C$46,C20,$B$7:$B$46,"&lt;"&amp;B20)=0,"Primer registro",IF(G20&gt;H20,"PR","")))</f>
        <v/>
      </c>
      <c r="K20" s="27">
        <f>IF(C20="","",COUNTIF($C$7:C20,C20))</f>
        <v/>
      </c>
      <c r="L20" s="27">
        <f>IF(C20="","",C20&amp;"|"&amp;K20)</f>
        <v/>
      </c>
    </row>
    <row r="21">
      <c r="B21" s="20" t="n">
        <v>46245</v>
      </c>
      <c r="C21" s="16" t="inlineStr">
        <is>
          <t>Sentadilla trasera</t>
        </is>
      </c>
      <c r="D21" s="21" t="n">
        <v>105</v>
      </c>
      <c r="E21" s="22" t="n">
        <v>5</v>
      </c>
      <c r="F21" s="16" t="inlineStr">
        <is>
          <t>Semana de descarga</t>
        </is>
      </c>
      <c r="G21" s="23">
        <f>IF(OR(D21="",E21=""),0,IF(E21=1,D21,ROUND(D21*(1+E21/30),1)))</f>
        <v/>
      </c>
      <c r="H21" s="24">
        <f>IF(G21=0,0,SUMPRODUCT(MAX(($C$7:$C$46=C21)*($B$7:$B$46&lt;B21)*$G$7:$G$46)))</f>
        <v/>
      </c>
      <c r="I21" s="25">
        <f>IF(J21="PR",ROUND(G21-H21,1),"")</f>
        <v/>
      </c>
      <c r="J21" s="26">
        <f>IF(G21=0,"",IF(COUNTIFS($C$7:$C$46,C21,$B$7:$B$46,"&lt;"&amp;B21)=0,"Primer registro",IF(G21&gt;H21,"PR","")))</f>
        <v/>
      </c>
      <c r="K21" s="27">
        <f>IF(C21="","",COUNTIF($C$7:C21,C21))</f>
        <v/>
      </c>
      <c r="L21" s="27">
        <f>IF(C21="","",C21&amp;"|"&amp;K21)</f>
        <v/>
      </c>
    </row>
    <row r="22">
      <c r="B22" s="20" t="n">
        <v>46259</v>
      </c>
      <c r="C22" s="16" t="inlineStr">
        <is>
          <t>Sentadilla trasera</t>
        </is>
      </c>
      <c r="D22" s="21" t="n">
        <v>115</v>
      </c>
      <c r="E22" s="22" t="n">
        <v>4</v>
      </c>
      <c r="F22" s="16" t="n"/>
      <c r="G22" s="23">
        <f>IF(OR(D22="",E22=""),0,IF(E22=1,D22,ROUND(D22*(1+E22/30),1)))</f>
        <v/>
      </c>
      <c r="H22" s="24">
        <f>IF(G22=0,0,SUMPRODUCT(MAX(($C$7:$C$46=C22)*($B$7:$B$46&lt;B22)*$G$7:$G$46)))</f>
        <v/>
      </c>
      <c r="I22" s="25">
        <f>IF(J22="PR",ROUND(G22-H22,1),"")</f>
        <v/>
      </c>
      <c r="J22" s="26">
        <f>IF(G22=0,"",IF(COUNTIFS($C$7:$C$46,C22,$B$7:$B$46,"&lt;"&amp;B22)=0,"Primer registro",IF(G22&gt;H22,"PR","")))</f>
        <v/>
      </c>
      <c r="K22" s="27">
        <f>IF(C22="","",COUNTIF($C$7:C22,C22))</f>
        <v/>
      </c>
      <c r="L22" s="27">
        <f>IF(C22="","",C22&amp;"|"&amp;K22)</f>
        <v/>
      </c>
    </row>
    <row r="23">
      <c r="B23" s="20" t="n">
        <v>46260</v>
      </c>
      <c r="C23" s="16" t="inlineStr">
        <is>
          <t>Press banca</t>
        </is>
      </c>
      <c r="D23" s="21" t="n">
        <v>82.5</v>
      </c>
      <c r="E23" s="22" t="n">
        <v>5</v>
      </c>
      <c r="F23" s="16" t="n"/>
      <c r="G23" s="23">
        <f>IF(OR(D23="",E23=""),0,IF(E23=1,D23,ROUND(D23*(1+E23/30),1)))</f>
        <v/>
      </c>
      <c r="H23" s="24">
        <f>IF(G23=0,0,SUMPRODUCT(MAX(($C$7:$C$46=C23)*($B$7:$B$46&lt;B23)*$G$7:$G$46)))</f>
        <v/>
      </c>
      <c r="I23" s="25">
        <f>IF(J23="PR",ROUND(G23-H23,1),"")</f>
        <v/>
      </c>
      <c r="J23" s="26">
        <f>IF(G23=0,"",IF(COUNTIFS($C$7:$C$46,C23,$B$7:$B$46,"&lt;"&amp;B23)=0,"Primer registro",IF(G23&gt;H23,"PR","")))</f>
        <v/>
      </c>
      <c r="K23" s="27">
        <f>IF(C23="","",COUNTIF($C$7:C23,C23))</f>
        <v/>
      </c>
      <c r="L23" s="27">
        <f>IF(C23="","",C23&amp;"|"&amp;K23)</f>
        <v/>
      </c>
    </row>
    <row r="24">
      <c r="B24" s="20" t="n">
        <v>46261</v>
      </c>
      <c r="C24" s="16" t="inlineStr">
        <is>
          <t>Press militar</t>
        </is>
      </c>
      <c r="D24" s="21" t="n">
        <v>47.5</v>
      </c>
      <c r="E24" s="22" t="n">
        <v>6</v>
      </c>
      <c r="F24" s="16" t="n"/>
      <c r="G24" s="23">
        <f>IF(OR(D24="",E24=""),0,IF(E24=1,D24,ROUND(D24*(1+E24/30),1)))</f>
        <v/>
      </c>
      <c r="H24" s="24">
        <f>IF(G24=0,0,SUMPRODUCT(MAX(($C$7:$C$46=C24)*($B$7:$B$46&lt;B24)*$G$7:$G$46)))</f>
        <v/>
      </c>
      <c r="I24" s="25">
        <f>IF(J24="PR",ROUND(G24-H24,1),"")</f>
        <v/>
      </c>
      <c r="J24" s="26">
        <f>IF(G24=0,"",IF(COUNTIFS($C$7:$C$46,C24,$B$7:$B$46,"&lt;"&amp;B24)=0,"Primer registro",IF(G24&gt;H24,"PR","")))</f>
        <v/>
      </c>
      <c r="K24" s="27">
        <f>IF(C24="","",COUNTIF($C$7:C24,C24))</f>
        <v/>
      </c>
      <c r="L24" s="27">
        <f>IF(C24="","",C24&amp;"|"&amp;K24)</f>
        <v/>
      </c>
    </row>
    <row r="25">
      <c r="B25" s="20" t="n">
        <v>46276</v>
      </c>
      <c r="C25" s="16" t="inlineStr">
        <is>
          <t>Peso muerto</t>
        </is>
      </c>
      <c r="D25" s="21" t="n">
        <v>150</v>
      </c>
      <c r="E25" s="22" t="n">
        <v>2</v>
      </c>
      <c r="F25" s="16" t="inlineStr">
        <is>
          <t>Muy buena técnica</t>
        </is>
      </c>
      <c r="G25" s="23">
        <f>IF(OR(D25="",E25=""),0,IF(E25=1,D25,ROUND(D25*(1+E25/30),1)))</f>
        <v/>
      </c>
      <c r="H25" s="24">
        <f>IF(G25=0,0,SUMPRODUCT(MAX(($C$7:$C$46=C25)*($B$7:$B$46&lt;B25)*$G$7:$G$46)))</f>
        <v/>
      </c>
      <c r="I25" s="25">
        <f>IF(J25="PR",ROUND(G25-H25,1),"")</f>
        <v/>
      </c>
      <c r="J25" s="26">
        <f>IF(G25=0,"",IF(COUNTIFS($C$7:$C$46,C25,$B$7:$B$46,"&lt;"&amp;B25)=0,"Primer registro",IF(G25&gt;H25,"PR","")))</f>
        <v/>
      </c>
      <c r="K25" s="27">
        <f>IF(C25="","",COUNTIF($C$7:C25,C25))</f>
        <v/>
      </c>
      <c r="L25" s="27">
        <f>IF(C25="","",C25&amp;"|"&amp;K25)</f>
        <v/>
      </c>
    </row>
    <row r="26">
      <c r="B26" s="20" t="n">
        <v>46280</v>
      </c>
      <c r="C26" s="16" t="inlineStr">
        <is>
          <t>Remo con barra</t>
        </is>
      </c>
      <c r="D26" s="21" t="n">
        <v>75</v>
      </c>
      <c r="E26" s="22" t="n">
        <v>6</v>
      </c>
      <c r="F26" s="16" t="n"/>
      <c r="G26" s="23">
        <f>IF(OR(D26="",E26=""),0,IF(E26=1,D26,ROUND(D26*(1+E26/30),1)))</f>
        <v/>
      </c>
      <c r="H26" s="24">
        <f>IF(G26=0,0,SUMPRODUCT(MAX(($C$7:$C$46=C26)*($B$7:$B$46&lt;B26)*$G$7:$G$46)))</f>
        <v/>
      </c>
      <c r="I26" s="25">
        <f>IF(J26="PR",ROUND(G26-H26,1),"")</f>
        <v/>
      </c>
      <c r="J26" s="26">
        <f>IF(G26=0,"",IF(COUNTIFS($C$7:$C$46,C26,$B$7:$B$46,"&lt;"&amp;B26)=0,"Primer registro",IF(G26&gt;H26,"PR","")))</f>
        <v/>
      </c>
      <c r="K26" s="27">
        <f>IF(C26="","",COUNTIF($C$7:C26,C26))</f>
        <v/>
      </c>
      <c r="L26" s="27">
        <f>IF(C26="","",C26&amp;"|"&amp;K26)</f>
        <v/>
      </c>
    </row>
    <row r="27">
      <c r="B27" s="20" t="n">
        <v>46287</v>
      </c>
      <c r="C27" s="16" t="inlineStr">
        <is>
          <t>Sentadilla trasera</t>
        </is>
      </c>
      <c r="D27" s="21" t="n">
        <v>120</v>
      </c>
      <c r="E27" s="22" t="n">
        <v>3</v>
      </c>
      <c r="F27" s="16" t="n"/>
      <c r="G27" s="23">
        <f>IF(OR(D27="",E27=""),0,IF(E27=1,D27,ROUND(D27*(1+E27/30),1)))</f>
        <v/>
      </c>
      <c r="H27" s="24">
        <f>IF(G27=0,0,SUMPRODUCT(MAX(($C$7:$C$46=C27)*($B$7:$B$46&lt;B27)*$G$7:$G$46)))</f>
        <v/>
      </c>
      <c r="I27" s="25">
        <f>IF(J27="PR",ROUND(G27-H27,1),"")</f>
        <v/>
      </c>
      <c r="J27" s="26">
        <f>IF(G27=0,"",IF(COUNTIFS($C$7:$C$46,C27,$B$7:$B$46,"&lt;"&amp;B27)=0,"Primer registro",IF(G27&gt;H27,"PR","")))</f>
        <v/>
      </c>
      <c r="K27" s="27">
        <f>IF(C27="","",COUNTIF($C$7:C27,C27))</f>
        <v/>
      </c>
      <c r="L27" s="27">
        <f>IF(C27="","",C27&amp;"|"&amp;K27)</f>
        <v/>
      </c>
    </row>
    <row r="28">
      <c r="B28" s="20" t="n">
        <v>46288</v>
      </c>
      <c r="C28" s="16" t="inlineStr">
        <is>
          <t>Press banca</t>
        </is>
      </c>
      <c r="D28" s="21" t="n">
        <v>85</v>
      </c>
      <c r="E28" s="22" t="n">
        <v>5</v>
      </c>
      <c r="F28" s="16" t="n"/>
      <c r="G28" s="23">
        <f>IF(OR(D28="",E28=""),0,IF(E28=1,D28,ROUND(D28*(1+E28/30),1)))</f>
        <v/>
      </c>
      <c r="H28" s="24">
        <f>IF(G28=0,0,SUMPRODUCT(MAX(($C$7:$C$46=C28)*($B$7:$B$46&lt;B28)*$G$7:$G$46)))</f>
        <v/>
      </c>
      <c r="I28" s="25">
        <f>IF(J28="PR",ROUND(G28-H28,1),"")</f>
        <v/>
      </c>
      <c r="J28" s="26">
        <f>IF(G28=0,"",IF(COUNTIFS($C$7:$C$46,C28,$B$7:$B$46,"&lt;"&amp;B28)=0,"Primer registro",IF(G28&gt;H28,"PR","")))</f>
        <v/>
      </c>
      <c r="K28" s="27">
        <f>IF(C28="","",COUNTIF($C$7:C28,C28))</f>
        <v/>
      </c>
      <c r="L28" s="27">
        <f>IF(C28="","",C28&amp;"|"&amp;K28)</f>
        <v/>
      </c>
    </row>
    <row r="29">
      <c r="B29" s="20" t="n"/>
      <c r="C29" s="16" t="n"/>
      <c r="D29" s="21" t="n"/>
      <c r="E29" s="22" t="n"/>
      <c r="F29" s="16" t="n"/>
      <c r="G29" s="23">
        <f>IF(OR(D29="",E29=""),0,IF(E29=1,D29,ROUND(D29*(1+E29/30),1)))</f>
        <v/>
      </c>
      <c r="H29" s="24">
        <f>IF(G29=0,0,SUMPRODUCT(MAX(($C$7:$C$46=C29)*($B$7:$B$46&lt;B29)*$G$7:$G$46)))</f>
        <v/>
      </c>
      <c r="I29" s="25">
        <f>IF(J29="PR",ROUND(G29-H29,1),"")</f>
        <v/>
      </c>
      <c r="J29" s="26">
        <f>IF(G29=0,"",IF(COUNTIFS($C$7:$C$46,C29,$B$7:$B$46,"&lt;"&amp;B29)=0,"Primer registro",IF(G29&gt;H29,"PR","")))</f>
        <v/>
      </c>
      <c r="K29" s="27">
        <f>IF(C29="","",COUNTIF($C$7:C29,C29))</f>
        <v/>
      </c>
      <c r="L29" s="27">
        <f>IF(C29="","",C29&amp;"|"&amp;K29)</f>
        <v/>
      </c>
    </row>
    <row r="30">
      <c r="B30" s="20" t="n"/>
      <c r="C30" s="16" t="n"/>
      <c r="D30" s="21" t="n"/>
      <c r="E30" s="22" t="n"/>
      <c r="F30" s="16" t="n"/>
      <c r="G30" s="23">
        <f>IF(OR(D30="",E30=""),0,IF(E30=1,D30,ROUND(D30*(1+E30/30),1)))</f>
        <v/>
      </c>
      <c r="H30" s="24">
        <f>IF(G30=0,0,SUMPRODUCT(MAX(($C$7:$C$46=C30)*($B$7:$B$46&lt;B30)*$G$7:$G$46)))</f>
        <v/>
      </c>
      <c r="I30" s="25">
        <f>IF(J30="PR",ROUND(G30-H30,1),"")</f>
        <v/>
      </c>
      <c r="J30" s="26">
        <f>IF(G30=0,"",IF(COUNTIFS($C$7:$C$46,C30,$B$7:$B$46,"&lt;"&amp;B30)=0,"Primer registro",IF(G30&gt;H30,"PR","")))</f>
        <v/>
      </c>
      <c r="K30" s="27">
        <f>IF(C30="","",COUNTIF($C$7:C30,C30))</f>
        <v/>
      </c>
      <c r="L30" s="27">
        <f>IF(C30="","",C30&amp;"|"&amp;K30)</f>
        <v/>
      </c>
    </row>
    <row r="31">
      <c r="B31" s="20" t="n"/>
      <c r="C31" s="16" t="n"/>
      <c r="D31" s="21" t="n"/>
      <c r="E31" s="22" t="n"/>
      <c r="F31" s="16" t="n"/>
      <c r="G31" s="23">
        <f>IF(OR(D31="",E31=""),0,IF(E31=1,D31,ROUND(D31*(1+E31/30),1)))</f>
        <v/>
      </c>
      <c r="H31" s="24">
        <f>IF(G31=0,0,SUMPRODUCT(MAX(($C$7:$C$46=C31)*($B$7:$B$46&lt;B31)*$G$7:$G$46)))</f>
        <v/>
      </c>
      <c r="I31" s="25">
        <f>IF(J31="PR",ROUND(G31-H31,1),"")</f>
        <v/>
      </c>
      <c r="J31" s="26">
        <f>IF(G31=0,"",IF(COUNTIFS($C$7:$C$46,C31,$B$7:$B$46,"&lt;"&amp;B31)=0,"Primer registro",IF(G31&gt;H31,"PR","")))</f>
        <v/>
      </c>
      <c r="K31" s="27">
        <f>IF(C31="","",COUNTIF($C$7:C31,C31))</f>
        <v/>
      </c>
      <c r="L31" s="27">
        <f>IF(C31="","",C31&amp;"|"&amp;K31)</f>
        <v/>
      </c>
    </row>
    <row r="32">
      <c r="B32" s="20" t="n"/>
      <c r="C32" s="16" t="n"/>
      <c r="D32" s="21" t="n"/>
      <c r="E32" s="22" t="n"/>
      <c r="F32" s="16" t="n"/>
      <c r="G32" s="23">
        <f>IF(OR(D32="",E32=""),0,IF(E32=1,D32,ROUND(D32*(1+E32/30),1)))</f>
        <v/>
      </c>
      <c r="H32" s="24">
        <f>IF(G32=0,0,SUMPRODUCT(MAX(($C$7:$C$46=C32)*($B$7:$B$46&lt;B32)*$G$7:$G$46)))</f>
        <v/>
      </c>
      <c r="I32" s="25">
        <f>IF(J32="PR",ROUND(G32-H32,1),"")</f>
        <v/>
      </c>
      <c r="J32" s="26">
        <f>IF(G32=0,"",IF(COUNTIFS($C$7:$C$46,C32,$B$7:$B$46,"&lt;"&amp;B32)=0,"Primer registro",IF(G32&gt;H32,"PR","")))</f>
        <v/>
      </c>
      <c r="K32" s="27">
        <f>IF(C32="","",COUNTIF($C$7:C32,C32))</f>
        <v/>
      </c>
      <c r="L32" s="27">
        <f>IF(C32="","",C32&amp;"|"&amp;K32)</f>
        <v/>
      </c>
    </row>
    <row r="33">
      <c r="B33" s="20" t="n"/>
      <c r="C33" s="16" t="n"/>
      <c r="D33" s="21" t="n"/>
      <c r="E33" s="22" t="n"/>
      <c r="F33" s="16" t="n"/>
      <c r="G33" s="23">
        <f>IF(OR(D33="",E33=""),0,IF(E33=1,D33,ROUND(D33*(1+E33/30),1)))</f>
        <v/>
      </c>
      <c r="H33" s="24">
        <f>IF(G33=0,0,SUMPRODUCT(MAX(($C$7:$C$46=C33)*($B$7:$B$46&lt;B33)*$G$7:$G$46)))</f>
        <v/>
      </c>
      <c r="I33" s="25">
        <f>IF(J33="PR",ROUND(G33-H33,1),"")</f>
        <v/>
      </c>
      <c r="J33" s="26">
        <f>IF(G33=0,"",IF(COUNTIFS($C$7:$C$46,C33,$B$7:$B$46,"&lt;"&amp;B33)=0,"Primer registro",IF(G33&gt;H33,"PR","")))</f>
        <v/>
      </c>
      <c r="K33" s="27">
        <f>IF(C33="","",COUNTIF($C$7:C33,C33))</f>
        <v/>
      </c>
      <c r="L33" s="27">
        <f>IF(C33="","",C33&amp;"|"&amp;K33)</f>
        <v/>
      </c>
    </row>
    <row r="34">
      <c r="B34" s="20" t="n"/>
      <c r="C34" s="16" t="n"/>
      <c r="D34" s="21" t="n"/>
      <c r="E34" s="22" t="n"/>
      <c r="F34" s="16" t="n"/>
      <c r="G34" s="23">
        <f>IF(OR(D34="",E34=""),0,IF(E34=1,D34,ROUND(D34*(1+E34/30),1)))</f>
        <v/>
      </c>
      <c r="H34" s="24">
        <f>IF(G34=0,0,SUMPRODUCT(MAX(($C$7:$C$46=C34)*($B$7:$B$46&lt;B34)*$G$7:$G$46)))</f>
        <v/>
      </c>
      <c r="I34" s="25">
        <f>IF(J34="PR",ROUND(G34-H34,1),"")</f>
        <v/>
      </c>
      <c r="J34" s="26">
        <f>IF(G34=0,"",IF(COUNTIFS($C$7:$C$46,C34,$B$7:$B$46,"&lt;"&amp;B34)=0,"Primer registro",IF(G34&gt;H34,"PR","")))</f>
        <v/>
      </c>
      <c r="K34" s="27">
        <f>IF(C34="","",COUNTIF($C$7:C34,C34))</f>
        <v/>
      </c>
      <c r="L34" s="27">
        <f>IF(C34="","",C34&amp;"|"&amp;K34)</f>
        <v/>
      </c>
    </row>
    <row r="35">
      <c r="B35" s="20" t="n"/>
      <c r="C35" s="16" t="n"/>
      <c r="D35" s="21" t="n"/>
      <c r="E35" s="22" t="n"/>
      <c r="F35" s="16" t="n"/>
      <c r="G35" s="23">
        <f>IF(OR(D35="",E35=""),0,IF(E35=1,D35,ROUND(D35*(1+E35/30),1)))</f>
        <v/>
      </c>
      <c r="H35" s="24">
        <f>IF(G35=0,0,SUMPRODUCT(MAX(($C$7:$C$46=C35)*($B$7:$B$46&lt;B35)*$G$7:$G$46)))</f>
        <v/>
      </c>
      <c r="I35" s="25">
        <f>IF(J35="PR",ROUND(G35-H35,1),"")</f>
        <v/>
      </c>
      <c r="J35" s="26">
        <f>IF(G35=0,"",IF(COUNTIFS($C$7:$C$46,C35,$B$7:$B$46,"&lt;"&amp;B35)=0,"Primer registro",IF(G35&gt;H35,"PR","")))</f>
        <v/>
      </c>
      <c r="K35" s="27">
        <f>IF(C35="","",COUNTIF($C$7:C35,C35))</f>
        <v/>
      </c>
      <c r="L35" s="27">
        <f>IF(C35="","",C35&amp;"|"&amp;K35)</f>
        <v/>
      </c>
    </row>
    <row r="36">
      <c r="B36" s="20" t="n"/>
      <c r="C36" s="16" t="n"/>
      <c r="D36" s="21" t="n"/>
      <c r="E36" s="22" t="n"/>
      <c r="F36" s="16" t="n"/>
      <c r="G36" s="23">
        <f>IF(OR(D36="",E36=""),0,IF(E36=1,D36,ROUND(D36*(1+E36/30),1)))</f>
        <v/>
      </c>
      <c r="H36" s="24">
        <f>IF(G36=0,0,SUMPRODUCT(MAX(($C$7:$C$46=C36)*($B$7:$B$46&lt;B36)*$G$7:$G$46)))</f>
        <v/>
      </c>
      <c r="I36" s="25">
        <f>IF(J36="PR",ROUND(G36-H36,1),"")</f>
        <v/>
      </c>
      <c r="J36" s="26">
        <f>IF(G36=0,"",IF(COUNTIFS($C$7:$C$46,C36,$B$7:$B$46,"&lt;"&amp;B36)=0,"Primer registro",IF(G36&gt;H36,"PR","")))</f>
        <v/>
      </c>
      <c r="K36" s="27">
        <f>IF(C36="","",COUNTIF($C$7:C36,C36))</f>
        <v/>
      </c>
      <c r="L36" s="27">
        <f>IF(C36="","",C36&amp;"|"&amp;K36)</f>
        <v/>
      </c>
    </row>
    <row r="37">
      <c r="B37" s="20" t="n"/>
      <c r="C37" s="16" t="n"/>
      <c r="D37" s="21" t="n"/>
      <c r="E37" s="22" t="n"/>
      <c r="F37" s="16" t="n"/>
      <c r="G37" s="23">
        <f>IF(OR(D37="",E37=""),0,IF(E37=1,D37,ROUND(D37*(1+E37/30),1)))</f>
        <v/>
      </c>
      <c r="H37" s="24">
        <f>IF(G37=0,0,SUMPRODUCT(MAX(($C$7:$C$46=C37)*($B$7:$B$46&lt;B37)*$G$7:$G$46)))</f>
        <v/>
      </c>
      <c r="I37" s="25">
        <f>IF(J37="PR",ROUND(G37-H37,1),"")</f>
        <v/>
      </c>
      <c r="J37" s="26">
        <f>IF(G37=0,"",IF(COUNTIFS($C$7:$C$46,C37,$B$7:$B$46,"&lt;"&amp;B37)=0,"Primer registro",IF(G37&gt;H37,"PR","")))</f>
        <v/>
      </c>
      <c r="K37" s="27">
        <f>IF(C37="","",COUNTIF($C$7:C37,C37))</f>
        <v/>
      </c>
      <c r="L37" s="27">
        <f>IF(C37="","",C37&amp;"|"&amp;K37)</f>
        <v/>
      </c>
    </row>
    <row r="38">
      <c r="B38" s="20" t="n"/>
      <c r="C38" s="16" t="n"/>
      <c r="D38" s="21" t="n"/>
      <c r="E38" s="22" t="n"/>
      <c r="F38" s="16" t="n"/>
      <c r="G38" s="23">
        <f>IF(OR(D38="",E38=""),0,IF(E38=1,D38,ROUND(D38*(1+E38/30),1)))</f>
        <v/>
      </c>
      <c r="H38" s="24">
        <f>IF(G38=0,0,SUMPRODUCT(MAX(($C$7:$C$46=C38)*($B$7:$B$46&lt;B38)*$G$7:$G$46)))</f>
        <v/>
      </c>
      <c r="I38" s="25">
        <f>IF(J38="PR",ROUND(G38-H38,1),"")</f>
        <v/>
      </c>
      <c r="J38" s="26">
        <f>IF(G38=0,"",IF(COUNTIFS($C$7:$C$46,C38,$B$7:$B$46,"&lt;"&amp;B38)=0,"Primer registro",IF(G38&gt;H38,"PR","")))</f>
        <v/>
      </c>
      <c r="K38" s="27">
        <f>IF(C38="","",COUNTIF($C$7:C38,C38))</f>
        <v/>
      </c>
      <c r="L38" s="27">
        <f>IF(C38="","",C38&amp;"|"&amp;K38)</f>
        <v/>
      </c>
    </row>
    <row r="39">
      <c r="B39" s="20" t="n"/>
      <c r="C39" s="16" t="n"/>
      <c r="D39" s="21" t="n"/>
      <c r="E39" s="22" t="n"/>
      <c r="F39" s="16" t="n"/>
      <c r="G39" s="23">
        <f>IF(OR(D39="",E39=""),0,IF(E39=1,D39,ROUND(D39*(1+E39/30),1)))</f>
        <v/>
      </c>
      <c r="H39" s="24">
        <f>IF(G39=0,0,SUMPRODUCT(MAX(($C$7:$C$46=C39)*($B$7:$B$46&lt;B39)*$G$7:$G$46)))</f>
        <v/>
      </c>
      <c r="I39" s="25">
        <f>IF(J39="PR",ROUND(G39-H39,1),"")</f>
        <v/>
      </c>
      <c r="J39" s="26">
        <f>IF(G39=0,"",IF(COUNTIFS($C$7:$C$46,C39,$B$7:$B$46,"&lt;"&amp;B39)=0,"Primer registro",IF(G39&gt;H39,"PR","")))</f>
        <v/>
      </c>
      <c r="K39" s="27">
        <f>IF(C39="","",COUNTIF($C$7:C39,C39))</f>
        <v/>
      </c>
      <c r="L39" s="27">
        <f>IF(C39="","",C39&amp;"|"&amp;K39)</f>
        <v/>
      </c>
    </row>
    <row r="40">
      <c r="B40" s="20" t="n"/>
      <c r="C40" s="16" t="n"/>
      <c r="D40" s="21" t="n"/>
      <c r="E40" s="22" t="n"/>
      <c r="F40" s="16" t="n"/>
      <c r="G40" s="23">
        <f>IF(OR(D40="",E40=""),0,IF(E40=1,D40,ROUND(D40*(1+E40/30),1)))</f>
        <v/>
      </c>
      <c r="H40" s="24">
        <f>IF(G40=0,0,SUMPRODUCT(MAX(($C$7:$C$46=C40)*($B$7:$B$46&lt;B40)*$G$7:$G$46)))</f>
        <v/>
      </c>
      <c r="I40" s="25">
        <f>IF(J40="PR",ROUND(G40-H40,1),"")</f>
        <v/>
      </c>
      <c r="J40" s="26">
        <f>IF(G40=0,"",IF(COUNTIFS($C$7:$C$46,C40,$B$7:$B$46,"&lt;"&amp;B40)=0,"Primer registro",IF(G40&gt;H40,"PR","")))</f>
        <v/>
      </c>
      <c r="K40" s="27">
        <f>IF(C40="","",COUNTIF($C$7:C40,C40))</f>
        <v/>
      </c>
      <c r="L40" s="27">
        <f>IF(C40="","",C40&amp;"|"&amp;K40)</f>
        <v/>
      </c>
    </row>
    <row r="41">
      <c r="B41" s="20" t="n"/>
      <c r="C41" s="16" t="n"/>
      <c r="D41" s="21" t="n"/>
      <c r="E41" s="22" t="n"/>
      <c r="F41" s="16" t="n"/>
      <c r="G41" s="23">
        <f>IF(OR(D41="",E41=""),0,IF(E41=1,D41,ROUND(D41*(1+E41/30),1)))</f>
        <v/>
      </c>
      <c r="H41" s="24">
        <f>IF(G41=0,0,SUMPRODUCT(MAX(($C$7:$C$46=C41)*($B$7:$B$46&lt;B41)*$G$7:$G$46)))</f>
        <v/>
      </c>
      <c r="I41" s="25">
        <f>IF(J41="PR",ROUND(G41-H41,1),"")</f>
        <v/>
      </c>
      <c r="J41" s="26">
        <f>IF(G41=0,"",IF(COUNTIFS($C$7:$C$46,C41,$B$7:$B$46,"&lt;"&amp;B41)=0,"Primer registro",IF(G41&gt;H41,"PR","")))</f>
        <v/>
      </c>
      <c r="K41" s="27">
        <f>IF(C41="","",COUNTIF($C$7:C41,C41))</f>
        <v/>
      </c>
      <c r="L41" s="27">
        <f>IF(C41="","",C41&amp;"|"&amp;K41)</f>
        <v/>
      </c>
    </row>
    <row r="42">
      <c r="B42" s="20" t="n"/>
      <c r="C42" s="16" t="n"/>
      <c r="D42" s="21" t="n"/>
      <c r="E42" s="22" t="n"/>
      <c r="F42" s="16" t="n"/>
      <c r="G42" s="23">
        <f>IF(OR(D42="",E42=""),0,IF(E42=1,D42,ROUND(D42*(1+E42/30),1)))</f>
        <v/>
      </c>
      <c r="H42" s="24">
        <f>IF(G42=0,0,SUMPRODUCT(MAX(($C$7:$C$46=C42)*($B$7:$B$46&lt;B42)*$G$7:$G$46)))</f>
        <v/>
      </c>
      <c r="I42" s="25">
        <f>IF(J42="PR",ROUND(G42-H42,1),"")</f>
        <v/>
      </c>
      <c r="J42" s="26">
        <f>IF(G42=0,"",IF(COUNTIFS($C$7:$C$46,C42,$B$7:$B$46,"&lt;"&amp;B42)=0,"Primer registro",IF(G42&gt;H42,"PR","")))</f>
        <v/>
      </c>
      <c r="K42" s="27">
        <f>IF(C42="","",COUNTIF($C$7:C42,C42))</f>
        <v/>
      </c>
      <c r="L42" s="27">
        <f>IF(C42="","",C42&amp;"|"&amp;K42)</f>
        <v/>
      </c>
    </row>
    <row r="43">
      <c r="B43" s="20" t="n"/>
      <c r="C43" s="16" t="n"/>
      <c r="D43" s="21" t="n"/>
      <c r="E43" s="22" t="n"/>
      <c r="F43" s="16" t="n"/>
      <c r="G43" s="23">
        <f>IF(OR(D43="",E43=""),0,IF(E43=1,D43,ROUND(D43*(1+E43/30),1)))</f>
        <v/>
      </c>
      <c r="H43" s="24">
        <f>IF(G43=0,0,SUMPRODUCT(MAX(($C$7:$C$46=C43)*($B$7:$B$46&lt;B43)*$G$7:$G$46)))</f>
        <v/>
      </c>
      <c r="I43" s="25">
        <f>IF(J43="PR",ROUND(G43-H43,1),"")</f>
        <v/>
      </c>
      <c r="J43" s="26">
        <f>IF(G43=0,"",IF(COUNTIFS($C$7:$C$46,C43,$B$7:$B$46,"&lt;"&amp;B43)=0,"Primer registro",IF(G43&gt;H43,"PR","")))</f>
        <v/>
      </c>
      <c r="K43" s="27">
        <f>IF(C43="","",COUNTIF($C$7:C43,C43))</f>
        <v/>
      </c>
      <c r="L43" s="27">
        <f>IF(C43="","",C43&amp;"|"&amp;K43)</f>
        <v/>
      </c>
    </row>
    <row r="44">
      <c r="B44" s="20" t="n"/>
      <c r="C44" s="16" t="n"/>
      <c r="D44" s="21" t="n"/>
      <c r="E44" s="22" t="n"/>
      <c r="F44" s="16" t="n"/>
      <c r="G44" s="23">
        <f>IF(OR(D44="",E44=""),0,IF(E44=1,D44,ROUND(D44*(1+E44/30),1)))</f>
        <v/>
      </c>
      <c r="H44" s="24">
        <f>IF(G44=0,0,SUMPRODUCT(MAX(($C$7:$C$46=C44)*($B$7:$B$46&lt;B44)*$G$7:$G$46)))</f>
        <v/>
      </c>
      <c r="I44" s="25">
        <f>IF(J44="PR",ROUND(G44-H44,1),"")</f>
        <v/>
      </c>
      <c r="J44" s="26">
        <f>IF(G44=0,"",IF(COUNTIFS($C$7:$C$46,C44,$B$7:$B$46,"&lt;"&amp;B44)=0,"Primer registro",IF(G44&gt;H44,"PR","")))</f>
        <v/>
      </c>
      <c r="K44" s="27">
        <f>IF(C44="","",COUNTIF($C$7:C44,C44))</f>
        <v/>
      </c>
      <c r="L44" s="27">
        <f>IF(C44="","",C44&amp;"|"&amp;K44)</f>
        <v/>
      </c>
    </row>
    <row r="45">
      <c r="B45" s="20" t="n"/>
      <c r="C45" s="16" t="n"/>
      <c r="D45" s="21" t="n"/>
      <c r="E45" s="22" t="n"/>
      <c r="F45" s="16" t="n"/>
      <c r="G45" s="23">
        <f>IF(OR(D45="",E45=""),0,IF(E45=1,D45,ROUND(D45*(1+E45/30),1)))</f>
        <v/>
      </c>
      <c r="H45" s="24">
        <f>IF(G45=0,0,SUMPRODUCT(MAX(($C$7:$C$46=C45)*($B$7:$B$46&lt;B45)*$G$7:$G$46)))</f>
        <v/>
      </c>
      <c r="I45" s="25">
        <f>IF(J45="PR",ROUND(G45-H45,1),"")</f>
        <v/>
      </c>
      <c r="J45" s="26">
        <f>IF(G45=0,"",IF(COUNTIFS($C$7:$C$46,C45,$B$7:$B$46,"&lt;"&amp;B45)=0,"Primer registro",IF(G45&gt;H45,"PR","")))</f>
        <v/>
      </c>
      <c r="K45" s="27">
        <f>IF(C45="","",COUNTIF($C$7:C45,C45))</f>
        <v/>
      </c>
      <c r="L45" s="27">
        <f>IF(C45="","",C45&amp;"|"&amp;K45)</f>
        <v/>
      </c>
    </row>
    <row r="46">
      <c r="B46" s="20" t="n"/>
      <c r="C46" s="16" t="n"/>
      <c r="D46" s="21" t="n"/>
      <c r="E46" s="22" t="n"/>
      <c r="F46" s="16" t="n"/>
      <c r="G46" s="23">
        <f>IF(OR(D46="",E46=""),0,IF(E46=1,D46,ROUND(D46*(1+E46/30),1)))</f>
        <v/>
      </c>
      <c r="H46" s="24">
        <f>IF(G46=0,0,SUMPRODUCT(MAX(($C$7:$C$46=C46)*($B$7:$B$46&lt;B46)*$G$7:$G$46)))</f>
        <v/>
      </c>
      <c r="I46" s="25">
        <f>IF(J46="PR",ROUND(G46-H46,1),"")</f>
        <v/>
      </c>
      <c r="J46" s="26">
        <f>IF(G46=0,"",IF(COUNTIFS($C$7:$C$46,C46,$B$7:$B$46,"&lt;"&amp;B46)=0,"Primer registro",IF(G46&gt;H46,"PR","")))</f>
        <v/>
      </c>
      <c r="K46" s="27">
        <f>IF(C46="","",COUNTIF($C$7:C46,C46))</f>
        <v/>
      </c>
      <c r="L46" s="27">
        <f>IF(C46="","",C46&amp;"|"&amp;K46)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7:J46">
    <cfRule type="cellIs" priority="1" operator="equal" dxfId="0">
      <formula>"PR"</formula>
    </cfRule>
    <cfRule type="cellIs" priority="2" operator="equal" dxfId="2">
      <formula>"Primer registro"</formula>
    </cfRule>
  </conditionalFormatting>
  <conditionalFormatting sqref="B7:B46">
    <cfRule type="expression" priority="3" dxfId="1">
      <formula>MOD(ROW(),2)=0</formula>
    </cfRule>
  </conditionalFormatting>
  <dataValidations count="3">
    <dataValidation sqref="C7:C46" showDropDown="0" showInputMessage="0" showErrorMessage="0" allowBlank="1" type="list">
      <formula1>=Ejercicios!$B$8:$B$17</formula1>
    </dataValidation>
    <dataValidation sqref="D7:D46" showDropDown="0" showInputMessage="0" showErrorMessage="0" allowBlank="1" errorTitle="Peso no válido" error="Introduce un peso mayor que 0 (en kg)." type="decimal" operator="greaterThan">
      <formula1>0</formula1>
    </dataValidation>
    <dataValidation sqref="E7:E46" showDropDown="0" showInputMessage="0" showErrorMessage="0" allowBlank="1" errorTitle="Repeticiones no válidas" error="Introduce un número entero de repeticiones entre 1 y 30." type="whole" operator="between">
      <formula1>1</formula1>
      <formula2>30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L1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1" customWidth="1" min="4" max="4"/>
    <col width="12" customWidth="1" min="5" max="5"/>
    <col width="13" customWidth="1" min="6" max="6"/>
    <col width="13" customWidth="1" min="7" max="7"/>
    <col width="12" customWidth="1" min="8" max="8"/>
    <col width="12" customWidth="1" min="9" max="9"/>
    <col width="14" customWidth="1" min="10" max="10"/>
    <col width="9" customWidth="1" min="11" max="11"/>
    <col width="14" customWidth="1" min="12" max="12"/>
  </cols>
  <sheetData>
    <row r="2" ht="34" customHeight="1">
      <c r="B2" s="1" t="inlineStr">
        <is>
          <t>Ejercicios y mejores marcas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Define aquí tus ejercicios: la hoja calcula tu mejor 1RM estimado y tu progreso</t>
        </is>
      </c>
    </row>
    <row r="5">
      <c r="B5" s="17" t="inlineStr">
        <is>
          <t>Tu peso corporal (kg)</t>
        </is>
      </c>
      <c r="C5" s="28" t="n">
        <v>78</v>
      </c>
      <c r="D5" s="19" t="inlineStr">
        <is>
          <t>(opcional: sirve para calcular la fuerza relativa)</t>
        </is>
      </c>
    </row>
    <row r="7" ht="40" customHeight="1">
      <c r="B7" s="10" t="inlineStr">
        <is>
          <t>Ejercicio</t>
        </is>
      </c>
      <c r="C7" s="10" t="inlineStr">
        <is>
          <t>Grupo muscular</t>
        </is>
      </c>
      <c r="D7" s="10" t="inlineStr">
        <is>
          <t>Registros</t>
        </is>
      </c>
      <c r="E7" s="10" t="inlineStr">
        <is>
          <t>Peso máx. (kg)</t>
        </is>
      </c>
      <c r="F7" s="10" t="inlineStr">
        <is>
          <t>Mejor 1RM estimado</t>
        </is>
      </c>
      <c r="G7" s="10" t="inlineStr">
        <is>
          <t>1RM inicial</t>
        </is>
      </c>
      <c r="H7" s="10" t="inlineStr">
        <is>
          <t>Mejora (kg)</t>
        </is>
      </c>
      <c r="I7" s="10" t="inlineStr">
        <is>
          <t>Progreso %</t>
        </is>
      </c>
      <c r="J7" s="10" t="inlineStr">
        <is>
          <t>Fecha de la mejor marca</t>
        </is>
      </c>
      <c r="K7" s="10" t="inlineStr">
        <is>
          <t>Nº de PR</t>
        </is>
      </c>
      <c r="L7" s="10" t="inlineStr">
        <is>
          <t>1RM / peso corporal</t>
        </is>
      </c>
    </row>
    <row r="8">
      <c r="B8" s="16" t="inlineStr">
        <is>
          <t>Sentadilla trasera</t>
        </is>
      </c>
      <c r="C8" s="16" t="inlineStr">
        <is>
          <t>Pierna</t>
        </is>
      </c>
      <c r="D8" s="14">
        <f>IF(B8="","",COUNTIF(Registro!$C$7:$C$46,B8))</f>
        <v/>
      </c>
      <c r="E8" s="12">
        <f>IF(B8="","",SUMPRODUCT(MAX((Registro!$C$7:$C$46=B8)*Registro!$D$7:$D$46)))</f>
        <v/>
      </c>
      <c r="F8" s="29">
        <f>IF(B8="","",SUMPRODUCT(MAX((Registro!$C$7:$C$46=B8)*Registro!$G$7:$G$46)))</f>
        <v/>
      </c>
      <c r="G8" s="12">
        <f>IF(B8="","",IF(D8=0,"",INDEX(Registro!$G$7:$G$46,MATCH(B8,Registro!$C$7:$C$46,0))))</f>
        <v/>
      </c>
      <c r="H8" s="12">
        <f>IF(G8="","",ROUND(F8-G8,1))</f>
        <v/>
      </c>
      <c r="I8" s="13">
        <f>IF(G8="","",IF(G8=0,"",F8/G8-1))</f>
        <v/>
      </c>
      <c r="J8" s="30">
        <f>IF(B8="","",IF(F8=0,"",SUMPRODUCT(MAX((Registro!$C$7:$C$46=B8)*(Registro!$G$7:$G$46=F8)*Registro!$B$7:$B$46))))</f>
        <v/>
      </c>
      <c r="K8" s="14">
        <f>IF(B8="","",COUNTIFS(Registro!$C$7:$C$46,B8,Registro!$J$7:$J$46,"PR"))</f>
        <v/>
      </c>
      <c r="L8" s="15">
        <f>IF(OR(B8="",$C$5=""),"",IF($C$5&gt;0,ROUND(F8/$C$5,2),""))</f>
        <v/>
      </c>
    </row>
    <row r="9">
      <c r="B9" s="16" t="inlineStr">
        <is>
          <t>Press banca</t>
        </is>
      </c>
      <c r="C9" s="16" t="inlineStr">
        <is>
          <t>Pecho</t>
        </is>
      </c>
      <c r="D9" s="14">
        <f>IF(B9="","",COUNTIF(Registro!$C$7:$C$46,B9))</f>
        <v/>
      </c>
      <c r="E9" s="12">
        <f>IF(B9="","",SUMPRODUCT(MAX((Registro!$C$7:$C$46=B9)*Registro!$D$7:$D$46)))</f>
        <v/>
      </c>
      <c r="F9" s="29">
        <f>IF(B9="","",SUMPRODUCT(MAX((Registro!$C$7:$C$46=B9)*Registro!$G$7:$G$46)))</f>
        <v/>
      </c>
      <c r="G9" s="12">
        <f>IF(B9="","",IF(D9=0,"",INDEX(Registro!$G$7:$G$46,MATCH(B9,Registro!$C$7:$C$46,0))))</f>
        <v/>
      </c>
      <c r="H9" s="12">
        <f>IF(G9="","",ROUND(F9-G9,1))</f>
        <v/>
      </c>
      <c r="I9" s="13">
        <f>IF(G9="","",IF(G9=0,"",F9/G9-1))</f>
        <v/>
      </c>
      <c r="J9" s="30">
        <f>IF(B9="","",IF(F9=0,"",SUMPRODUCT(MAX((Registro!$C$7:$C$46=B9)*(Registro!$G$7:$G$46=F9)*Registro!$B$7:$B$46))))</f>
        <v/>
      </c>
      <c r="K9" s="14">
        <f>IF(B9="","",COUNTIFS(Registro!$C$7:$C$46,B9,Registro!$J$7:$J$46,"PR"))</f>
        <v/>
      </c>
      <c r="L9" s="15">
        <f>IF(OR(B9="",$C$5=""),"",IF($C$5&gt;0,ROUND(F9/$C$5,2),""))</f>
        <v/>
      </c>
    </row>
    <row r="10">
      <c r="B10" s="16" t="inlineStr">
        <is>
          <t>Peso muerto</t>
        </is>
      </c>
      <c r="C10" s="16" t="inlineStr">
        <is>
          <t>Espalda</t>
        </is>
      </c>
      <c r="D10" s="14">
        <f>IF(B10="","",COUNTIF(Registro!$C$7:$C$46,B10))</f>
        <v/>
      </c>
      <c r="E10" s="12">
        <f>IF(B10="","",SUMPRODUCT(MAX((Registro!$C$7:$C$46=B10)*Registro!$D$7:$D$46)))</f>
        <v/>
      </c>
      <c r="F10" s="29">
        <f>IF(B10="","",SUMPRODUCT(MAX((Registro!$C$7:$C$46=B10)*Registro!$G$7:$G$46)))</f>
        <v/>
      </c>
      <c r="G10" s="12">
        <f>IF(B10="","",IF(D10=0,"",INDEX(Registro!$G$7:$G$46,MATCH(B10,Registro!$C$7:$C$46,0))))</f>
        <v/>
      </c>
      <c r="H10" s="12">
        <f>IF(G10="","",ROUND(F10-G10,1))</f>
        <v/>
      </c>
      <c r="I10" s="13">
        <f>IF(G10="","",IF(G10=0,"",F10/G10-1))</f>
        <v/>
      </c>
      <c r="J10" s="30">
        <f>IF(B10="","",IF(F10=0,"",SUMPRODUCT(MAX((Registro!$C$7:$C$46=B10)*(Registro!$G$7:$G$46=F10)*Registro!$B$7:$B$46))))</f>
        <v/>
      </c>
      <c r="K10" s="14">
        <f>IF(B10="","",COUNTIFS(Registro!$C$7:$C$46,B10,Registro!$J$7:$J$46,"PR"))</f>
        <v/>
      </c>
      <c r="L10" s="15">
        <f>IF(OR(B10="",$C$5=""),"",IF($C$5&gt;0,ROUND(F10/$C$5,2),""))</f>
        <v/>
      </c>
    </row>
    <row r="11">
      <c r="B11" s="16" t="inlineStr">
        <is>
          <t>Press militar</t>
        </is>
      </c>
      <c r="C11" s="16" t="inlineStr">
        <is>
          <t>Hombro</t>
        </is>
      </c>
      <c r="D11" s="14">
        <f>IF(B11="","",COUNTIF(Registro!$C$7:$C$46,B11))</f>
        <v/>
      </c>
      <c r="E11" s="12">
        <f>IF(B11="","",SUMPRODUCT(MAX((Registro!$C$7:$C$46=B11)*Registro!$D$7:$D$46)))</f>
        <v/>
      </c>
      <c r="F11" s="29">
        <f>IF(B11="","",SUMPRODUCT(MAX((Registro!$C$7:$C$46=B11)*Registro!$G$7:$G$46)))</f>
        <v/>
      </c>
      <c r="G11" s="12">
        <f>IF(B11="","",IF(D11=0,"",INDEX(Registro!$G$7:$G$46,MATCH(B11,Registro!$C$7:$C$46,0))))</f>
        <v/>
      </c>
      <c r="H11" s="12">
        <f>IF(G11="","",ROUND(F11-G11,1))</f>
        <v/>
      </c>
      <c r="I11" s="13">
        <f>IF(G11="","",IF(G11=0,"",F11/G11-1))</f>
        <v/>
      </c>
      <c r="J11" s="30">
        <f>IF(B11="","",IF(F11=0,"",SUMPRODUCT(MAX((Registro!$C$7:$C$46=B11)*(Registro!$G$7:$G$46=F11)*Registro!$B$7:$B$46))))</f>
        <v/>
      </c>
      <c r="K11" s="14">
        <f>IF(B11="","",COUNTIFS(Registro!$C$7:$C$46,B11,Registro!$J$7:$J$46,"PR"))</f>
        <v/>
      </c>
      <c r="L11" s="15">
        <f>IF(OR(B11="",$C$5=""),"",IF($C$5&gt;0,ROUND(F11/$C$5,2),""))</f>
        <v/>
      </c>
    </row>
    <row r="12">
      <c r="B12" s="16" t="inlineStr">
        <is>
          <t>Remo con barra</t>
        </is>
      </c>
      <c r="C12" s="16" t="inlineStr">
        <is>
          <t>Espalda</t>
        </is>
      </c>
      <c r="D12" s="14">
        <f>IF(B12="","",COUNTIF(Registro!$C$7:$C$46,B12))</f>
        <v/>
      </c>
      <c r="E12" s="12">
        <f>IF(B12="","",SUMPRODUCT(MAX((Registro!$C$7:$C$46=B12)*Registro!$D$7:$D$46)))</f>
        <v/>
      </c>
      <c r="F12" s="29">
        <f>IF(B12="","",SUMPRODUCT(MAX((Registro!$C$7:$C$46=B12)*Registro!$G$7:$G$46)))</f>
        <v/>
      </c>
      <c r="G12" s="12">
        <f>IF(B12="","",IF(D12=0,"",INDEX(Registro!$G$7:$G$46,MATCH(B12,Registro!$C$7:$C$46,0))))</f>
        <v/>
      </c>
      <c r="H12" s="12">
        <f>IF(G12="","",ROUND(F12-G12,1))</f>
        <v/>
      </c>
      <c r="I12" s="13">
        <f>IF(G12="","",IF(G12=0,"",F12/G12-1))</f>
        <v/>
      </c>
      <c r="J12" s="30">
        <f>IF(B12="","",IF(F12=0,"",SUMPRODUCT(MAX((Registro!$C$7:$C$46=B12)*(Registro!$G$7:$G$46=F12)*Registro!$B$7:$B$46))))</f>
        <v/>
      </c>
      <c r="K12" s="14">
        <f>IF(B12="","",COUNTIFS(Registro!$C$7:$C$46,B12,Registro!$J$7:$J$46,"PR"))</f>
        <v/>
      </c>
      <c r="L12" s="15">
        <f>IF(OR(B12="",$C$5=""),"",IF($C$5&gt;0,ROUND(F12/$C$5,2),""))</f>
        <v/>
      </c>
    </row>
    <row r="13">
      <c r="B13" s="16" t="n"/>
      <c r="C13" s="16" t="n"/>
      <c r="D13" s="14">
        <f>IF(B13="","",COUNTIF(Registro!$C$7:$C$46,B13))</f>
        <v/>
      </c>
      <c r="E13" s="12">
        <f>IF(B13="","",SUMPRODUCT(MAX((Registro!$C$7:$C$46=B13)*Registro!$D$7:$D$46)))</f>
        <v/>
      </c>
      <c r="F13" s="29">
        <f>IF(B13="","",SUMPRODUCT(MAX((Registro!$C$7:$C$46=B13)*Registro!$G$7:$G$46)))</f>
        <v/>
      </c>
      <c r="G13" s="12">
        <f>IF(B13="","",IF(D13=0,"",INDEX(Registro!$G$7:$G$46,MATCH(B13,Registro!$C$7:$C$46,0))))</f>
        <v/>
      </c>
      <c r="H13" s="12">
        <f>IF(G13="","",ROUND(F13-G13,1))</f>
        <v/>
      </c>
      <c r="I13" s="13">
        <f>IF(G13="","",IF(G13=0,"",F13/G13-1))</f>
        <v/>
      </c>
      <c r="J13" s="30">
        <f>IF(B13="","",IF(F13=0,"",SUMPRODUCT(MAX((Registro!$C$7:$C$46=B13)*(Registro!$G$7:$G$46=F13)*Registro!$B$7:$B$46))))</f>
        <v/>
      </c>
      <c r="K13" s="14">
        <f>IF(B13="","",COUNTIFS(Registro!$C$7:$C$46,B13,Registro!$J$7:$J$46,"PR"))</f>
        <v/>
      </c>
      <c r="L13" s="15">
        <f>IF(OR(B13="",$C$5=""),"",IF($C$5&gt;0,ROUND(F13/$C$5,2),""))</f>
        <v/>
      </c>
    </row>
    <row r="14">
      <c r="B14" s="16" t="n"/>
      <c r="C14" s="16" t="n"/>
      <c r="D14" s="14">
        <f>IF(B14="","",COUNTIF(Registro!$C$7:$C$46,B14))</f>
        <v/>
      </c>
      <c r="E14" s="12">
        <f>IF(B14="","",SUMPRODUCT(MAX((Registro!$C$7:$C$46=B14)*Registro!$D$7:$D$46)))</f>
        <v/>
      </c>
      <c r="F14" s="29">
        <f>IF(B14="","",SUMPRODUCT(MAX((Registro!$C$7:$C$46=B14)*Registro!$G$7:$G$46)))</f>
        <v/>
      </c>
      <c r="G14" s="12">
        <f>IF(B14="","",IF(D14=0,"",INDEX(Registro!$G$7:$G$46,MATCH(B14,Registro!$C$7:$C$46,0))))</f>
        <v/>
      </c>
      <c r="H14" s="12">
        <f>IF(G14="","",ROUND(F14-G14,1))</f>
        <v/>
      </c>
      <c r="I14" s="13">
        <f>IF(G14="","",IF(G14=0,"",F14/G14-1))</f>
        <v/>
      </c>
      <c r="J14" s="30">
        <f>IF(B14="","",IF(F14=0,"",SUMPRODUCT(MAX((Registro!$C$7:$C$46=B14)*(Registro!$G$7:$G$46=F14)*Registro!$B$7:$B$46))))</f>
        <v/>
      </c>
      <c r="K14" s="14">
        <f>IF(B14="","",COUNTIFS(Registro!$C$7:$C$46,B14,Registro!$J$7:$J$46,"PR"))</f>
        <v/>
      </c>
      <c r="L14" s="15">
        <f>IF(OR(B14="",$C$5=""),"",IF($C$5&gt;0,ROUND(F14/$C$5,2),""))</f>
        <v/>
      </c>
    </row>
    <row r="15">
      <c r="B15" s="16" t="n"/>
      <c r="C15" s="16" t="n"/>
      <c r="D15" s="14">
        <f>IF(B15="","",COUNTIF(Registro!$C$7:$C$46,B15))</f>
        <v/>
      </c>
      <c r="E15" s="12">
        <f>IF(B15="","",SUMPRODUCT(MAX((Registro!$C$7:$C$46=B15)*Registro!$D$7:$D$46)))</f>
        <v/>
      </c>
      <c r="F15" s="29">
        <f>IF(B15="","",SUMPRODUCT(MAX((Registro!$C$7:$C$46=B15)*Registro!$G$7:$G$46)))</f>
        <v/>
      </c>
      <c r="G15" s="12">
        <f>IF(B15="","",IF(D15=0,"",INDEX(Registro!$G$7:$G$46,MATCH(B15,Registro!$C$7:$C$46,0))))</f>
        <v/>
      </c>
      <c r="H15" s="12">
        <f>IF(G15="","",ROUND(F15-G15,1))</f>
        <v/>
      </c>
      <c r="I15" s="13">
        <f>IF(G15="","",IF(G15=0,"",F15/G15-1))</f>
        <v/>
      </c>
      <c r="J15" s="30">
        <f>IF(B15="","",IF(F15=0,"",SUMPRODUCT(MAX((Registro!$C$7:$C$46=B15)*(Registro!$G$7:$G$46=F15)*Registro!$B$7:$B$46))))</f>
        <v/>
      </c>
      <c r="K15" s="14">
        <f>IF(B15="","",COUNTIFS(Registro!$C$7:$C$46,B15,Registro!$J$7:$J$46,"PR"))</f>
        <v/>
      </c>
      <c r="L15" s="15">
        <f>IF(OR(B15="",$C$5=""),"",IF($C$5&gt;0,ROUND(F15/$C$5,2),""))</f>
        <v/>
      </c>
    </row>
    <row r="16">
      <c r="B16" s="16" t="n"/>
      <c r="C16" s="16" t="n"/>
      <c r="D16" s="14">
        <f>IF(B16="","",COUNTIF(Registro!$C$7:$C$46,B16))</f>
        <v/>
      </c>
      <c r="E16" s="12">
        <f>IF(B16="","",SUMPRODUCT(MAX((Registro!$C$7:$C$46=B16)*Registro!$D$7:$D$46)))</f>
        <v/>
      </c>
      <c r="F16" s="29">
        <f>IF(B16="","",SUMPRODUCT(MAX((Registro!$C$7:$C$46=B16)*Registro!$G$7:$G$46)))</f>
        <v/>
      </c>
      <c r="G16" s="12">
        <f>IF(B16="","",IF(D16=0,"",INDEX(Registro!$G$7:$G$46,MATCH(B16,Registro!$C$7:$C$46,0))))</f>
        <v/>
      </c>
      <c r="H16" s="12">
        <f>IF(G16="","",ROUND(F16-G16,1))</f>
        <v/>
      </c>
      <c r="I16" s="13">
        <f>IF(G16="","",IF(G16=0,"",F16/G16-1))</f>
        <v/>
      </c>
      <c r="J16" s="30">
        <f>IF(B16="","",IF(F16=0,"",SUMPRODUCT(MAX((Registro!$C$7:$C$46=B16)*(Registro!$G$7:$G$46=F16)*Registro!$B$7:$B$46))))</f>
        <v/>
      </c>
      <c r="K16" s="14">
        <f>IF(B16="","",COUNTIFS(Registro!$C$7:$C$46,B16,Registro!$J$7:$J$46,"PR"))</f>
        <v/>
      </c>
      <c r="L16" s="15">
        <f>IF(OR(B16="",$C$5=""),"",IF($C$5&gt;0,ROUND(F16/$C$5,2),""))</f>
        <v/>
      </c>
    </row>
    <row r="17">
      <c r="B17" s="16" t="n"/>
      <c r="C17" s="16" t="n"/>
      <c r="D17" s="14">
        <f>IF(B17="","",COUNTIF(Registro!$C$7:$C$46,B17))</f>
        <v/>
      </c>
      <c r="E17" s="12">
        <f>IF(B17="","",SUMPRODUCT(MAX((Registro!$C$7:$C$46=B17)*Registro!$D$7:$D$46)))</f>
        <v/>
      </c>
      <c r="F17" s="29">
        <f>IF(B17="","",SUMPRODUCT(MAX((Registro!$C$7:$C$46=B17)*Registro!$G$7:$G$46)))</f>
        <v/>
      </c>
      <c r="G17" s="12">
        <f>IF(B17="","",IF(D17=0,"",INDEX(Registro!$G$7:$G$46,MATCH(B17,Registro!$C$7:$C$46,0))))</f>
        <v/>
      </c>
      <c r="H17" s="12">
        <f>IF(G17="","",ROUND(F17-G17,1))</f>
        <v/>
      </c>
      <c r="I17" s="13">
        <f>IF(G17="","",IF(G17=0,"",F17/G17-1))</f>
        <v/>
      </c>
      <c r="J17" s="30">
        <f>IF(B17="","",IF(F17=0,"",SUMPRODUCT(MAX((Registro!$C$7:$C$46=B17)*(Registro!$G$7:$G$46=F17)*Registro!$B$7:$B$46))))</f>
        <v/>
      </c>
      <c r="K17" s="14">
        <f>IF(B17="","",COUNTIFS(Registro!$C$7:$C$46,B17,Registro!$J$7:$J$46,"PR"))</f>
        <v/>
      </c>
      <c r="L17" s="15">
        <f>IF(OR(B17="",$C$5=""),"",IF($C$5&gt;0,ROUND(F17/$C$5,2),""))</f>
        <v/>
      </c>
    </row>
    <row r="19">
      <c r="B19" s="19" t="inlineStr">
        <is>
          <t>El 1RM estimado usa la fórmula de Epley: peso × (1 + repeticiones / 30). El "1RM inicial" es el de tu primer registro de la lista.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F8:F17">
    <cfRule type="dataBar" priority="1">
      <dataBar>
        <cfvo type="num" val="0"/>
        <cfvo type="max"/>
        <color rgb="0010B981"/>
      </dataBar>
    </cfRule>
  </conditionalFormatting>
  <conditionalFormatting sqref="I8:I17">
    <cfRule type="expression" priority="2" dxfId="0">
      <formula>AND(ISNUMBER($I8),$I8&gt;=0.1)</formula>
    </cfRule>
  </conditionalFormatting>
  <conditionalFormatting sqref="B8:B17">
    <cfRule type="expression" priority="3" dxfId="1">
      <formula>MOD(ROW(),2)=0</formula>
    </cfRule>
  </conditionalFormatting>
  <dataValidations count="1">
    <dataValidation sqref="C8:C17" showDropDown="0" showInputMessage="0" showErrorMessage="0" allowBlank="1" type="list">
      <formula1>=Listas!$A$2:$A$8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I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24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6" customWidth="1" min="9" max="9"/>
  </cols>
  <sheetData>
    <row r="2" ht="34" customHeight="1">
      <c r="B2" s="1" t="inlineStr">
        <is>
          <t>Histórico de un ejercicio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Elige un ejercicio y mira cómo ha evolucionado tu 1RM registro a registro</t>
        </is>
      </c>
    </row>
    <row r="5" ht="24" customHeight="1">
      <c r="B5" s="17" t="inlineStr">
        <is>
          <t>Ejercicio</t>
        </is>
      </c>
      <c r="C5" s="16" t="inlineStr">
        <is>
          <t>Sentadilla trasera</t>
        </is>
      </c>
      <c r="E5" s="4" t="inlineStr">
        <is>
          <t>1RM INICIAL (kg)</t>
        </is>
      </c>
      <c r="F5" s="4" t="inlineStr">
        <is>
          <t>MEJOR 1RM (kg)</t>
        </is>
      </c>
      <c r="G5" s="4" t="inlineStr">
        <is>
          <t>PROGRESO TOTAL</t>
        </is>
      </c>
      <c r="H5" s="4" t="inlineStr">
        <is>
          <t>Nº DE PR</t>
        </is>
      </c>
    </row>
    <row r="6" ht="30" customHeight="1">
      <c r="E6" s="31">
        <f>IFERROR(INDEX(Ejercicios!$G$8:$G$17,MATCH($C$5,Ejercicios!$B$8:$B$17,0)),"")</f>
        <v/>
      </c>
      <c r="F6" s="31">
        <f>IFERROR(INDEX(Ejercicios!$F$8:$F$17,MATCH($C$5,Ejercicios!$B$8:$B$17,0)),"")</f>
        <v/>
      </c>
      <c r="G6" s="6">
        <f>IFERROR(INDEX(Ejercicios!$I$8:$I$17,MATCH($C$5,Ejercicios!$B$8:$B$17,0)),"")</f>
        <v/>
      </c>
      <c r="H6" s="5">
        <f>IFERROR(INDEX(Ejercicios!$K$8:$K$17,MATCH($C$5,Ejercicios!$B$8:$B$17,0)),"")</f>
        <v/>
      </c>
    </row>
    <row r="8" ht="40" customHeight="1">
      <c r="B8" s="10" t="inlineStr">
        <is>
          <t>Nº registro</t>
        </is>
      </c>
      <c r="C8" s="10" t="inlineStr">
        <is>
          <t>Fecha</t>
        </is>
      </c>
      <c r="D8" s="10" t="inlineStr">
        <is>
          <t>Peso (kg)</t>
        </is>
      </c>
      <c r="E8" s="10" t="inlineStr">
        <is>
          <t>Reps</t>
        </is>
      </c>
      <c r="F8" s="10" t="inlineStr">
        <is>
          <t>1RM estimado</t>
        </is>
      </c>
      <c r="G8" s="10" t="inlineStr">
        <is>
          <t>Cambio vs anterior (kg)</t>
        </is>
      </c>
      <c r="H8" s="10" t="inlineStr">
        <is>
          <t>Progreso acumulado</t>
        </is>
      </c>
      <c r="I8" s="10" t="inlineStr">
        <is>
          <t>Resultado</t>
        </is>
      </c>
    </row>
    <row r="9">
      <c r="B9" s="32" t="n">
        <v>1</v>
      </c>
      <c r="C9" s="30">
        <f>IFERROR(INDEX(Registro!$B$7:$B$46,MATCH($C$5&amp;"|"&amp;$B9,Registro!$L$7:$L$46,0)),"")</f>
        <v/>
      </c>
      <c r="D9" s="33">
        <f>IFERROR(INDEX(Registro!$D$7:$D$46,MATCH($C$5&amp;"|"&amp;$B9,Registro!$L$7:$L$46,0)),"")</f>
        <v/>
      </c>
      <c r="E9" s="14">
        <f>IFERROR(INDEX(Registro!$E$7:$E$46,MATCH($C$5&amp;"|"&amp;$B9,Registro!$L$7:$L$46,0)),"")</f>
        <v/>
      </c>
      <c r="F9" s="29">
        <f>IFERROR(INDEX(Registro!$G$7:$G$46,MATCH($C$5&amp;"|"&amp;$B9,Registro!$L$7:$L$46,0)),"")</f>
        <v/>
      </c>
      <c r="G9" s="25">
        <f>IF(F9="","",IF(B9=1,0,ROUND(F9-F8,1)))</f>
        <v/>
      </c>
      <c r="H9" s="34">
        <f>IF(F9="","",IF($F$9=0,"",F9/$F$9-1))</f>
        <v/>
      </c>
      <c r="I9" s="26">
        <f>IFERROR(INDEX(Registro!$J$7:$J$46,MATCH($C$5&amp;"|"&amp;$B9,Registro!$L$7:$L$46,0)),"")</f>
        <v/>
      </c>
    </row>
    <row r="10">
      <c r="B10" s="32" t="n">
        <v>2</v>
      </c>
      <c r="C10" s="30">
        <f>IFERROR(INDEX(Registro!$B$7:$B$46,MATCH($C$5&amp;"|"&amp;$B10,Registro!$L$7:$L$46,0)),"")</f>
        <v/>
      </c>
      <c r="D10" s="33">
        <f>IFERROR(INDEX(Registro!$D$7:$D$46,MATCH($C$5&amp;"|"&amp;$B10,Registro!$L$7:$L$46,0)),"")</f>
        <v/>
      </c>
      <c r="E10" s="14">
        <f>IFERROR(INDEX(Registro!$E$7:$E$46,MATCH($C$5&amp;"|"&amp;$B10,Registro!$L$7:$L$46,0)),"")</f>
        <v/>
      </c>
      <c r="F10" s="29">
        <f>IFERROR(INDEX(Registro!$G$7:$G$46,MATCH($C$5&amp;"|"&amp;$B10,Registro!$L$7:$L$46,0)),"")</f>
        <v/>
      </c>
      <c r="G10" s="25">
        <f>IF(F10="","",IF(B10=1,0,ROUND(F10-F9,1)))</f>
        <v/>
      </c>
      <c r="H10" s="34">
        <f>IF(F10="","",IF($F$9=0,"",F10/$F$9-1))</f>
        <v/>
      </c>
      <c r="I10" s="26">
        <f>IFERROR(INDEX(Registro!$J$7:$J$46,MATCH($C$5&amp;"|"&amp;$B10,Registro!$L$7:$L$46,0)),"")</f>
        <v/>
      </c>
    </row>
    <row r="11">
      <c r="B11" s="32" t="n">
        <v>3</v>
      </c>
      <c r="C11" s="30">
        <f>IFERROR(INDEX(Registro!$B$7:$B$46,MATCH($C$5&amp;"|"&amp;$B11,Registro!$L$7:$L$46,0)),"")</f>
        <v/>
      </c>
      <c r="D11" s="33">
        <f>IFERROR(INDEX(Registro!$D$7:$D$46,MATCH($C$5&amp;"|"&amp;$B11,Registro!$L$7:$L$46,0)),"")</f>
        <v/>
      </c>
      <c r="E11" s="14">
        <f>IFERROR(INDEX(Registro!$E$7:$E$46,MATCH($C$5&amp;"|"&amp;$B11,Registro!$L$7:$L$46,0)),"")</f>
        <v/>
      </c>
      <c r="F11" s="29">
        <f>IFERROR(INDEX(Registro!$G$7:$G$46,MATCH($C$5&amp;"|"&amp;$B11,Registro!$L$7:$L$46,0)),"")</f>
        <v/>
      </c>
      <c r="G11" s="25">
        <f>IF(F11="","",IF(B11=1,0,ROUND(F11-F10,1)))</f>
        <v/>
      </c>
      <c r="H11" s="34">
        <f>IF(F11="","",IF($F$9=0,"",F11/$F$9-1))</f>
        <v/>
      </c>
      <c r="I11" s="26">
        <f>IFERROR(INDEX(Registro!$J$7:$J$46,MATCH($C$5&amp;"|"&amp;$B11,Registro!$L$7:$L$46,0)),"")</f>
        <v/>
      </c>
    </row>
    <row r="12">
      <c r="B12" s="32" t="n">
        <v>4</v>
      </c>
      <c r="C12" s="30">
        <f>IFERROR(INDEX(Registro!$B$7:$B$46,MATCH($C$5&amp;"|"&amp;$B12,Registro!$L$7:$L$46,0)),"")</f>
        <v/>
      </c>
      <c r="D12" s="33">
        <f>IFERROR(INDEX(Registro!$D$7:$D$46,MATCH($C$5&amp;"|"&amp;$B12,Registro!$L$7:$L$46,0)),"")</f>
        <v/>
      </c>
      <c r="E12" s="14">
        <f>IFERROR(INDEX(Registro!$E$7:$E$46,MATCH($C$5&amp;"|"&amp;$B12,Registro!$L$7:$L$46,0)),"")</f>
        <v/>
      </c>
      <c r="F12" s="29">
        <f>IFERROR(INDEX(Registro!$G$7:$G$46,MATCH($C$5&amp;"|"&amp;$B12,Registro!$L$7:$L$46,0)),"")</f>
        <v/>
      </c>
      <c r="G12" s="25">
        <f>IF(F12="","",IF(B12=1,0,ROUND(F12-F11,1)))</f>
        <v/>
      </c>
      <c r="H12" s="34">
        <f>IF(F12="","",IF($F$9=0,"",F12/$F$9-1))</f>
        <v/>
      </c>
      <c r="I12" s="26">
        <f>IFERROR(INDEX(Registro!$J$7:$J$46,MATCH($C$5&amp;"|"&amp;$B12,Registro!$L$7:$L$46,0)),"")</f>
        <v/>
      </c>
    </row>
    <row r="13">
      <c r="B13" s="32" t="n">
        <v>5</v>
      </c>
      <c r="C13" s="30">
        <f>IFERROR(INDEX(Registro!$B$7:$B$46,MATCH($C$5&amp;"|"&amp;$B13,Registro!$L$7:$L$46,0)),"")</f>
        <v/>
      </c>
      <c r="D13" s="33">
        <f>IFERROR(INDEX(Registro!$D$7:$D$46,MATCH($C$5&amp;"|"&amp;$B13,Registro!$L$7:$L$46,0)),"")</f>
        <v/>
      </c>
      <c r="E13" s="14">
        <f>IFERROR(INDEX(Registro!$E$7:$E$46,MATCH($C$5&amp;"|"&amp;$B13,Registro!$L$7:$L$46,0)),"")</f>
        <v/>
      </c>
      <c r="F13" s="29">
        <f>IFERROR(INDEX(Registro!$G$7:$G$46,MATCH($C$5&amp;"|"&amp;$B13,Registro!$L$7:$L$46,0)),"")</f>
        <v/>
      </c>
      <c r="G13" s="25">
        <f>IF(F13="","",IF(B13=1,0,ROUND(F13-F12,1)))</f>
        <v/>
      </c>
      <c r="H13" s="34">
        <f>IF(F13="","",IF($F$9=0,"",F13/$F$9-1))</f>
        <v/>
      </c>
      <c r="I13" s="26">
        <f>IFERROR(INDEX(Registro!$J$7:$J$46,MATCH($C$5&amp;"|"&amp;$B13,Registro!$L$7:$L$46,0)),"")</f>
        <v/>
      </c>
    </row>
    <row r="14">
      <c r="B14" s="32" t="n">
        <v>6</v>
      </c>
      <c r="C14" s="30">
        <f>IFERROR(INDEX(Registro!$B$7:$B$46,MATCH($C$5&amp;"|"&amp;$B14,Registro!$L$7:$L$46,0)),"")</f>
        <v/>
      </c>
      <c r="D14" s="33">
        <f>IFERROR(INDEX(Registro!$D$7:$D$46,MATCH($C$5&amp;"|"&amp;$B14,Registro!$L$7:$L$46,0)),"")</f>
        <v/>
      </c>
      <c r="E14" s="14">
        <f>IFERROR(INDEX(Registro!$E$7:$E$46,MATCH($C$5&amp;"|"&amp;$B14,Registro!$L$7:$L$46,0)),"")</f>
        <v/>
      </c>
      <c r="F14" s="29">
        <f>IFERROR(INDEX(Registro!$G$7:$G$46,MATCH($C$5&amp;"|"&amp;$B14,Registro!$L$7:$L$46,0)),"")</f>
        <v/>
      </c>
      <c r="G14" s="25">
        <f>IF(F14="","",IF(B14=1,0,ROUND(F14-F13,1)))</f>
        <v/>
      </c>
      <c r="H14" s="34">
        <f>IF(F14="","",IF($F$9=0,"",F14/$F$9-1))</f>
        <v/>
      </c>
      <c r="I14" s="26">
        <f>IFERROR(INDEX(Registro!$J$7:$J$46,MATCH($C$5&amp;"|"&amp;$B14,Registro!$L$7:$L$46,0)),"")</f>
        <v/>
      </c>
    </row>
    <row r="15">
      <c r="B15" s="32" t="n">
        <v>7</v>
      </c>
      <c r="C15" s="30">
        <f>IFERROR(INDEX(Registro!$B$7:$B$46,MATCH($C$5&amp;"|"&amp;$B15,Registro!$L$7:$L$46,0)),"")</f>
        <v/>
      </c>
      <c r="D15" s="33">
        <f>IFERROR(INDEX(Registro!$D$7:$D$46,MATCH($C$5&amp;"|"&amp;$B15,Registro!$L$7:$L$46,0)),"")</f>
        <v/>
      </c>
      <c r="E15" s="14">
        <f>IFERROR(INDEX(Registro!$E$7:$E$46,MATCH($C$5&amp;"|"&amp;$B15,Registro!$L$7:$L$46,0)),"")</f>
        <v/>
      </c>
      <c r="F15" s="29">
        <f>IFERROR(INDEX(Registro!$G$7:$G$46,MATCH($C$5&amp;"|"&amp;$B15,Registro!$L$7:$L$46,0)),"")</f>
        <v/>
      </c>
      <c r="G15" s="25">
        <f>IF(F15="","",IF(B15=1,0,ROUND(F15-F14,1)))</f>
        <v/>
      </c>
      <c r="H15" s="34">
        <f>IF(F15="","",IF($F$9=0,"",F15/$F$9-1))</f>
        <v/>
      </c>
      <c r="I15" s="26">
        <f>IFERROR(INDEX(Registro!$J$7:$J$46,MATCH($C$5&amp;"|"&amp;$B15,Registro!$L$7:$L$46,0)),"")</f>
        <v/>
      </c>
    </row>
    <row r="16">
      <c r="B16" s="32" t="n">
        <v>8</v>
      </c>
      <c r="C16" s="30">
        <f>IFERROR(INDEX(Registro!$B$7:$B$46,MATCH($C$5&amp;"|"&amp;$B16,Registro!$L$7:$L$46,0)),"")</f>
        <v/>
      </c>
      <c r="D16" s="33">
        <f>IFERROR(INDEX(Registro!$D$7:$D$46,MATCH($C$5&amp;"|"&amp;$B16,Registro!$L$7:$L$46,0)),"")</f>
        <v/>
      </c>
      <c r="E16" s="14">
        <f>IFERROR(INDEX(Registro!$E$7:$E$46,MATCH($C$5&amp;"|"&amp;$B16,Registro!$L$7:$L$46,0)),"")</f>
        <v/>
      </c>
      <c r="F16" s="29">
        <f>IFERROR(INDEX(Registro!$G$7:$G$46,MATCH($C$5&amp;"|"&amp;$B16,Registro!$L$7:$L$46,0)),"")</f>
        <v/>
      </c>
      <c r="G16" s="25">
        <f>IF(F16="","",IF(B16=1,0,ROUND(F16-F15,1)))</f>
        <v/>
      </c>
      <c r="H16" s="34">
        <f>IF(F16="","",IF($F$9=0,"",F16/$F$9-1))</f>
        <v/>
      </c>
      <c r="I16" s="26">
        <f>IFERROR(INDEX(Registro!$J$7:$J$46,MATCH($C$5&amp;"|"&amp;$B16,Registro!$L$7:$L$46,0)),"")</f>
        <v/>
      </c>
    </row>
    <row r="17">
      <c r="B17" s="32" t="n">
        <v>9</v>
      </c>
      <c r="C17" s="30">
        <f>IFERROR(INDEX(Registro!$B$7:$B$46,MATCH($C$5&amp;"|"&amp;$B17,Registro!$L$7:$L$46,0)),"")</f>
        <v/>
      </c>
      <c r="D17" s="33">
        <f>IFERROR(INDEX(Registro!$D$7:$D$46,MATCH($C$5&amp;"|"&amp;$B17,Registro!$L$7:$L$46,0)),"")</f>
        <v/>
      </c>
      <c r="E17" s="14">
        <f>IFERROR(INDEX(Registro!$E$7:$E$46,MATCH($C$5&amp;"|"&amp;$B17,Registro!$L$7:$L$46,0)),"")</f>
        <v/>
      </c>
      <c r="F17" s="29">
        <f>IFERROR(INDEX(Registro!$G$7:$G$46,MATCH($C$5&amp;"|"&amp;$B17,Registro!$L$7:$L$46,0)),"")</f>
        <v/>
      </c>
      <c r="G17" s="25">
        <f>IF(F17="","",IF(B17=1,0,ROUND(F17-F16,1)))</f>
        <v/>
      </c>
      <c r="H17" s="34">
        <f>IF(F17="","",IF($F$9=0,"",F17/$F$9-1))</f>
        <v/>
      </c>
      <c r="I17" s="26">
        <f>IFERROR(INDEX(Registro!$J$7:$J$46,MATCH($C$5&amp;"|"&amp;$B17,Registro!$L$7:$L$46,0)),"")</f>
        <v/>
      </c>
    </row>
    <row r="18">
      <c r="B18" s="32" t="n">
        <v>10</v>
      </c>
      <c r="C18" s="30">
        <f>IFERROR(INDEX(Registro!$B$7:$B$46,MATCH($C$5&amp;"|"&amp;$B18,Registro!$L$7:$L$46,0)),"")</f>
        <v/>
      </c>
      <c r="D18" s="33">
        <f>IFERROR(INDEX(Registro!$D$7:$D$46,MATCH($C$5&amp;"|"&amp;$B18,Registro!$L$7:$L$46,0)),"")</f>
        <v/>
      </c>
      <c r="E18" s="14">
        <f>IFERROR(INDEX(Registro!$E$7:$E$46,MATCH($C$5&amp;"|"&amp;$B18,Registro!$L$7:$L$46,0)),"")</f>
        <v/>
      </c>
      <c r="F18" s="29">
        <f>IFERROR(INDEX(Registro!$G$7:$G$46,MATCH($C$5&amp;"|"&amp;$B18,Registro!$L$7:$L$46,0)),"")</f>
        <v/>
      </c>
      <c r="G18" s="25">
        <f>IF(F18="","",IF(B18=1,0,ROUND(F18-F17,1)))</f>
        <v/>
      </c>
      <c r="H18" s="34">
        <f>IF(F18="","",IF($F$9=0,"",F18/$F$9-1))</f>
        <v/>
      </c>
      <c r="I18" s="26">
        <f>IFERROR(INDEX(Registro!$J$7:$J$46,MATCH($C$5&amp;"|"&amp;$B18,Registro!$L$7:$L$46,0)),"")</f>
        <v/>
      </c>
    </row>
    <row r="19">
      <c r="B19" s="32" t="n">
        <v>11</v>
      </c>
      <c r="C19" s="30">
        <f>IFERROR(INDEX(Registro!$B$7:$B$46,MATCH($C$5&amp;"|"&amp;$B19,Registro!$L$7:$L$46,0)),"")</f>
        <v/>
      </c>
      <c r="D19" s="33">
        <f>IFERROR(INDEX(Registro!$D$7:$D$46,MATCH($C$5&amp;"|"&amp;$B19,Registro!$L$7:$L$46,0)),"")</f>
        <v/>
      </c>
      <c r="E19" s="14">
        <f>IFERROR(INDEX(Registro!$E$7:$E$46,MATCH($C$5&amp;"|"&amp;$B19,Registro!$L$7:$L$46,0)),"")</f>
        <v/>
      </c>
      <c r="F19" s="29">
        <f>IFERROR(INDEX(Registro!$G$7:$G$46,MATCH($C$5&amp;"|"&amp;$B19,Registro!$L$7:$L$46,0)),"")</f>
        <v/>
      </c>
      <c r="G19" s="25">
        <f>IF(F19="","",IF(B19=1,0,ROUND(F19-F18,1)))</f>
        <v/>
      </c>
      <c r="H19" s="34">
        <f>IF(F19="","",IF($F$9=0,"",F19/$F$9-1))</f>
        <v/>
      </c>
      <c r="I19" s="26">
        <f>IFERROR(INDEX(Registro!$J$7:$J$46,MATCH($C$5&amp;"|"&amp;$B19,Registro!$L$7:$L$46,0)),"")</f>
        <v/>
      </c>
    </row>
    <row r="20">
      <c r="B20" s="32" t="n">
        <v>12</v>
      </c>
      <c r="C20" s="30">
        <f>IFERROR(INDEX(Registro!$B$7:$B$46,MATCH($C$5&amp;"|"&amp;$B20,Registro!$L$7:$L$46,0)),"")</f>
        <v/>
      </c>
      <c r="D20" s="33">
        <f>IFERROR(INDEX(Registro!$D$7:$D$46,MATCH($C$5&amp;"|"&amp;$B20,Registro!$L$7:$L$46,0)),"")</f>
        <v/>
      </c>
      <c r="E20" s="14">
        <f>IFERROR(INDEX(Registro!$E$7:$E$46,MATCH($C$5&amp;"|"&amp;$B20,Registro!$L$7:$L$46,0)),"")</f>
        <v/>
      </c>
      <c r="F20" s="29">
        <f>IFERROR(INDEX(Registro!$G$7:$G$46,MATCH($C$5&amp;"|"&amp;$B20,Registro!$L$7:$L$46,0)),"")</f>
        <v/>
      </c>
      <c r="G20" s="25">
        <f>IF(F20="","",IF(B20=1,0,ROUND(F20-F19,1)))</f>
        <v/>
      </c>
      <c r="H20" s="34">
        <f>IF(F20="","",IF($F$9=0,"",F20/$F$9-1))</f>
        <v/>
      </c>
      <c r="I20" s="26">
        <f>IFERROR(INDEX(Registro!$J$7:$J$46,MATCH($C$5&amp;"|"&amp;$B20,Registro!$L$7:$L$46,0)),"")</f>
        <v/>
      </c>
    </row>
    <row r="21">
      <c r="B21" s="19" t="inlineStr">
        <is>
          <t>Se muestran hasta 12 registros del ejercicio elegido, en el orden en que los anotaste.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I9:I20">
    <cfRule type="cellIs" priority="1" operator="equal" dxfId="0">
      <formula>"PR"</formula>
    </cfRule>
  </conditionalFormatting>
  <conditionalFormatting sqref="G9:G20">
    <cfRule type="expression" priority="2" dxfId="3">
      <formula>AND(ISNUMBER($G9),$G9&lt;0)</formula>
    </cfRule>
  </conditionalFormatting>
  <conditionalFormatting sqref="F9:F20">
    <cfRule type="dataBar" priority="3">
      <dataBar>
        <cfvo type="num" val="0"/>
        <cfvo type="max"/>
        <color rgb="0010B981"/>
      </dataBar>
    </cfRule>
  </conditionalFormatting>
  <dataValidations count="1">
    <dataValidation sqref="C5" showDropDown="0" showInputMessage="0" showErrorMessage="0" allowBlank="1" type="list">
      <formula1>=Ejercicios!$B$8:$B$17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marcas personales (PR)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5" t="inlineStr">
        <is>
          <t>1.  Ve a la hoja "Ejercicios" y revisa o cambia tu lista de ejercicios (hasta 10) y, si quieres, tu peso corporal en la celda C5.</t>
        </is>
      </c>
    </row>
    <row r="7" ht="30" customHeight="1">
      <c r="B7" s="35" t="inlineStr">
        <is>
          <t>2.  Abre la hoja "Registro" y anota cada serie importante: fecha, ejercicio (desplegable), peso en kg y repeticiones. Hazlo en orden cronológico.</t>
        </is>
      </c>
    </row>
    <row r="8" ht="30" customHeight="1">
      <c r="B8" s="35" t="inlineStr">
        <is>
          <t>3.  La columna "1RM estimado" aplica la fórmula de Epley: peso × (1 + repeticiones / 30). Con 1 repetición, el 1RM es el propio peso.</t>
        </is>
      </c>
    </row>
    <row r="9" ht="30" customHeight="1">
      <c r="B9" s="35" t="inlineStr">
        <is>
          <t>4.  La columna "Resultado" marca "Primer registro" la primera vez que anotas un ejercicio y "PR" cuando superas tu mejor 1RM estimado anterior.</t>
        </is>
      </c>
    </row>
    <row r="10" ht="30" customHeight="1">
      <c r="B10" s="35" t="inlineStr">
        <is>
          <t>5.  En "Ejercicios" verás por cada movimiento tu peso máximo, tu mejor 1RM, la mejora en kg y en %, la fecha de tu mejor marca y el nº de PR.</t>
        </is>
      </c>
    </row>
    <row r="11" ht="30" customHeight="1">
      <c r="B11" s="35" t="inlineStr">
        <is>
          <t>6.  En "Historial" elige un ejercicio en la celda C5 para ver su evolución registro a registro, con cambio en kg, progreso acumulado y gráfico.</t>
        </is>
      </c>
    </row>
    <row r="12" ht="30" customHeight="1">
      <c r="B12" s="35" t="inlineStr">
        <is>
          <t>7.  El "Resumen" reúne los KPIs, el gráfico de 1RM inicial frente a actual y la suma de tus "tres grandes", que puedes cambiar por otros ejercicios.</t>
        </is>
      </c>
    </row>
    <row r="13" ht="30" customHeight="1">
      <c r="B13" s="35" t="inlineStr">
        <is>
          <t>8.  Para añadir un ejercicio nuevo, escríbelo en una fila vacía de "Ejercicios" y ya aparecerá en el desplegable del Registro.</t>
        </is>
      </c>
    </row>
    <row r="15">
      <c r="B15" s="9" t="inlineStr">
        <is>
          <t>CONSEJOS</t>
        </is>
      </c>
    </row>
    <row r="16" ht="30" customHeight="1">
      <c r="B16" s="35" t="inlineStr">
        <is>
          <t>•  Epley es más fiable con series de 1 a 10 repeticiones; por encima de 10 el 1RM estimado pierde precisión (por eso el límite es 30).</t>
        </is>
      </c>
    </row>
    <row r="17" ht="30" customHeight="1">
      <c r="B17" s="35" t="inlineStr">
        <is>
          <t>•  Compara siempre con una técnica y un rango de movimiento similares; si cambias de variante, créala como ejercicio nuevo.</t>
        </is>
      </c>
    </row>
    <row r="18" ht="30" customHeight="1">
      <c r="B18" s="35" t="inlineStr">
        <is>
          <t>•  Las hojas están protegidas sin contraseña para no romper fórmulas: solo se pueden editar las celdas de fondo crema.</t>
        </is>
      </c>
    </row>
    <row r="19" ht="30" customHeight="1">
      <c r="B19" s="35" t="inlineStr">
        <is>
          <t>•  La plantilla admite hasta 40 series en el Registro. Para más, empieza un archivo nuevo cada temporada y guarda el anterior como histórico.</t>
        </is>
      </c>
    </row>
    <row r="21">
      <c r="B21" s="19" t="inlineStr">
        <is>
          <t>Las celdas con fondo crema y texto azul son para rellenar; las verdes se calculan solas.</t>
        </is>
      </c>
    </row>
    <row r="23" ht="44" customHeight="1">
      <c r="B23" s="36" t="inlineStr">
        <is>
          <t>Aviso: esta plantilla solo sirve para registrar y organizar tus marcas. El 1RM estimado es una aproximación matemática, no una recomendación de carga ni de entrenamiento, y no sustituye el consejo de un entrenador o profesional sanitario. Entrena siempre con buena técnica y seguridad.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</row>
    <row r="2">
      <c r="A2" t="inlineStr">
        <is>
          <t>Pierna</t>
        </is>
      </c>
    </row>
    <row r="3">
      <c r="A3" t="inlineStr">
        <is>
          <t>Pecho</t>
        </is>
      </c>
    </row>
    <row r="4">
      <c r="A4" t="inlineStr">
        <is>
          <t>Espalda</t>
        </is>
      </c>
    </row>
    <row r="5">
      <c r="A5" t="inlineStr">
        <is>
          <t>Hombro</t>
        </is>
      </c>
    </row>
    <row r="6">
      <c r="A6" t="inlineStr">
        <is>
          <t>Brazo</t>
        </is>
      </c>
    </row>
    <row r="7">
      <c r="A7" t="inlineStr">
        <is>
          <t>Core</t>
        </is>
      </c>
    </row>
    <row r="8">
      <c r="A8" t="inlineStr">
        <is>
          <t>Cuerpo completo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2026-10-03T09:38:50Z</dcterms:created>
  <dcterms:modified xmlns:dcterms="http://purl.org/dc/terms/" xmlns:xsi="http://www.w3.org/2001/XMLSchema-instance" xsi:type="dcterms:W3CDTF">2026-10-03T09:38:50Z</dcterms:modified>
</cp:coreProperties>
</file>