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Metas" sheetId="2" state="visible" r:id="rId2"/>
    <sheet xmlns:r="http://schemas.openxmlformats.org/officeDocument/2006/relationships" name="Aportacione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00 &quot;€&quot;"/>
    <numFmt numFmtId="167" formatCode="0.0%"/>
    <numFmt numFmtId="168" formatCode="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color rgb="00047857"/>
      <sz val="10"/>
    </font>
    <font>
      <name val="Arial"/>
      <color rgb="006B7280"/>
      <sz val="8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4"/>
    </font>
    <font>
      <name val="Arial"/>
      <b val="1"/>
      <color rgb="00047857"/>
      <sz val="12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66" fontId="13" fillId="6" borderId="0" applyAlignment="1" pivotButton="0" quotePrefix="0" xfId="0">
      <alignment horizontal="center" vertical="center"/>
    </xf>
    <xf numFmtId="167" fontId="13" fillId="6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5" fontId="13" fillId="6" borderId="0" applyAlignment="1" pivotButton="0" quotePrefix="0" xfId="0">
      <alignment horizontal="center" vertical="center"/>
    </xf>
    <xf numFmtId="1" fontId="13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vertical="center"/>
    </xf>
    <xf numFmtId="0" fontId="7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/>
    </xf>
    <xf numFmtId="166" fontId="8" fillId="0" borderId="1" applyAlignment="1" pivotButton="0" quotePrefix="0" xfId="0">
      <alignment vertical="center"/>
    </xf>
    <xf numFmtId="167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168" fontId="8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66" fontId="10" fillId="5" borderId="1" applyAlignment="1" pivotButton="0" quotePrefix="0" xfId="0">
      <alignment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0" fontId="6" fillId="0" borderId="0" applyAlignment="1" pivotButton="0" quotePrefix="0" xfId="0">
      <alignment vertical="center"/>
    </xf>
    <xf numFmtId="166" fontId="4" fillId="3" borderId="1" applyAlignment="1" applyProtection="1" pivotButton="0" quotePrefix="0" xfId="0">
      <alignment vertical="center"/>
      <protection locked="0" hidden="0"/>
    </xf>
    <xf numFmtId="166" fontId="5" fillId="0" borderId="1" applyAlignment="1" pivotButton="0" quotePrefix="0" xfId="0">
      <alignment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" fontId="8" fillId="0" borderId="1" applyAlignment="1" pivotButton="0" quotePrefix="0" xfId="0">
      <alignment horizontal="center" vertical="center"/>
    </xf>
    <xf numFmtId="165" fontId="9" fillId="0" borderId="1" applyAlignment="1" pivotButton="0" quotePrefix="0" xfId="0">
      <alignment vertical="center"/>
    </xf>
    <xf numFmtId="167" fontId="10" fillId="5" borderId="1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" fontId="10" fillId="5" borderId="1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7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ill>
        <patternFill patternType="solid">
          <fgColor rgb="00F4FAF6"/>
          <bgColor rgb="00F4FAF6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Objetivo frente a ahorrado por meta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'Panel'!$B$13:$B$24</f>
            </numRef>
          </cat>
          <val>
            <numRef>
              <f>'Panel'!$C$13:$C$24</f>
            </numRef>
          </val>
        </ser>
        <ser>
          <idx val="1"/>
          <order val="1"/>
          <tx>
            <strRef>
              <f>'Panel'!D12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'Panel'!$B$13:$B$24</f>
            </numRef>
          </cat>
          <val>
            <numRef>
              <f>'Panel'!$D$13:$D$24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Aportado cada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'Panel'!C27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'Panel'!$B$28:$B$33</f>
            </numRef>
          </cat>
          <val>
            <numRef>
              <f>'Panel'!$C$28:$C$33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36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25</row>
      <rowOff>0</rowOff>
    </from>
    <ext cx="5040000" cy="2015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4A2F"/>
    <outlinePr summaryBelow="1" summaryRight="1"/>
    <pageSetUpPr fitToPage="1"/>
  </sheetPr>
  <dimension ref="B2:H34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5" customWidth="1" min="3" max="3"/>
    <col width="15" customWidth="1" min="4" max="4"/>
    <col width="13" customWidth="1" min="5" max="5"/>
    <col width="15" customWidth="1" min="6" max="6"/>
    <col width="17" customWidth="1" min="7" max="7"/>
    <col width="14" customWidth="1" min="8" max="8"/>
    <col width="3" customWidth="1" min="9" max="9"/>
  </cols>
  <sheetData>
    <row r="2" ht="34" customHeight="1">
      <c r="B2" s="1" t="inlineStr">
        <is>
          <t>Panel de objetivos de ahorro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 de tus metas, calculado desde las hojas Metas y Aportaciones.</t>
        </is>
      </c>
    </row>
    <row r="5" ht="28" customHeight="1">
      <c r="B5" s="4" t="inlineStr">
        <is>
          <t>TOTAL A AHORRAR</t>
        </is>
      </c>
      <c r="C5" s="4" t="inlineStr">
        <is>
          <t>TOTAL AHORRADO</t>
        </is>
      </c>
      <c r="E5" s="4" t="inlineStr">
        <is>
          <t>PROGRESO GLOBAL</t>
        </is>
      </c>
      <c r="F5" s="4" t="inlineStr">
        <is>
          <t>NECESARIO AL MES</t>
        </is>
      </c>
      <c r="G5" s="4" t="inlineStr">
        <is>
          <t>MARGEN MENSUAL</t>
        </is>
      </c>
    </row>
    <row r="6" ht="38" customHeight="1">
      <c r="B6" s="5">
        <f>Metas!C23</f>
        <v/>
      </c>
      <c r="C6" s="5">
        <f>Metas!I23</f>
        <v/>
      </c>
      <c r="E6" s="6">
        <f>Metas!K23</f>
        <v/>
      </c>
      <c r="F6" s="5">
        <f>Metas!M23</f>
        <v/>
      </c>
      <c r="G6" s="5">
        <f>Metas!D6-Metas!M23</f>
        <v/>
      </c>
    </row>
    <row r="8" ht="28" customHeight="1">
      <c r="B8" s="4" t="inlineStr">
        <is>
          <t>METAS CONSEGUIDAS</t>
        </is>
      </c>
      <c r="C8" s="4" t="inlineStr">
        <is>
          <t>PRÓXIMA META A CUMPLIR</t>
        </is>
      </c>
      <c r="E8" s="4" t="inlineStr">
        <is>
          <t>SU FECHA LÍMITE</t>
        </is>
      </c>
      <c r="F8" s="4" t="inlineStr">
        <is>
          <t>APORTADO ESTE MES</t>
        </is>
      </c>
      <c r="G8" s="4" t="inlineStr">
        <is>
          <t>METAS QUE NECESITAN MÁS AHORRO</t>
        </is>
      </c>
    </row>
    <row r="9" ht="38" customHeight="1">
      <c r="B9" s="7">
        <f>COUNTIF(Metas!$O$11:$O$22,"Conseguida")&amp;" de "&amp;COUNTA(Metas!$B$11:$B$22)</f>
        <v/>
      </c>
      <c r="C9" s="8">
        <f>IF(COUNT(Metas!$P$11:$P$22)=0,"—",INDEX(Metas!$B$11:$B$22,MATCH(MIN(Metas!$P$11:$P$22),Metas!$P$11:$P$22,0)))</f>
        <v/>
      </c>
      <c r="E9" s="9">
        <f>IF(COUNT(Metas!$P$11:$P$22)=0,"—",MIN(Metas!$P$11:$P$22))</f>
        <v/>
      </c>
      <c r="F9" s="5">
        <f>SUMIFS(Aportaciones!$D$8:$D$47,Aportaciones!$B$8:$B$47,"&gt;="&amp;DATE(YEAR(Metas!D5),MONTH(Metas!D5),1),Aportaciones!$B$8:$B$47,"&lt;"&amp;EDATE(DATE(YEAR(Metas!D5),MONTH(Metas!D5),1),1))</f>
        <v/>
      </c>
      <c r="G9" s="10">
        <f>COUNTIF(Metas!$O$11:$O$22,"Ahorra más")+COUNTIF(Metas!$O$11:$O$22,"Vencida")</f>
        <v/>
      </c>
    </row>
    <row r="11">
      <c r="B11" s="11" t="inlineStr">
        <is>
          <t>PROGRESO DE CADA META</t>
        </is>
      </c>
    </row>
    <row r="12" ht="30" customHeight="1">
      <c r="B12" s="12" t="inlineStr">
        <is>
          <t>Meta</t>
        </is>
      </c>
      <c r="C12" s="12" t="inlineStr">
        <is>
          <t>Objetivo</t>
        </is>
      </c>
      <c r="D12" s="12" t="inlineStr">
        <is>
          <t>Ahorrado</t>
        </is>
      </c>
      <c r="E12" s="12" t="inlineStr">
        <is>
          <t>% progreso</t>
        </is>
      </c>
      <c r="F12" s="12" t="inlineStr">
        <is>
          <t>Falta</t>
        </is>
      </c>
      <c r="G12" s="12" t="inlineStr">
        <is>
          <t>Necesario al mes</t>
        </is>
      </c>
      <c r="H12" s="12" t="inlineStr">
        <is>
          <t>Estado</t>
        </is>
      </c>
    </row>
    <row r="13">
      <c r="B13" s="13">
        <f>IF(Metas!B11="","",Metas!B11)</f>
        <v/>
      </c>
      <c r="C13" s="14">
        <f>IF(B13="","",Metas!C11)</f>
        <v/>
      </c>
      <c r="D13" s="14">
        <f>IF(B13="","",Metas!I11)</f>
        <v/>
      </c>
      <c r="E13" s="15">
        <f>IF(B13="","",Metas!K11)</f>
        <v/>
      </c>
      <c r="F13" s="14">
        <f>IF(B13="","",Metas!J11)</f>
        <v/>
      </c>
      <c r="G13" s="14">
        <f>IF(B13="","",Metas!M11)</f>
        <v/>
      </c>
      <c r="H13" s="16">
        <f>IF(B13="","",Metas!O11)</f>
        <v/>
      </c>
    </row>
    <row r="14">
      <c r="B14" s="13">
        <f>IF(Metas!B12="","",Metas!B12)</f>
        <v/>
      </c>
      <c r="C14" s="14">
        <f>IF(B14="","",Metas!C12)</f>
        <v/>
      </c>
      <c r="D14" s="14">
        <f>IF(B14="","",Metas!I12)</f>
        <v/>
      </c>
      <c r="E14" s="15">
        <f>IF(B14="","",Metas!K12)</f>
        <v/>
      </c>
      <c r="F14" s="14">
        <f>IF(B14="","",Metas!J12)</f>
        <v/>
      </c>
      <c r="G14" s="14">
        <f>IF(B14="","",Metas!M12)</f>
        <v/>
      </c>
      <c r="H14" s="16">
        <f>IF(B14="","",Metas!O12)</f>
        <v/>
      </c>
    </row>
    <row r="15">
      <c r="B15" s="13">
        <f>IF(Metas!B13="","",Metas!B13)</f>
        <v/>
      </c>
      <c r="C15" s="14">
        <f>IF(B15="","",Metas!C13)</f>
        <v/>
      </c>
      <c r="D15" s="14">
        <f>IF(B15="","",Metas!I13)</f>
        <v/>
      </c>
      <c r="E15" s="15">
        <f>IF(B15="","",Metas!K13)</f>
        <v/>
      </c>
      <c r="F15" s="14">
        <f>IF(B15="","",Metas!J13)</f>
        <v/>
      </c>
      <c r="G15" s="14">
        <f>IF(B15="","",Metas!M13)</f>
        <v/>
      </c>
      <c r="H15" s="16">
        <f>IF(B15="","",Metas!O13)</f>
        <v/>
      </c>
    </row>
    <row r="16">
      <c r="B16" s="13">
        <f>IF(Metas!B14="","",Metas!B14)</f>
        <v/>
      </c>
      <c r="C16" s="14">
        <f>IF(B16="","",Metas!C14)</f>
        <v/>
      </c>
      <c r="D16" s="14">
        <f>IF(B16="","",Metas!I14)</f>
        <v/>
      </c>
      <c r="E16" s="15">
        <f>IF(B16="","",Metas!K14)</f>
        <v/>
      </c>
      <c r="F16" s="14">
        <f>IF(B16="","",Metas!J14)</f>
        <v/>
      </c>
      <c r="G16" s="14">
        <f>IF(B16="","",Metas!M14)</f>
        <v/>
      </c>
      <c r="H16" s="16">
        <f>IF(B16="","",Metas!O14)</f>
        <v/>
      </c>
    </row>
    <row r="17">
      <c r="B17" s="13">
        <f>IF(Metas!B15="","",Metas!B15)</f>
        <v/>
      </c>
      <c r="C17" s="14">
        <f>IF(B17="","",Metas!C15)</f>
        <v/>
      </c>
      <c r="D17" s="14">
        <f>IF(B17="","",Metas!I15)</f>
        <v/>
      </c>
      <c r="E17" s="15">
        <f>IF(B17="","",Metas!K15)</f>
        <v/>
      </c>
      <c r="F17" s="14">
        <f>IF(B17="","",Metas!J15)</f>
        <v/>
      </c>
      <c r="G17" s="14">
        <f>IF(B17="","",Metas!M15)</f>
        <v/>
      </c>
      <c r="H17" s="16">
        <f>IF(B17="","",Metas!O15)</f>
        <v/>
      </c>
    </row>
    <row r="18">
      <c r="B18" s="13">
        <f>IF(Metas!B16="","",Metas!B16)</f>
        <v/>
      </c>
      <c r="C18" s="14">
        <f>IF(B18="","",Metas!C16)</f>
        <v/>
      </c>
      <c r="D18" s="14">
        <f>IF(B18="","",Metas!I16)</f>
        <v/>
      </c>
      <c r="E18" s="15">
        <f>IF(B18="","",Metas!K16)</f>
        <v/>
      </c>
      <c r="F18" s="14">
        <f>IF(B18="","",Metas!J16)</f>
        <v/>
      </c>
      <c r="G18" s="14">
        <f>IF(B18="","",Metas!M16)</f>
        <v/>
      </c>
      <c r="H18" s="16">
        <f>IF(B18="","",Metas!O16)</f>
        <v/>
      </c>
    </row>
    <row r="19">
      <c r="B19" s="13">
        <f>IF(Metas!B17="","",Metas!B17)</f>
        <v/>
      </c>
      <c r="C19" s="14">
        <f>IF(B19="","",Metas!C17)</f>
        <v/>
      </c>
      <c r="D19" s="14">
        <f>IF(B19="","",Metas!I17)</f>
        <v/>
      </c>
      <c r="E19" s="15">
        <f>IF(B19="","",Metas!K17)</f>
        <v/>
      </c>
      <c r="F19" s="14">
        <f>IF(B19="","",Metas!J17)</f>
        <v/>
      </c>
      <c r="G19" s="14">
        <f>IF(B19="","",Metas!M17)</f>
        <v/>
      </c>
      <c r="H19" s="16">
        <f>IF(B19="","",Metas!O17)</f>
        <v/>
      </c>
    </row>
    <row r="20">
      <c r="B20" s="13">
        <f>IF(Metas!B18="","",Metas!B18)</f>
        <v/>
      </c>
      <c r="C20" s="14">
        <f>IF(B20="","",Metas!C18)</f>
        <v/>
      </c>
      <c r="D20" s="14">
        <f>IF(B20="","",Metas!I18)</f>
        <v/>
      </c>
      <c r="E20" s="15">
        <f>IF(B20="","",Metas!K18)</f>
        <v/>
      </c>
      <c r="F20" s="14">
        <f>IF(B20="","",Metas!J18)</f>
        <v/>
      </c>
      <c r="G20" s="14">
        <f>IF(B20="","",Metas!M18)</f>
        <v/>
      </c>
      <c r="H20" s="16">
        <f>IF(B20="","",Metas!O18)</f>
        <v/>
      </c>
    </row>
    <row r="21">
      <c r="B21" s="13">
        <f>IF(Metas!B19="","",Metas!B19)</f>
        <v/>
      </c>
      <c r="C21" s="14">
        <f>IF(B21="","",Metas!C19)</f>
        <v/>
      </c>
      <c r="D21" s="14">
        <f>IF(B21="","",Metas!I19)</f>
        <v/>
      </c>
      <c r="E21" s="15">
        <f>IF(B21="","",Metas!K19)</f>
        <v/>
      </c>
      <c r="F21" s="14">
        <f>IF(B21="","",Metas!J19)</f>
        <v/>
      </c>
      <c r="G21" s="14">
        <f>IF(B21="","",Metas!M19)</f>
        <v/>
      </c>
      <c r="H21" s="16">
        <f>IF(B21="","",Metas!O19)</f>
        <v/>
      </c>
    </row>
    <row r="22">
      <c r="B22" s="13">
        <f>IF(Metas!B20="","",Metas!B20)</f>
        <v/>
      </c>
      <c r="C22" s="14">
        <f>IF(B22="","",Metas!C20)</f>
        <v/>
      </c>
      <c r="D22" s="14">
        <f>IF(B22="","",Metas!I20)</f>
        <v/>
      </c>
      <c r="E22" s="15">
        <f>IF(B22="","",Metas!K20)</f>
        <v/>
      </c>
      <c r="F22" s="14">
        <f>IF(B22="","",Metas!J20)</f>
        <v/>
      </c>
      <c r="G22" s="14">
        <f>IF(B22="","",Metas!M20)</f>
        <v/>
      </c>
      <c r="H22" s="16">
        <f>IF(B22="","",Metas!O20)</f>
        <v/>
      </c>
    </row>
    <row r="23">
      <c r="B23" s="13">
        <f>IF(Metas!B21="","",Metas!B21)</f>
        <v/>
      </c>
      <c r="C23" s="14">
        <f>IF(B23="","",Metas!C21)</f>
        <v/>
      </c>
      <c r="D23" s="14">
        <f>IF(B23="","",Metas!I21)</f>
        <v/>
      </c>
      <c r="E23" s="15">
        <f>IF(B23="","",Metas!K21)</f>
        <v/>
      </c>
      <c r="F23" s="14">
        <f>IF(B23="","",Metas!J21)</f>
        <v/>
      </c>
      <c r="G23" s="14">
        <f>IF(B23="","",Metas!M21)</f>
        <v/>
      </c>
      <c r="H23" s="16">
        <f>IF(B23="","",Metas!O21)</f>
        <v/>
      </c>
    </row>
    <row r="24">
      <c r="B24" s="13">
        <f>IF(Metas!B22="","",Metas!B22)</f>
        <v/>
      </c>
      <c r="C24" s="14">
        <f>IF(B24="","",Metas!C22)</f>
        <v/>
      </c>
      <c r="D24" s="14">
        <f>IF(B24="","",Metas!I22)</f>
        <v/>
      </c>
      <c r="E24" s="15">
        <f>IF(B24="","",Metas!K22)</f>
        <v/>
      </c>
      <c r="F24" s="14">
        <f>IF(B24="","",Metas!J22)</f>
        <v/>
      </c>
      <c r="G24" s="14">
        <f>IF(B24="","",Metas!M22)</f>
        <v/>
      </c>
      <c r="H24" s="16">
        <f>IF(B24="","",Metas!O22)</f>
        <v/>
      </c>
    </row>
    <row r="26">
      <c r="B26" s="11" t="inlineStr">
        <is>
          <t>APORTACIONES DE LOS ÚLTIMOS 6 MESES</t>
        </is>
      </c>
    </row>
    <row r="27" ht="26" customHeight="1">
      <c r="B27" s="12" t="inlineStr">
        <is>
          <t>Mes</t>
        </is>
      </c>
      <c r="C27" s="12" t="inlineStr">
        <is>
          <t>Aportado</t>
        </is>
      </c>
    </row>
    <row r="28">
      <c r="B28" s="17">
        <f>EDATE(DATE(YEAR(Metas!$D$5),MONTH(Metas!$D$5),1),-5)</f>
        <v/>
      </c>
      <c r="C28" s="14">
        <f>SUMIFS(Aportaciones!$D$8:$D$47,Aportaciones!$B$8:$B$47,"&gt;="&amp;B28,Aportaciones!$B$8:$B$47,"&lt;"&amp;EDATE(B28,1))</f>
        <v/>
      </c>
    </row>
    <row r="29">
      <c r="B29" s="17">
        <f>EDATE(DATE(YEAR(Metas!$D$5),MONTH(Metas!$D$5),1),-4)</f>
        <v/>
      </c>
      <c r="C29" s="14">
        <f>SUMIFS(Aportaciones!$D$8:$D$47,Aportaciones!$B$8:$B$47,"&gt;="&amp;B29,Aportaciones!$B$8:$B$47,"&lt;"&amp;EDATE(B29,1))</f>
        <v/>
      </c>
    </row>
    <row r="30">
      <c r="B30" s="17">
        <f>EDATE(DATE(YEAR(Metas!$D$5),MONTH(Metas!$D$5),1),-3)</f>
        <v/>
      </c>
      <c r="C30" s="14">
        <f>SUMIFS(Aportaciones!$D$8:$D$47,Aportaciones!$B$8:$B$47,"&gt;="&amp;B30,Aportaciones!$B$8:$B$47,"&lt;"&amp;EDATE(B30,1))</f>
        <v/>
      </c>
    </row>
    <row r="31">
      <c r="B31" s="17">
        <f>EDATE(DATE(YEAR(Metas!$D$5),MONTH(Metas!$D$5),1),-2)</f>
        <v/>
      </c>
      <c r="C31" s="14">
        <f>SUMIFS(Aportaciones!$D$8:$D$47,Aportaciones!$B$8:$B$47,"&gt;="&amp;B31,Aportaciones!$B$8:$B$47,"&lt;"&amp;EDATE(B31,1))</f>
        <v/>
      </c>
    </row>
    <row r="32">
      <c r="B32" s="17">
        <f>EDATE(DATE(YEAR(Metas!$D$5),MONTH(Metas!$D$5),1),-1)</f>
        <v/>
      </c>
      <c r="C32" s="14">
        <f>SUMIFS(Aportaciones!$D$8:$D$47,Aportaciones!$B$8:$B$47,"&gt;="&amp;B32,Aportaciones!$B$8:$B$47,"&lt;"&amp;EDATE(B32,1))</f>
        <v/>
      </c>
    </row>
    <row r="33">
      <c r="B33" s="17">
        <f>EDATE(DATE(YEAR(Metas!$D$5),MONTH(Metas!$D$5),1),0)</f>
        <v/>
      </c>
      <c r="C33" s="14">
        <f>SUMIFS(Aportaciones!$D$8:$D$47,Aportaciones!$B$8:$B$47,"&gt;="&amp;B33,Aportaciones!$B$8:$B$47,"&lt;"&amp;EDATE(B33,1))</f>
        <v/>
      </c>
    </row>
    <row r="34">
      <c r="B34" s="18" t="inlineStr">
        <is>
          <t>Total 6 meses</t>
        </is>
      </c>
      <c r="C34" s="19">
        <f>SUM(C28:C33)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0">
    <mergeCell ref="C6:D6"/>
    <mergeCell ref="G9:H9"/>
    <mergeCell ref="C5:D5"/>
    <mergeCell ref="G5:H5"/>
    <mergeCell ref="B2:H2"/>
    <mergeCell ref="G6:H6"/>
    <mergeCell ref="C9:D9"/>
    <mergeCell ref="G8:H8"/>
    <mergeCell ref="B3:H3"/>
    <mergeCell ref="C8:D8"/>
  </mergeCells>
  <conditionalFormatting sqref="B13:H24">
    <cfRule type="expression" priority="1" dxfId="0">
      <formula>MOD(ROW(),2)=0</formula>
    </cfRule>
  </conditionalFormatting>
  <conditionalFormatting sqref="E13:E24">
    <cfRule type="dataBar" priority="2">
      <dataBar>
        <cfvo type="num" val="0"/>
        <cfvo type="max"/>
        <color rgb="0034D399"/>
      </dataBar>
    </cfRule>
  </conditionalFormatting>
  <conditionalFormatting sqref="H13:H24">
    <cfRule type="cellIs" priority="3" operator="equal" dxfId="1">
      <formula>"Conseguida"</formula>
    </cfRule>
    <cfRule type="cellIs" priority="4" operator="equal" dxfId="1">
      <formula>"Al día"</formula>
    </cfRule>
    <cfRule type="cellIs" priority="5" operator="equal" dxfId="2">
      <formula>"Ahorra más"</formula>
    </cfRule>
    <cfRule type="cellIs" priority="6" operator="equal" dxfId="3">
      <formula>"Vencida"</formula>
    </cfRule>
  </conditionalFormatting>
  <conditionalFormatting sqref="G6:H6">
    <cfRule type="expression" priority="7" dxfId="3">
      <formula>$G$6&lt;0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P25"/>
  <sheetViews>
    <sheetView showGridLines="0" tabSelected="1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5" customWidth="1" min="3" max="3"/>
    <col width="13" customWidth="1" min="4" max="4"/>
    <col width="14" customWidth="1" min="5" max="5"/>
    <col width="17" customWidth="1" min="6" max="6"/>
    <col width="11" customWidth="1" min="7" max="7"/>
    <col width="14" customWidth="1" min="8" max="8"/>
    <col width="14" customWidth="1" min="9" max="9"/>
    <col width="14" customWidth="1" min="10" max="10"/>
    <col width="12" customWidth="1" min="11" max="11"/>
    <col width="11" customWidth="1" min="12" max="12"/>
    <col width="15" customWidth="1" min="13" max="13"/>
    <col width="15" customWidth="1" min="14" max="14"/>
    <col width="15" customWidth="1" min="15" max="15"/>
    <col width="12" customWidth="1" min="16" max="16"/>
  </cols>
  <sheetData>
    <row r="2" ht="34" customHeight="1">
      <c r="B2" s="1" t="inlineStr">
        <is>
          <t>Mis objetivos de ahorro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Define cada meta con su importe y su fecha límite. La plantilla calcula cuánto debes ahorrar al mes.</t>
        </is>
      </c>
    </row>
    <row r="5">
      <c r="B5" s="18" t="inlineStr">
        <is>
          <t>Fecha de revisión (hoy)</t>
        </is>
      </c>
      <c r="D5" s="20" t="n">
        <v>46297</v>
      </c>
      <c r="E5" s="21" t="inlineStr">
        <is>
          <t>Cámbiala cada vez que revises (o escribe =TODAY() para que sea la de hoy).</t>
        </is>
      </c>
    </row>
    <row r="6">
      <c r="B6" s="18" t="inlineStr">
        <is>
          <t>Ahorro mensual disponible para metas</t>
        </is>
      </c>
      <c r="D6" s="22" t="n">
        <v>1800</v>
      </c>
    </row>
    <row r="7">
      <c r="B7" s="18" t="inlineStr">
        <is>
          <t>Aportación mensual prevista en total</t>
        </is>
      </c>
      <c r="D7" s="23">
        <f>SUM(N11:N22)</f>
        <v/>
      </c>
    </row>
    <row r="10" ht="48" customHeight="1">
      <c r="B10" s="12" t="inlineStr">
        <is>
          <t>Meta</t>
        </is>
      </c>
      <c r="C10" s="12" t="inlineStr">
        <is>
          <t>Importe objetivo</t>
        </is>
      </c>
      <c r="D10" s="12" t="inlineStr">
        <is>
          <t>Fecha límite</t>
        </is>
      </c>
      <c r="E10" s="12" t="inlineStr">
        <is>
          <t>Ahorro inicial</t>
        </is>
      </c>
      <c r="F10" s="12" t="inlineStr">
        <is>
          <t>Categoría</t>
        </is>
      </c>
      <c r="G10" s="12" t="inlineStr">
        <is>
          <t>Prioridad</t>
        </is>
      </c>
      <c r="H10" s="12" t="inlineStr">
        <is>
          <t>Aportado (hoja Aportaciones)</t>
        </is>
      </c>
      <c r="I10" s="12" t="inlineStr">
        <is>
          <t>Total ahorrado</t>
        </is>
      </c>
      <c r="J10" s="12" t="inlineStr">
        <is>
          <t>Falta por ahorrar</t>
        </is>
      </c>
      <c r="K10" s="12" t="inlineStr">
        <is>
          <t>% progreso</t>
        </is>
      </c>
      <c r="L10" s="12" t="inlineStr">
        <is>
          <t>Meses restantes</t>
        </is>
      </c>
      <c r="M10" s="12" t="inlineStr">
        <is>
          <t>Aportación mensual necesaria</t>
        </is>
      </c>
      <c r="N10" s="12" t="inlineStr">
        <is>
          <t>Aportación mensual prevista</t>
        </is>
      </c>
      <c r="O10" s="12" t="inlineStr">
        <is>
          <t>Estado</t>
        </is>
      </c>
      <c r="P10" s="12" t="inlineStr">
        <is>
          <t>Clave fecha</t>
        </is>
      </c>
    </row>
    <row r="11">
      <c r="B11" s="24" t="inlineStr">
        <is>
          <t>Viaje a Japón</t>
        </is>
      </c>
      <c r="C11" s="22" t="n">
        <v>4000</v>
      </c>
      <c r="D11" s="20" t="n">
        <v>46569</v>
      </c>
      <c r="E11" s="22" t="n">
        <v>600</v>
      </c>
      <c r="F11" s="25" t="inlineStr">
        <is>
          <t>Viajes</t>
        </is>
      </c>
      <c r="G11" s="25" t="inlineStr">
        <is>
          <t>Media</t>
        </is>
      </c>
      <c r="H11" s="14">
        <f>IF(B11="","",SUMIF(Aportaciones!$C$8:$C$47,B11,Aportaciones!$D$8:$D$47))</f>
        <v/>
      </c>
      <c r="I11" s="23">
        <f>IF(B11="","",E11+H11)</f>
        <v/>
      </c>
      <c r="J11" s="14">
        <f>IF(B11="","",MAX(0,C11-I11))</f>
        <v/>
      </c>
      <c r="K11" s="15">
        <f>IF(OR(B11="",C11=""),"",IF(C11&lt;=0,0,MIN(1,I11/C11)))</f>
        <v/>
      </c>
      <c r="L11" s="26">
        <f>IF(OR(B11="",D11=""),"",MAX(0,(YEAR(D11)-YEAR($D$5))*12+MONTH(D11)-MONTH($D$5)))</f>
        <v/>
      </c>
      <c r="M11" s="23">
        <f>IF(OR(B11="",D11=""),"",IF(J11&lt;=0,0,IF(L11&lt;=0,J11,J11/L11)))</f>
        <v/>
      </c>
      <c r="N11" s="22" t="n">
        <v>350</v>
      </c>
      <c r="O11" s="16">
        <f>IF(B11="","",IF(J11&lt;=0,"Conseguida",IF(D11="","Sin fecha",IF(D11&lt;$D$5,"Vencida",IF(N11&gt;=M11-0.005,"Al día","Ahorra más")))))</f>
        <v/>
      </c>
      <c r="P11" s="27">
        <f>IF(B11="","",IF(AND(ISNUMBER(D11),J11&gt;0),D11,""))</f>
        <v/>
      </c>
    </row>
    <row r="12">
      <c r="B12" s="24" t="inlineStr">
        <is>
          <t>Entrada del piso</t>
        </is>
      </c>
      <c r="C12" s="22" t="n">
        <v>24000</v>
      </c>
      <c r="D12" s="20" t="n">
        <v>47848</v>
      </c>
      <c r="E12" s="22" t="n">
        <v>8000</v>
      </c>
      <c r="F12" s="25" t="inlineStr">
        <is>
          <t>Vivienda</t>
        </is>
      </c>
      <c r="G12" s="25" t="inlineStr">
        <is>
          <t>Alta</t>
        </is>
      </c>
      <c r="H12" s="14">
        <f>IF(B12="","",SUMIF(Aportaciones!$C$8:$C$47,B12,Aportaciones!$D$8:$D$47))</f>
        <v/>
      </c>
      <c r="I12" s="23">
        <f>IF(B12="","",E12+H12)</f>
        <v/>
      </c>
      <c r="J12" s="14">
        <f>IF(B12="","",MAX(0,C12-I12))</f>
        <v/>
      </c>
      <c r="K12" s="15">
        <f>IF(OR(B12="",C12=""),"",IF(C12&lt;=0,0,MIN(1,I12/C12)))</f>
        <v/>
      </c>
      <c r="L12" s="26">
        <f>IF(OR(B12="",D12=""),"",MAX(0,(YEAR(D12)-YEAR($D$5))*12+MONTH(D12)-MONTH($D$5)))</f>
        <v/>
      </c>
      <c r="M12" s="23">
        <f>IF(OR(B12="",D12=""),"",IF(J12&lt;=0,0,IF(L12&lt;=0,J12,J12/L12)))</f>
        <v/>
      </c>
      <c r="N12" s="22" t="n">
        <v>300</v>
      </c>
      <c r="O12" s="16">
        <f>IF(B12="","",IF(J12&lt;=0,"Conseguida",IF(D12="","Sin fecha",IF(D12&lt;$D$5,"Vencida",IF(N12&gt;=M12-0.005,"Al día","Ahorra más")))))</f>
        <v/>
      </c>
      <c r="P12" s="27">
        <f>IF(B12="","",IF(AND(ISNUMBER(D12),J12&gt;0),D12,""))</f>
        <v/>
      </c>
    </row>
    <row r="13">
      <c r="B13" s="24" t="inlineStr">
        <is>
          <t>Cambio de coche</t>
        </is>
      </c>
      <c r="C13" s="22" t="n">
        <v>9000</v>
      </c>
      <c r="D13" s="20" t="n">
        <v>47118</v>
      </c>
      <c r="E13" s="22" t="n">
        <v>1500</v>
      </c>
      <c r="F13" s="25" t="inlineStr">
        <is>
          <t>Transporte</t>
        </is>
      </c>
      <c r="G13" s="25" t="inlineStr">
        <is>
          <t>Media</t>
        </is>
      </c>
      <c r="H13" s="14">
        <f>IF(B13="","",SUMIF(Aportaciones!$C$8:$C$47,B13,Aportaciones!$D$8:$D$47))</f>
        <v/>
      </c>
      <c r="I13" s="23">
        <f>IF(B13="","",E13+H13)</f>
        <v/>
      </c>
      <c r="J13" s="14">
        <f>IF(B13="","",MAX(0,C13-I13))</f>
        <v/>
      </c>
      <c r="K13" s="15">
        <f>IF(OR(B13="",C13=""),"",IF(C13&lt;=0,0,MIN(1,I13/C13)))</f>
        <v/>
      </c>
      <c r="L13" s="26">
        <f>IF(OR(B13="",D13=""),"",MAX(0,(YEAR(D13)-YEAR($D$5))*12+MONTH(D13)-MONTH($D$5)))</f>
        <v/>
      </c>
      <c r="M13" s="23">
        <f>IF(OR(B13="",D13=""),"",IF(J13&lt;=0,0,IF(L13&lt;=0,J13,J13/L13)))</f>
        <v/>
      </c>
      <c r="N13" s="22" t="n">
        <v>200</v>
      </c>
      <c r="O13" s="16">
        <f>IF(B13="","",IF(J13&lt;=0,"Conseguida",IF(D13="","Sin fecha",IF(D13&lt;$D$5,"Vencida",IF(N13&gt;=M13-0.005,"Al día","Ahorra más")))))</f>
        <v/>
      </c>
      <c r="P13" s="27">
        <f>IF(B13="","",IF(AND(ISNUMBER(D13),J13&gt;0),D13,""))</f>
        <v/>
      </c>
    </row>
    <row r="14">
      <c r="B14" s="24" t="inlineStr">
        <is>
          <t>Fondo de emergencia</t>
        </is>
      </c>
      <c r="C14" s="22" t="n">
        <v>6000</v>
      </c>
      <c r="D14" s="20" t="n">
        <v>46752</v>
      </c>
      <c r="E14" s="22" t="n">
        <v>2200</v>
      </c>
      <c r="F14" s="25" t="inlineStr">
        <is>
          <t>Seguridad</t>
        </is>
      </c>
      <c r="G14" s="25" t="inlineStr">
        <is>
          <t>Alta</t>
        </is>
      </c>
      <c r="H14" s="14">
        <f>IF(B14="","",SUMIF(Aportaciones!$C$8:$C$47,B14,Aportaciones!$D$8:$D$47))</f>
        <v/>
      </c>
      <c r="I14" s="23">
        <f>IF(B14="","",E14+H14)</f>
        <v/>
      </c>
      <c r="J14" s="14">
        <f>IF(B14="","",MAX(0,C14-I14))</f>
        <v/>
      </c>
      <c r="K14" s="15">
        <f>IF(OR(B14="",C14=""),"",IF(C14&lt;=0,0,MIN(1,I14/C14)))</f>
        <v/>
      </c>
      <c r="L14" s="26">
        <f>IF(OR(B14="",D14=""),"",MAX(0,(YEAR(D14)-YEAR($D$5))*12+MONTH(D14)-MONTH($D$5)))</f>
        <v/>
      </c>
      <c r="M14" s="23">
        <f>IF(OR(B14="",D14=""),"",IF(J14&lt;=0,0,IF(L14&lt;=0,J14,J14/L14)))</f>
        <v/>
      </c>
      <c r="N14" s="22" t="n">
        <v>250</v>
      </c>
      <c r="O14" s="16">
        <f>IF(B14="","",IF(J14&lt;=0,"Conseguida",IF(D14="","Sin fecha",IF(D14&lt;$D$5,"Vencida",IF(N14&gt;=M14-0.005,"Al día","Ahorra más")))))</f>
        <v/>
      </c>
      <c r="P14" s="27">
        <f>IF(B14="","",IF(AND(ISNUMBER(D14),J14&gt;0),D14,""))</f>
        <v/>
      </c>
    </row>
    <row r="15">
      <c r="B15" s="24" t="inlineStr">
        <is>
          <t>Portátil nuevo</t>
        </is>
      </c>
      <c r="C15" s="22" t="n">
        <v>1200</v>
      </c>
      <c r="D15" s="20" t="n">
        <v>46477</v>
      </c>
      <c r="E15" s="22" t="n">
        <v>300</v>
      </c>
      <c r="F15" s="25" t="inlineStr">
        <is>
          <t>Tecnología</t>
        </is>
      </c>
      <c r="G15" s="25" t="inlineStr">
        <is>
          <t>Baja</t>
        </is>
      </c>
      <c r="H15" s="14">
        <f>IF(B15="","",SUMIF(Aportaciones!$C$8:$C$47,B15,Aportaciones!$D$8:$D$47))</f>
        <v/>
      </c>
      <c r="I15" s="23">
        <f>IF(B15="","",E15+H15)</f>
        <v/>
      </c>
      <c r="J15" s="14">
        <f>IF(B15="","",MAX(0,C15-I15))</f>
        <v/>
      </c>
      <c r="K15" s="15">
        <f>IF(OR(B15="",C15=""),"",IF(C15&lt;=0,0,MIN(1,I15/C15)))</f>
        <v/>
      </c>
      <c r="L15" s="26">
        <f>IF(OR(B15="",D15=""),"",MAX(0,(YEAR(D15)-YEAR($D$5))*12+MONTH(D15)-MONTH($D$5)))</f>
        <v/>
      </c>
      <c r="M15" s="23">
        <f>IF(OR(B15="",D15=""),"",IF(J15&lt;=0,0,IF(L15&lt;=0,J15,J15/L15)))</f>
        <v/>
      </c>
      <c r="N15" s="22" t="n">
        <v>0</v>
      </c>
      <c r="O15" s="16">
        <f>IF(B15="","",IF(J15&lt;=0,"Conseguida",IF(D15="","Sin fecha",IF(D15&lt;$D$5,"Vencida",IF(N15&gt;=M15-0.005,"Al día","Ahorra más")))))</f>
        <v/>
      </c>
      <c r="P15" s="27">
        <f>IF(B15="","",IF(AND(ISNUMBER(D15),J15&gt;0),D15,""))</f>
        <v/>
      </c>
    </row>
    <row r="16">
      <c r="B16" s="24" t="inlineStr">
        <is>
          <t>Regalos de Navidad</t>
        </is>
      </c>
      <c r="C16" s="22" t="n">
        <v>500</v>
      </c>
      <c r="D16" s="20" t="n">
        <v>46371</v>
      </c>
      <c r="E16" s="22" t="n">
        <v>0</v>
      </c>
      <c r="F16" s="25" t="inlineStr">
        <is>
          <t>Familia y regalos</t>
        </is>
      </c>
      <c r="G16" s="25" t="inlineStr">
        <is>
          <t>Baja</t>
        </is>
      </c>
      <c r="H16" s="14">
        <f>IF(B16="","",SUMIF(Aportaciones!$C$8:$C$47,B16,Aportaciones!$D$8:$D$47))</f>
        <v/>
      </c>
      <c r="I16" s="23">
        <f>IF(B16="","",E16+H16)</f>
        <v/>
      </c>
      <c r="J16" s="14">
        <f>IF(B16="","",MAX(0,C16-I16))</f>
        <v/>
      </c>
      <c r="K16" s="15">
        <f>IF(OR(B16="",C16=""),"",IF(C16&lt;=0,0,MIN(1,I16/C16)))</f>
        <v/>
      </c>
      <c r="L16" s="26">
        <f>IF(OR(B16="",D16=""),"",MAX(0,(YEAR(D16)-YEAR($D$5))*12+MONTH(D16)-MONTH($D$5)))</f>
        <v/>
      </c>
      <c r="M16" s="23">
        <f>IF(OR(B16="",D16=""),"",IF(J16&lt;=0,0,IF(L16&lt;=0,J16,J16/L16)))</f>
        <v/>
      </c>
      <c r="N16" s="22" t="n">
        <v>100</v>
      </c>
      <c r="O16" s="16">
        <f>IF(B16="","",IF(J16&lt;=0,"Conseguida",IF(D16="","Sin fecha",IF(D16&lt;$D$5,"Vencida",IF(N16&gt;=M16-0.005,"Al día","Ahorra más")))))</f>
        <v/>
      </c>
      <c r="P16" s="27">
        <f>IF(B16="","",IF(AND(ISNUMBER(D16),J16&gt;0),D16,""))</f>
        <v/>
      </c>
    </row>
    <row r="17">
      <c r="B17" s="24" t="inlineStr">
        <is>
          <t>Reforma del baño</t>
        </is>
      </c>
      <c r="C17" s="22" t="n">
        <v>5500</v>
      </c>
      <c r="D17" s="20" t="n">
        <v>46934</v>
      </c>
      <c r="E17" s="22" t="n">
        <v>1000</v>
      </c>
      <c r="F17" s="25" t="inlineStr">
        <is>
          <t>Hogar</t>
        </is>
      </c>
      <c r="G17" s="25" t="inlineStr">
        <is>
          <t>Media</t>
        </is>
      </c>
      <c r="H17" s="14">
        <f>IF(B17="","",SUMIF(Aportaciones!$C$8:$C$47,B17,Aportaciones!$D$8:$D$47))</f>
        <v/>
      </c>
      <c r="I17" s="23">
        <f>IF(B17="","",E17+H17)</f>
        <v/>
      </c>
      <c r="J17" s="14">
        <f>IF(B17="","",MAX(0,C17-I17))</f>
        <v/>
      </c>
      <c r="K17" s="15">
        <f>IF(OR(B17="",C17=""),"",IF(C17&lt;=0,0,MIN(1,I17/C17)))</f>
        <v/>
      </c>
      <c r="L17" s="26">
        <f>IF(OR(B17="",D17=""),"",MAX(0,(YEAR(D17)-YEAR($D$5))*12+MONTH(D17)-MONTH($D$5)))</f>
        <v/>
      </c>
      <c r="M17" s="23">
        <f>IF(OR(B17="",D17=""),"",IF(J17&lt;=0,0,IF(L17&lt;=0,J17,J17/L17)))</f>
        <v/>
      </c>
      <c r="N17" s="22" t="n">
        <v>150</v>
      </c>
      <c r="O17" s="16">
        <f>IF(B17="","",IF(J17&lt;=0,"Conseguida",IF(D17="","Sin fecha",IF(D17&lt;$D$5,"Vencida",IF(N17&gt;=M17-0.005,"Al día","Ahorra más")))))</f>
        <v/>
      </c>
      <c r="P17" s="27">
        <f>IF(B17="","",IF(AND(ISNUMBER(D17),J17&gt;0),D17,""))</f>
        <v/>
      </c>
    </row>
    <row r="18">
      <c r="B18" s="24" t="inlineStr">
        <is>
          <t>Máster online</t>
        </is>
      </c>
      <c r="C18" s="22" t="n">
        <v>3000</v>
      </c>
      <c r="D18" s="20" t="n">
        <v>46660</v>
      </c>
      <c r="E18" s="22" t="n">
        <v>900</v>
      </c>
      <c r="F18" s="25" t="inlineStr">
        <is>
          <t>Formación</t>
        </is>
      </c>
      <c r="G18" s="25" t="inlineStr">
        <is>
          <t>Media</t>
        </is>
      </c>
      <c r="H18" s="14">
        <f>IF(B18="","",SUMIF(Aportaciones!$C$8:$C$47,B18,Aportaciones!$D$8:$D$47))</f>
        <v/>
      </c>
      <c r="I18" s="23">
        <f>IF(B18="","",E18+H18)</f>
        <v/>
      </c>
      <c r="J18" s="14">
        <f>IF(B18="","",MAX(0,C18-I18))</f>
        <v/>
      </c>
      <c r="K18" s="15">
        <f>IF(OR(B18="",C18=""),"",IF(C18&lt;=0,0,MIN(1,I18/C18)))</f>
        <v/>
      </c>
      <c r="L18" s="26">
        <f>IF(OR(B18="",D18=""),"",MAX(0,(YEAR(D18)-YEAR($D$5))*12+MONTH(D18)-MONTH($D$5)))</f>
        <v/>
      </c>
      <c r="M18" s="23">
        <f>IF(OR(B18="",D18=""),"",IF(J18&lt;=0,0,IF(L18&lt;=0,J18,J18/L18)))</f>
        <v/>
      </c>
      <c r="N18" s="22" t="n">
        <v>180</v>
      </c>
      <c r="O18" s="16">
        <f>IF(B18="","",IF(J18&lt;=0,"Conseguida",IF(D18="","Sin fecha",IF(D18&lt;$D$5,"Vencida",IF(N18&gt;=M18-0.005,"Al día","Ahorra más")))))</f>
        <v/>
      </c>
      <c r="P18" s="27">
        <f>IF(B18="","",IF(AND(ISNUMBER(D18),J18&gt;0),D18,""))</f>
        <v/>
      </c>
    </row>
    <row r="19">
      <c r="B19" s="24" t="n"/>
      <c r="C19" s="22" t="n"/>
      <c r="D19" s="20" t="n"/>
      <c r="E19" s="22" t="n"/>
      <c r="F19" s="25" t="n"/>
      <c r="G19" s="25" t="n"/>
      <c r="H19" s="14">
        <f>IF(B19="","",SUMIF(Aportaciones!$C$8:$C$47,B19,Aportaciones!$D$8:$D$47))</f>
        <v/>
      </c>
      <c r="I19" s="23">
        <f>IF(B19="","",E19+H19)</f>
        <v/>
      </c>
      <c r="J19" s="14">
        <f>IF(B19="","",MAX(0,C19-I19))</f>
        <v/>
      </c>
      <c r="K19" s="15">
        <f>IF(OR(B19="",C19=""),"",IF(C19&lt;=0,0,MIN(1,I19/C19)))</f>
        <v/>
      </c>
      <c r="L19" s="26">
        <f>IF(OR(B19="",D19=""),"",MAX(0,(YEAR(D19)-YEAR($D$5))*12+MONTH(D19)-MONTH($D$5)))</f>
        <v/>
      </c>
      <c r="M19" s="23">
        <f>IF(OR(B19="",D19=""),"",IF(J19&lt;=0,0,IF(L19&lt;=0,J19,J19/L19)))</f>
        <v/>
      </c>
      <c r="N19" s="22" t="n"/>
      <c r="O19" s="16">
        <f>IF(B19="","",IF(J19&lt;=0,"Conseguida",IF(D19="","Sin fecha",IF(D19&lt;$D$5,"Vencida",IF(N19&gt;=M19-0.005,"Al día","Ahorra más")))))</f>
        <v/>
      </c>
      <c r="P19" s="27">
        <f>IF(B19="","",IF(AND(ISNUMBER(D19),J19&gt;0),D19,""))</f>
        <v/>
      </c>
    </row>
    <row r="20">
      <c r="B20" s="24" t="n"/>
      <c r="C20" s="22" t="n"/>
      <c r="D20" s="20" t="n"/>
      <c r="E20" s="22" t="n"/>
      <c r="F20" s="25" t="n"/>
      <c r="G20" s="25" t="n"/>
      <c r="H20" s="14">
        <f>IF(B20="","",SUMIF(Aportaciones!$C$8:$C$47,B20,Aportaciones!$D$8:$D$47))</f>
        <v/>
      </c>
      <c r="I20" s="23">
        <f>IF(B20="","",E20+H20)</f>
        <v/>
      </c>
      <c r="J20" s="14">
        <f>IF(B20="","",MAX(0,C20-I20))</f>
        <v/>
      </c>
      <c r="K20" s="15">
        <f>IF(OR(B20="",C20=""),"",IF(C20&lt;=0,0,MIN(1,I20/C20)))</f>
        <v/>
      </c>
      <c r="L20" s="26">
        <f>IF(OR(B20="",D20=""),"",MAX(0,(YEAR(D20)-YEAR($D$5))*12+MONTH(D20)-MONTH($D$5)))</f>
        <v/>
      </c>
      <c r="M20" s="23">
        <f>IF(OR(B20="",D20=""),"",IF(J20&lt;=0,0,IF(L20&lt;=0,J20,J20/L20)))</f>
        <v/>
      </c>
      <c r="N20" s="22" t="n"/>
      <c r="O20" s="16">
        <f>IF(B20="","",IF(J20&lt;=0,"Conseguida",IF(D20="","Sin fecha",IF(D20&lt;$D$5,"Vencida",IF(N20&gt;=M20-0.005,"Al día","Ahorra más")))))</f>
        <v/>
      </c>
      <c r="P20" s="27">
        <f>IF(B20="","",IF(AND(ISNUMBER(D20),J20&gt;0),D20,""))</f>
        <v/>
      </c>
    </row>
    <row r="21">
      <c r="B21" s="24" t="n"/>
      <c r="C21" s="22" t="n"/>
      <c r="D21" s="20" t="n"/>
      <c r="E21" s="22" t="n"/>
      <c r="F21" s="25" t="n"/>
      <c r="G21" s="25" t="n"/>
      <c r="H21" s="14">
        <f>IF(B21="","",SUMIF(Aportaciones!$C$8:$C$47,B21,Aportaciones!$D$8:$D$47))</f>
        <v/>
      </c>
      <c r="I21" s="23">
        <f>IF(B21="","",E21+H21)</f>
        <v/>
      </c>
      <c r="J21" s="14">
        <f>IF(B21="","",MAX(0,C21-I21))</f>
        <v/>
      </c>
      <c r="K21" s="15">
        <f>IF(OR(B21="",C21=""),"",IF(C21&lt;=0,0,MIN(1,I21/C21)))</f>
        <v/>
      </c>
      <c r="L21" s="26">
        <f>IF(OR(B21="",D21=""),"",MAX(0,(YEAR(D21)-YEAR($D$5))*12+MONTH(D21)-MONTH($D$5)))</f>
        <v/>
      </c>
      <c r="M21" s="23">
        <f>IF(OR(B21="",D21=""),"",IF(J21&lt;=0,0,IF(L21&lt;=0,J21,J21/L21)))</f>
        <v/>
      </c>
      <c r="N21" s="22" t="n"/>
      <c r="O21" s="16">
        <f>IF(B21="","",IF(J21&lt;=0,"Conseguida",IF(D21="","Sin fecha",IF(D21&lt;$D$5,"Vencida",IF(N21&gt;=M21-0.005,"Al día","Ahorra más")))))</f>
        <v/>
      </c>
      <c r="P21" s="27">
        <f>IF(B21="","",IF(AND(ISNUMBER(D21),J21&gt;0),D21,""))</f>
        <v/>
      </c>
    </row>
    <row r="22">
      <c r="B22" s="24" t="n"/>
      <c r="C22" s="22" t="n"/>
      <c r="D22" s="20" t="n"/>
      <c r="E22" s="22" t="n"/>
      <c r="F22" s="25" t="n"/>
      <c r="G22" s="25" t="n"/>
      <c r="H22" s="14">
        <f>IF(B22="","",SUMIF(Aportaciones!$C$8:$C$47,B22,Aportaciones!$D$8:$D$47))</f>
        <v/>
      </c>
      <c r="I22" s="23">
        <f>IF(B22="","",E22+H22)</f>
        <v/>
      </c>
      <c r="J22" s="14">
        <f>IF(B22="","",MAX(0,C22-I22))</f>
        <v/>
      </c>
      <c r="K22" s="15">
        <f>IF(OR(B22="",C22=""),"",IF(C22&lt;=0,0,MIN(1,I22/C22)))</f>
        <v/>
      </c>
      <c r="L22" s="26">
        <f>IF(OR(B22="",D22=""),"",MAX(0,(YEAR(D22)-YEAR($D$5))*12+MONTH(D22)-MONTH($D$5)))</f>
        <v/>
      </c>
      <c r="M22" s="23">
        <f>IF(OR(B22="",D22=""),"",IF(J22&lt;=0,0,IF(L22&lt;=0,J22,J22/L22)))</f>
        <v/>
      </c>
      <c r="N22" s="22" t="n"/>
      <c r="O22" s="16">
        <f>IF(B22="","",IF(J22&lt;=0,"Conseguida",IF(D22="","Sin fecha",IF(D22&lt;$D$5,"Vencida",IF(N22&gt;=M22-0.005,"Al día","Ahorra más")))))</f>
        <v/>
      </c>
      <c r="P22" s="27">
        <f>IF(B22="","",IF(AND(ISNUMBER(D22),J22&gt;0),D22,""))</f>
        <v/>
      </c>
    </row>
    <row r="23">
      <c r="B23" s="18" t="inlineStr">
        <is>
          <t>TOTAL</t>
        </is>
      </c>
      <c r="C23" s="19">
        <f>SUM(C11:C22)</f>
        <v/>
      </c>
      <c r="E23" s="19">
        <f>SUM(E11:E22)</f>
        <v/>
      </c>
      <c r="H23" s="19">
        <f>SUM(H11:H22)</f>
        <v/>
      </c>
      <c r="I23" s="19">
        <f>SUM(I11:I22)</f>
        <v/>
      </c>
      <c r="J23" s="19">
        <f>SUM(J11:J22)</f>
        <v/>
      </c>
      <c r="K23" s="28">
        <f>IF(C23&gt;0,I23/C23,0)</f>
        <v/>
      </c>
      <c r="M23" s="19">
        <f>SUM(M11:M22)</f>
        <v/>
      </c>
      <c r="N23" s="19">
        <f>SUM(N11:N22)</f>
        <v/>
      </c>
    </row>
    <row r="24">
      <c r="B24" s="21" t="inlineStr">
        <is>
          <t>Aportación necesaria = lo que falta ÷ meses que quedan hasta la fecha límite (si queda menos de un mes, lo que falta entero). Las aportaciones se anotan en la hoja Aportaciones.</t>
        </is>
      </c>
    </row>
    <row r="25">
      <c r="B25" s="21" t="inlineStr">
        <is>
          <t>Estado: «Al día» si tu aportación prevista cubre la necesaria; «Ahorra más» si no llega; «Vencida» si la fecha límite ya pasó sin completar la meta. La columna «Clave fecha» es auxiliar.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B6:C6"/>
    <mergeCell ref="B7:C7"/>
    <mergeCell ref="B5:C5"/>
    <mergeCell ref="B2:O2"/>
    <mergeCell ref="B3:O3"/>
  </mergeCells>
  <conditionalFormatting sqref="B11:O22">
    <cfRule type="expression" priority="1" dxfId="0">
      <formula>MOD(ROW(),2)=0</formula>
    </cfRule>
  </conditionalFormatting>
  <conditionalFormatting sqref="O11:O22">
    <cfRule type="cellIs" priority="2" operator="equal" dxfId="1">
      <formula>"Conseguida"</formula>
    </cfRule>
    <cfRule type="cellIs" priority="3" operator="equal" dxfId="1">
      <formula>"Al día"</formula>
    </cfRule>
    <cfRule type="cellIs" priority="4" operator="equal" dxfId="2">
      <formula>"Ahorra más"</formula>
    </cfRule>
    <cfRule type="cellIs" priority="5" operator="equal" dxfId="3">
      <formula>"Vencida"</formula>
    </cfRule>
  </conditionalFormatting>
  <conditionalFormatting sqref="K11:K22">
    <cfRule type="dataBar" priority="6">
      <dataBar>
        <cfvo type="num" val="0"/>
        <cfvo type="max"/>
        <color rgb="0034D399"/>
      </dataBar>
    </cfRule>
  </conditionalFormatting>
  <dataValidations count="2">
    <dataValidation sqref="F11:F22" showDropDown="0" showInputMessage="0" showErrorMessage="0" allowBlank="1" type="list">
      <formula1>=Listas!$A$2:$A$11</formula1>
    </dataValidation>
    <dataValidation sqref="G11:G22" showDropDown="0" showInputMessage="0" showErrorMessage="0" allowBlank="1" type="list">
      <formula1>=Listas!$B$2:$B$4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G47"/>
  <sheetViews>
    <sheetView showGridLines="0" tabSelected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13" customWidth="1" min="2" max="2"/>
    <col width="26" customWidth="1" min="3" max="3"/>
    <col width="14" customWidth="1" min="4" max="4"/>
    <col width="30" customWidth="1" min="5" max="5"/>
    <col width="12" customWidth="1" min="6" max="6"/>
    <col width="16" customWidth="1" min="7" max="7"/>
  </cols>
  <sheetData>
    <row r="2" ht="34" customHeight="1">
      <c r="B2" s="1" t="inlineStr">
        <is>
          <t>Registro de aportaciones</t>
        </is>
      </c>
      <c r="C2" s="2" t="n"/>
      <c r="D2" s="2" t="n"/>
      <c r="E2" s="2" t="n"/>
      <c r="F2" s="2" t="n"/>
      <c r="G2" s="2" t="n"/>
    </row>
    <row r="3">
      <c r="B3" s="3" t="inlineStr">
        <is>
          <t>Anota cada ingreso que destines a una meta. Elige la meta de la lista desplegable.</t>
        </is>
      </c>
    </row>
    <row r="5">
      <c r="B5" s="18" t="inlineStr">
        <is>
          <t>Total aportado</t>
        </is>
      </c>
      <c r="D5" s="19">
        <f>SUM(D8:D47)</f>
        <v/>
      </c>
      <c r="E5" s="29" t="inlineStr">
        <is>
          <t>Nº de aportaciones</t>
        </is>
      </c>
      <c r="F5" s="30">
        <f>COUNT(D8:D47)</f>
        <v/>
      </c>
    </row>
    <row r="7" ht="30" customHeight="1">
      <c r="B7" s="12" t="inlineStr">
        <is>
          <t>Fecha</t>
        </is>
      </c>
      <c r="C7" s="12" t="inlineStr">
        <is>
          <t>Meta</t>
        </is>
      </c>
      <c r="D7" s="12" t="inlineStr">
        <is>
          <t>Importe</t>
        </is>
      </c>
      <c r="E7" s="12" t="inlineStr">
        <is>
          <t>Nota</t>
        </is>
      </c>
      <c r="F7" s="12" t="inlineStr">
        <is>
          <t>Mes</t>
        </is>
      </c>
      <c r="G7" s="12" t="inlineStr">
        <is>
          <t>Comprobación</t>
        </is>
      </c>
    </row>
    <row r="8">
      <c r="B8" s="20" t="n">
        <v>46147</v>
      </c>
      <c r="C8" s="24" t="inlineStr">
        <is>
          <t>Entrada del piso</t>
        </is>
      </c>
      <c r="D8" s="22" t="n">
        <v>400</v>
      </c>
      <c r="E8" s="24" t="inlineStr">
        <is>
          <t>Transferencia mensual</t>
        </is>
      </c>
      <c r="F8" s="17">
        <f>IF(B8="","",DATE(YEAR(B8),MONTH(B8),1))</f>
        <v/>
      </c>
      <c r="G8" s="16">
        <f>IF(AND(C8="",D8=""),"",IF(COUNTIF(Metas!$B$11:$B$22,C8)=0,"Meta no existe",IF(B8="","Falta fecha","OK")))</f>
        <v/>
      </c>
    </row>
    <row r="9">
      <c r="B9" s="20" t="n">
        <v>46147</v>
      </c>
      <c r="C9" s="24" t="inlineStr">
        <is>
          <t>Fondo de emergencia</t>
        </is>
      </c>
      <c r="D9" s="22" t="n">
        <v>250</v>
      </c>
      <c r="E9" s="24" t="inlineStr">
        <is>
          <t>Transferencia mensual</t>
        </is>
      </c>
      <c r="F9" s="17">
        <f>IF(B9="","",DATE(YEAR(B9),MONTH(B9),1))</f>
        <v/>
      </c>
      <c r="G9" s="16">
        <f>IF(AND(C9="",D9=""),"",IF(COUNTIF(Metas!$B$11:$B$22,C9)=0,"Meta no existe",IF(B9="","Falta fecha","OK")))</f>
        <v/>
      </c>
    </row>
    <row r="10">
      <c r="B10" s="20" t="n">
        <v>46193</v>
      </c>
      <c r="C10" s="24" t="inlineStr">
        <is>
          <t>Viaje a Japón</t>
        </is>
      </c>
      <c r="D10" s="22" t="n">
        <v>200</v>
      </c>
      <c r="E10" s="24" t="inlineStr">
        <is>
          <t>Paga extra</t>
        </is>
      </c>
      <c r="F10" s="17">
        <f>IF(B10="","",DATE(YEAR(B10),MONTH(B10),1))</f>
        <v/>
      </c>
      <c r="G10" s="16">
        <f>IF(AND(C10="",D10=""),"",IF(COUNTIF(Metas!$B$11:$B$22,C10)=0,"Meta no existe",IF(B10="","Falta fecha","OK")))</f>
        <v/>
      </c>
    </row>
    <row r="11">
      <c r="B11" s="20" t="n">
        <v>46178</v>
      </c>
      <c r="C11" s="24" t="inlineStr">
        <is>
          <t>Entrada del piso</t>
        </is>
      </c>
      <c r="D11" s="22" t="n">
        <v>400</v>
      </c>
      <c r="E11" s="24" t="inlineStr">
        <is>
          <t>Transferencia mensual</t>
        </is>
      </c>
      <c r="F11" s="17">
        <f>IF(B11="","",DATE(YEAR(B11),MONTH(B11),1))</f>
        <v/>
      </c>
      <c r="G11" s="16">
        <f>IF(AND(C11="",D11=""),"",IF(COUNTIF(Metas!$B$11:$B$22,C11)=0,"Meta no existe",IF(B11="","Falta fecha","OK")))</f>
        <v/>
      </c>
    </row>
    <row r="12">
      <c r="B12" s="20" t="n">
        <v>46178</v>
      </c>
      <c r="C12" s="24" t="inlineStr">
        <is>
          <t>Fondo de emergencia</t>
        </is>
      </c>
      <c r="D12" s="22" t="n">
        <v>250</v>
      </c>
      <c r="E12" s="24" t="inlineStr">
        <is>
          <t>Transferencia mensual</t>
        </is>
      </c>
      <c r="F12" s="17">
        <f>IF(B12="","",DATE(YEAR(B12),MONTH(B12),1))</f>
        <v/>
      </c>
      <c r="G12" s="16">
        <f>IF(AND(C12="",D12=""),"",IF(COUNTIF(Metas!$B$11:$B$22,C12)=0,"Meta no existe",IF(B12="","Falta fecha","OK")))</f>
        <v/>
      </c>
    </row>
    <row r="13">
      <c r="B13" s="20" t="n">
        <v>46183</v>
      </c>
      <c r="C13" s="24" t="inlineStr">
        <is>
          <t>Portátil nuevo</t>
        </is>
      </c>
      <c r="D13" s="22" t="n">
        <v>300</v>
      </c>
      <c r="E13" s="24" t="inlineStr">
        <is>
          <t>Primer plazo</t>
        </is>
      </c>
      <c r="F13" s="17">
        <f>IF(B13="","",DATE(YEAR(B13),MONTH(B13),1))</f>
        <v/>
      </c>
      <c r="G13" s="16">
        <f>IF(AND(C13="",D13=""),"",IF(COUNTIF(Metas!$B$11:$B$22,C13)=0,"Meta no existe",IF(B13="","Falta fecha","OK")))</f>
        <v/>
      </c>
    </row>
    <row r="14">
      <c r="B14" s="20" t="n">
        <v>46208</v>
      </c>
      <c r="C14" s="24" t="inlineStr">
        <is>
          <t>Entrada del piso</t>
        </is>
      </c>
      <c r="D14" s="22" t="n">
        <v>400</v>
      </c>
      <c r="E14" s="24" t="inlineStr">
        <is>
          <t>Transferencia mensual</t>
        </is>
      </c>
      <c r="F14" s="17">
        <f>IF(B14="","",DATE(YEAR(B14),MONTH(B14),1))</f>
        <v/>
      </c>
      <c r="G14" s="16">
        <f>IF(AND(C14="",D14=""),"",IF(COUNTIF(Metas!$B$11:$B$22,C14)=0,"Meta no existe",IF(B14="","Falta fecha","OK")))</f>
        <v/>
      </c>
    </row>
    <row r="15">
      <c r="B15" s="20" t="n">
        <v>46208</v>
      </c>
      <c r="C15" s="24" t="inlineStr">
        <is>
          <t>Fondo de emergencia</t>
        </is>
      </c>
      <c r="D15" s="22" t="n">
        <v>250</v>
      </c>
      <c r="E15" s="24" t="inlineStr">
        <is>
          <t>Transferencia mensual</t>
        </is>
      </c>
      <c r="F15" s="17">
        <f>IF(B15="","",DATE(YEAR(B15),MONTH(B15),1))</f>
        <v/>
      </c>
      <c r="G15" s="16">
        <f>IF(AND(C15="",D15=""),"",IF(COUNTIF(Metas!$B$11:$B$22,C15)=0,"Meta no existe",IF(B15="","Falta fecha","OK")))</f>
        <v/>
      </c>
    </row>
    <row r="16">
      <c r="B16" s="20" t="n">
        <v>46213</v>
      </c>
      <c r="C16" s="24" t="inlineStr">
        <is>
          <t>Portátil nuevo</t>
        </is>
      </c>
      <c r="D16" s="22" t="n">
        <v>300</v>
      </c>
      <c r="E16" s="24" t="inlineStr">
        <is>
          <t>Segundo plazo</t>
        </is>
      </c>
      <c r="F16" s="17">
        <f>IF(B16="","",DATE(YEAR(B16),MONTH(B16),1))</f>
        <v/>
      </c>
      <c r="G16" s="16">
        <f>IF(AND(C16="",D16=""),"",IF(COUNTIF(Metas!$B$11:$B$22,C16)=0,"Meta no existe",IF(B16="","Falta fecha","OK")))</f>
        <v/>
      </c>
    </row>
    <row r="17">
      <c r="B17" s="20" t="n">
        <v>46218</v>
      </c>
      <c r="C17" s="24" t="inlineStr">
        <is>
          <t>Cambio de coche</t>
        </is>
      </c>
      <c r="D17" s="22" t="n">
        <v>200</v>
      </c>
      <c r="E17" s="24" t="inlineStr">
        <is>
          <t>Venta de bicicleta</t>
        </is>
      </c>
      <c r="F17" s="17">
        <f>IF(B17="","",DATE(YEAR(B17),MONTH(B17),1))</f>
        <v/>
      </c>
      <c r="G17" s="16">
        <f>IF(AND(C17="",D17=""),"",IF(COUNTIF(Metas!$B$11:$B$22,C17)=0,"Meta no existe",IF(B17="","Falta fecha","OK")))</f>
        <v/>
      </c>
    </row>
    <row r="18">
      <c r="B18" s="20" t="n">
        <v>46239</v>
      </c>
      <c r="C18" s="24" t="inlineStr">
        <is>
          <t>Entrada del piso</t>
        </is>
      </c>
      <c r="D18" s="22" t="n">
        <v>400</v>
      </c>
      <c r="E18" s="24" t="inlineStr">
        <is>
          <t>Transferencia mensual</t>
        </is>
      </c>
      <c r="F18" s="17">
        <f>IF(B18="","",DATE(YEAR(B18),MONTH(B18),1))</f>
        <v/>
      </c>
      <c r="G18" s="16">
        <f>IF(AND(C18="",D18=""),"",IF(COUNTIF(Metas!$B$11:$B$22,C18)=0,"Meta no existe",IF(B18="","Falta fecha","OK")))</f>
        <v/>
      </c>
    </row>
    <row r="19">
      <c r="B19" s="20" t="n">
        <v>46244</v>
      </c>
      <c r="C19" s="24" t="inlineStr">
        <is>
          <t>Portátil nuevo</t>
        </is>
      </c>
      <c r="D19" s="22" t="n">
        <v>300</v>
      </c>
      <c r="E19" s="24" t="inlineStr">
        <is>
          <t>Tercer plazo</t>
        </is>
      </c>
      <c r="F19" s="17">
        <f>IF(B19="","",DATE(YEAR(B19),MONTH(B19),1))</f>
        <v/>
      </c>
      <c r="G19" s="16">
        <f>IF(AND(C19="",D19=""),"",IF(COUNTIF(Metas!$B$11:$B$22,C19)=0,"Meta no existe",IF(B19="","Falta fecha","OK")))</f>
        <v/>
      </c>
    </row>
    <row r="20">
      <c r="B20" s="20" t="n">
        <v>46252</v>
      </c>
      <c r="C20" s="24" t="inlineStr">
        <is>
          <t>Máster online</t>
        </is>
      </c>
      <c r="D20" s="22" t="n">
        <v>150</v>
      </c>
      <c r="E20" s="24" t="inlineStr">
        <is>
          <t>Trabajo extra</t>
        </is>
      </c>
      <c r="F20" s="17">
        <f>IF(B20="","",DATE(YEAR(B20),MONTH(B20),1))</f>
        <v/>
      </c>
      <c r="G20" s="16">
        <f>IF(AND(C20="",D20=""),"",IF(COUNTIF(Metas!$B$11:$B$22,C20)=0,"Meta no existe",IF(B20="","Falta fecha","OK")))</f>
        <v/>
      </c>
    </row>
    <row r="21">
      <c r="B21" s="20" t="n">
        <v>46270</v>
      </c>
      <c r="C21" s="24" t="inlineStr">
        <is>
          <t>Entrada del piso</t>
        </is>
      </c>
      <c r="D21" s="22" t="n">
        <v>400</v>
      </c>
      <c r="E21" s="24" t="inlineStr">
        <is>
          <t>Transferencia mensual</t>
        </is>
      </c>
      <c r="F21" s="17">
        <f>IF(B21="","",DATE(YEAR(B21),MONTH(B21),1))</f>
        <v/>
      </c>
      <c r="G21" s="16">
        <f>IF(AND(C21="",D21=""),"",IF(COUNTIF(Metas!$B$11:$B$22,C21)=0,"Meta no existe",IF(B21="","Falta fecha","OK")))</f>
        <v/>
      </c>
    </row>
    <row r="22">
      <c r="B22" s="20" t="n">
        <v>46279</v>
      </c>
      <c r="C22" s="24" t="inlineStr">
        <is>
          <t>Reforma del baño</t>
        </is>
      </c>
      <c r="D22" s="22" t="n">
        <v>200</v>
      </c>
      <c r="E22" s="24" t="inlineStr">
        <is>
          <t>Devolución de impuestos</t>
        </is>
      </c>
      <c r="F22" s="17">
        <f>IF(B22="","",DATE(YEAR(B22),MONTH(B22),1))</f>
        <v/>
      </c>
      <c r="G22" s="16">
        <f>IF(AND(C22="",D22=""),"",IF(COUNTIF(Metas!$B$11:$B$22,C22)=0,"Meta no existe",IF(B22="","Falta fecha","OK")))</f>
        <v/>
      </c>
    </row>
    <row r="23">
      <c r="B23" s="20" t="n">
        <v>46285</v>
      </c>
      <c r="C23" s="24" t="inlineStr">
        <is>
          <t>Viaje a Japón</t>
        </is>
      </c>
      <c r="D23" s="22" t="n">
        <v>250</v>
      </c>
      <c r="E23" s="24" t="inlineStr">
        <is>
          <t>Paga extra</t>
        </is>
      </c>
      <c r="F23" s="17">
        <f>IF(B23="","",DATE(YEAR(B23),MONTH(B23),1))</f>
        <v/>
      </c>
      <c r="G23" s="16">
        <f>IF(AND(C23="",D23=""),"",IF(COUNTIF(Metas!$B$11:$B$22,C23)=0,"Meta no existe",IF(B23="","Falta fecha","OK")))</f>
        <v/>
      </c>
    </row>
    <row r="24">
      <c r="B24" s="20" t="n">
        <v>46296</v>
      </c>
      <c r="C24" s="24" t="inlineStr">
        <is>
          <t>Regalos de Navidad</t>
        </is>
      </c>
      <c r="D24" s="22" t="n">
        <v>100</v>
      </c>
      <c r="E24" s="24" t="inlineStr">
        <is>
          <t>Primera aportación</t>
        </is>
      </c>
      <c r="F24" s="17">
        <f>IF(B24="","",DATE(YEAR(B24),MONTH(B24),1))</f>
        <v/>
      </c>
      <c r="G24" s="16">
        <f>IF(AND(C24="",D24=""),"",IF(COUNTIF(Metas!$B$11:$B$22,C24)=0,"Meta no existe",IF(B24="","Falta fecha","OK")))</f>
        <v/>
      </c>
    </row>
    <row r="25">
      <c r="B25" s="20" t="n"/>
      <c r="C25" s="24" t="n"/>
      <c r="D25" s="22" t="n"/>
      <c r="E25" s="24" t="n"/>
      <c r="F25" s="17">
        <f>IF(B25="","",DATE(YEAR(B25),MONTH(B25),1))</f>
        <v/>
      </c>
      <c r="G25" s="16">
        <f>IF(AND(C25="",D25=""),"",IF(COUNTIF(Metas!$B$11:$B$22,C25)=0,"Meta no existe",IF(B25="","Falta fecha","OK")))</f>
        <v/>
      </c>
    </row>
    <row r="26">
      <c r="B26" s="20" t="n"/>
      <c r="C26" s="24" t="n"/>
      <c r="D26" s="22" t="n"/>
      <c r="E26" s="24" t="n"/>
      <c r="F26" s="17">
        <f>IF(B26="","",DATE(YEAR(B26),MONTH(B26),1))</f>
        <v/>
      </c>
      <c r="G26" s="16">
        <f>IF(AND(C26="",D26=""),"",IF(COUNTIF(Metas!$B$11:$B$22,C26)=0,"Meta no existe",IF(B26="","Falta fecha","OK")))</f>
        <v/>
      </c>
    </row>
    <row r="27">
      <c r="B27" s="20" t="n"/>
      <c r="C27" s="24" t="n"/>
      <c r="D27" s="22" t="n"/>
      <c r="E27" s="24" t="n"/>
      <c r="F27" s="17">
        <f>IF(B27="","",DATE(YEAR(B27),MONTH(B27),1))</f>
        <v/>
      </c>
      <c r="G27" s="16">
        <f>IF(AND(C27="",D27=""),"",IF(COUNTIF(Metas!$B$11:$B$22,C27)=0,"Meta no existe",IF(B27="","Falta fecha","OK")))</f>
        <v/>
      </c>
    </row>
    <row r="28">
      <c r="B28" s="20" t="n"/>
      <c r="C28" s="24" t="n"/>
      <c r="D28" s="22" t="n"/>
      <c r="E28" s="24" t="n"/>
      <c r="F28" s="17">
        <f>IF(B28="","",DATE(YEAR(B28),MONTH(B28),1))</f>
        <v/>
      </c>
      <c r="G28" s="16">
        <f>IF(AND(C28="",D28=""),"",IF(COUNTIF(Metas!$B$11:$B$22,C28)=0,"Meta no existe",IF(B28="","Falta fecha","OK")))</f>
        <v/>
      </c>
    </row>
    <row r="29">
      <c r="B29" s="20" t="n"/>
      <c r="C29" s="24" t="n"/>
      <c r="D29" s="22" t="n"/>
      <c r="E29" s="24" t="n"/>
      <c r="F29" s="17">
        <f>IF(B29="","",DATE(YEAR(B29),MONTH(B29),1))</f>
        <v/>
      </c>
      <c r="G29" s="16">
        <f>IF(AND(C29="",D29=""),"",IF(COUNTIF(Metas!$B$11:$B$22,C29)=0,"Meta no existe",IF(B29="","Falta fecha","OK")))</f>
        <v/>
      </c>
    </row>
    <row r="30">
      <c r="B30" s="20" t="n"/>
      <c r="C30" s="24" t="n"/>
      <c r="D30" s="22" t="n"/>
      <c r="E30" s="24" t="n"/>
      <c r="F30" s="17">
        <f>IF(B30="","",DATE(YEAR(B30),MONTH(B30),1))</f>
        <v/>
      </c>
      <c r="G30" s="16">
        <f>IF(AND(C30="",D30=""),"",IF(COUNTIF(Metas!$B$11:$B$22,C30)=0,"Meta no existe",IF(B30="","Falta fecha","OK")))</f>
        <v/>
      </c>
    </row>
    <row r="31">
      <c r="B31" s="20" t="n"/>
      <c r="C31" s="24" t="n"/>
      <c r="D31" s="22" t="n"/>
      <c r="E31" s="24" t="n"/>
      <c r="F31" s="17">
        <f>IF(B31="","",DATE(YEAR(B31),MONTH(B31),1))</f>
        <v/>
      </c>
      <c r="G31" s="16">
        <f>IF(AND(C31="",D31=""),"",IF(COUNTIF(Metas!$B$11:$B$22,C31)=0,"Meta no existe",IF(B31="","Falta fecha","OK")))</f>
        <v/>
      </c>
    </row>
    <row r="32">
      <c r="B32" s="20" t="n"/>
      <c r="C32" s="24" t="n"/>
      <c r="D32" s="22" t="n"/>
      <c r="E32" s="24" t="n"/>
      <c r="F32" s="17">
        <f>IF(B32="","",DATE(YEAR(B32),MONTH(B32),1))</f>
        <v/>
      </c>
      <c r="G32" s="16">
        <f>IF(AND(C32="",D32=""),"",IF(COUNTIF(Metas!$B$11:$B$22,C32)=0,"Meta no existe",IF(B32="","Falta fecha","OK")))</f>
        <v/>
      </c>
    </row>
    <row r="33">
      <c r="B33" s="20" t="n"/>
      <c r="C33" s="24" t="n"/>
      <c r="D33" s="22" t="n"/>
      <c r="E33" s="24" t="n"/>
      <c r="F33" s="17">
        <f>IF(B33="","",DATE(YEAR(B33),MONTH(B33),1))</f>
        <v/>
      </c>
      <c r="G33" s="16">
        <f>IF(AND(C33="",D33=""),"",IF(COUNTIF(Metas!$B$11:$B$22,C33)=0,"Meta no existe",IF(B33="","Falta fecha","OK")))</f>
        <v/>
      </c>
    </row>
    <row r="34">
      <c r="B34" s="20" t="n"/>
      <c r="C34" s="24" t="n"/>
      <c r="D34" s="22" t="n"/>
      <c r="E34" s="24" t="n"/>
      <c r="F34" s="17">
        <f>IF(B34="","",DATE(YEAR(B34),MONTH(B34),1))</f>
        <v/>
      </c>
      <c r="G34" s="16">
        <f>IF(AND(C34="",D34=""),"",IF(COUNTIF(Metas!$B$11:$B$22,C34)=0,"Meta no existe",IF(B34="","Falta fecha","OK")))</f>
        <v/>
      </c>
    </row>
    <row r="35">
      <c r="B35" s="20" t="n"/>
      <c r="C35" s="24" t="n"/>
      <c r="D35" s="22" t="n"/>
      <c r="E35" s="24" t="n"/>
      <c r="F35" s="17">
        <f>IF(B35="","",DATE(YEAR(B35),MONTH(B35),1))</f>
        <v/>
      </c>
      <c r="G35" s="16">
        <f>IF(AND(C35="",D35=""),"",IF(COUNTIF(Metas!$B$11:$B$22,C35)=0,"Meta no existe",IF(B35="","Falta fecha","OK")))</f>
        <v/>
      </c>
    </row>
    <row r="36">
      <c r="B36" s="20" t="n"/>
      <c r="C36" s="24" t="n"/>
      <c r="D36" s="22" t="n"/>
      <c r="E36" s="24" t="n"/>
      <c r="F36" s="17">
        <f>IF(B36="","",DATE(YEAR(B36),MONTH(B36),1))</f>
        <v/>
      </c>
      <c r="G36" s="16">
        <f>IF(AND(C36="",D36=""),"",IF(COUNTIF(Metas!$B$11:$B$22,C36)=0,"Meta no existe",IF(B36="","Falta fecha","OK")))</f>
        <v/>
      </c>
    </row>
    <row r="37">
      <c r="B37" s="20" t="n"/>
      <c r="C37" s="24" t="n"/>
      <c r="D37" s="22" t="n"/>
      <c r="E37" s="24" t="n"/>
      <c r="F37" s="17">
        <f>IF(B37="","",DATE(YEAR(B37),MONTH(B37),1))</f>
        <v/>
      </c>
      <c r="G37" s="16">
        <f>IF(AND(C37="",D37=""),"",IF(COUNTIF(Metas!$B$11:$B$22,C37)=0,"Meta no existe",IF(B37="","Falta fecha","OK")))</f>
        <v/>
      </c>
    </row>
    <row r="38">
      <c r="B38" s="20" t="n"/>
      <c r="C38" s="24" t="n"/>
      <c r="D38" s="22" t="n"/>
      <c r="E38" s="24" t="n"/>
      <c r="F38" s="17">
        <f>IF(B38="","",DATE(YEAR(B38),MONTH(B38),1))</f>
        <v/>
      </c>
      <c r="G38" s="16">
        <f>IF(AND(C38="",D38=""),"",IF(COUNTIF(Metas!$B$11:$B$22,C38)=0,"Meta no existe",IF(B38="","Falta fecha","OK")))</f>
        <v/>
      </c>
    </row>
    <row r="39">
      <c r="B39" s="20" t="n"/>
      <c r="C39" s="24" t="n"/>
      <c r="D39" s="22" t="n"/>
      <c r="E39" s="24" t="n"/>
      <c r="F39" s="17">
        <f>IF(B39="","",DATE(YEAR(B39),MONTH(B39),1))</f>
        <v/>
      </c>
      <c r="G39" s="16">
        <f>IF(AND(C39="",D39=""),"",IF(COUNTIF(Metas!$B$11:$B$22,C39)=0,"Meta no existe",IF(B39="","Falta fecha","OK")))</f>
        <v/>
      </c>
    </row>
    <row r="40">
      <c r="B40" s="20" t="n"/>
      <c r="C40" s="24" t="n"/>
      <c r="D40" s="22" t="n"/>
      <c r="E40" s="24" t="n"/>
      <c r="F40" s="17">
        <f>IF(B40="","",DATE(YEAR(B40),MONTH(B40),1))</f>
        <v/>
      </c>
      <c r="G40" s="16">
        <f>IF(AND(C40="",D40=""),"",IF(COUNTIF(Metas!$B$11:$B$22,C40)=0,"Meta no existe",IF(B40="","Falta fecha","OK")))</f>
        <v/>
      </c>
    </row>
    <row r="41">
      <c r="B41" s="20" t="n"/>
      <c r="C41" s="24" t="n"/>
      <c r="D41" s="22" t="n"/>
      <c r="E41" s="24" t="n"/>
      <c r="F41" s="17">
        <f>IF(B41="","",DATE(YEAR(B41),MONTH(B41),1))</f>
        <v/>
      </c>
      <c r="G41" s="16">
        <f>IF(AND(C41="",D41=""),"",IF(COUNTIF(Metas!$B$11:$B$22,C41)=0,"Meta no existe",IF(B41="","Falta fecha","OK")))</f>
        <v/>
      </c>
    </row>
    <row r="42">
      <c r="B42" s="20" t="n"/>
      <c r="C42" s="24" t="n"/>
      <c r="D42" s="22" t="n"/>
      <c r="E42" s="24" t="n"/>
      <c r="F42" s="17">
        <f>IF(B42="","",DATE(YEAR(B42),MONTH(B42),1))</f>
        <v/>
      </c>
      <c r="G42" s="16">
        <f>IF(AND(C42="",D42=""),"",IF(COUNTIF(Metas!$B$11:$B$22,C42)=0,"Meta no existe",IF(B42="","Falta fecha","OK")))</f>
        <v/>
      </c>
    </row>
    <row r="43">
      <c r="B43" s="20" t="n"/>
      <c r="C43" s="24" t="n"/>
      <c r="D43" s="22" t="n"/>
      <c r="E43" s="24" t="n"/>
      <c r="F43" s="17">
        <f>IF(B43="","",DATE(YEAR(B43),MONTH(B43),1))</f>
        <v/>
      </c>
      <c r="G43" s="16">
        <f>IF(AND(C43="",D43=""),"",IF(COUNTIF(Metas!$B$11:$B$22,C43)=0,"Meta no existe",IF(B43="","Falta fecha","OK")))</f>
        <v/>
      </c>
    </row>
    <row r="44">
      <c r="B44" s="20" t="n"/>
      <c r="C44" s="24" t="n"/>
      <c r="D44" s="22" t="n"/>
      <c r="E44" s="24" t="n"/>
      <c r="F44" s="17">
        <f>IF(B44="","",DATE(YEAR(B44),MONTH(B44),1))</f>
        <v/>
      </c>
      <c r="G44" s="16">
        <f>IF(AND(C44="",D44=""),"",IF(COUNTIF(Metas!$B$11:$B$22,C44)=0,"Meta no existe",IF(B44="","Falta fecha","OK")))</f>
        <v/>
      </c>
    </row>
    <row r="45">
      <c r="B45" s="20" t="n"/>
      <c r="C45" s="24" t="n"/>
      <c r="D45" s="22" t="n"/>
      <c r="E45" s="24" t="n"/>
      <c r="F45" s="17">
        <f>IF(B45="","",DATE(YEAR(B45),MONTH(B45),1))</f>
        <v/>
      </c>
      <c r="G45" s="16">
        <f>IF(AND(C45="",D45=""),"",IF(COUNTIF(Metas!$B$11:$B$22,C45)=0,"Meta no existe",IF(B45="","Falta fecha","OK")))</f>
        <v/>
      </c>
    </row>
    <row r="46">
      <c r="B46" s="20" t="n"/>
      <c r="C46" s="24" t="n"/>
      <c r="D46" s="22" t="n"/>
      <c r="E46" s="24" t="n"/>
      <c r="F46" s="17">
        <f>IF(B46="","",DATE(YEAR(B46),MONTH(B46),1))</f>
        <v/>
      </c>
      <c r="G46" s="16">
        <f>IF(AND(C46="",D46=""),"",IF(COUNTIF(Metas!$B$11:$B$22,C46)=0,"Meta no existe",IF(B46="","Falta fecha","OK")))</f>
        <v/>
      </c>
    </row>
    <row r="47">
      <c r="B47" s="20" t="n"/>
      <c r="C47" s="24" t="n"/>
      <c r="D47" s="22" t="n"/>
      <c r="E47" s="24" t="n"/>
      <c r="F47" s="17">
        <f>IF(B47="","",DATE(YEAR(B47),MONTH(B47),1))</f>
        <v/>
      </c>
      <c r="G47" s="16">
        <f>IF(AND(C47="",D47=""),"",IF(COUNTIF(Metas!$B$11:$B$22,C47)=0,"Meta no existe",IF(B47="","Falta fecha","OK")))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B8:G47">
    <cfRule type="expression" priority="1" dxfId="0">
      <formula>MOD(ROW(),2)=0</formula>
    </cfRule>
  </conditionalFormatting>
  <conditionalFormatting sqref="G8:G47">
    <cfRule type="cellIs" priority="2" operator="equal" dxfId="1">
      <formula>"OK"</formula>
    </cfRule>
    <cfRule type="expression" priority="3" dxfId="3">
      <formula>OR(G8="Meta no existe",G8="Falta fecha")</formula>
    </cfRule>
  </conditionalFormatting>
  <dataValidations count="1">
    <dataValidation sqref="C8:C47" showDropDown="0" showInputMessage="0" showErrorMessage="0" allowBlank="1" type="list">
      <formula1>=Metas!$B$11:$B$22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objetivos de ahorro</t>
        </is>
      </c>
    </row>
    <row r="3">
      <c r="B3" s="3" t="inlineStr">
        <is>
          <t>Plantilla gratuita de Plantillas de Cálculo · plantillasdecalculo.com</t>
        </is>
      </c>
    </row>
    <row r="5">
      <c r="B5" s="11" t="inlineStr">
        <is>
          <t>CÓMO USARLA</t>
        </is>
      </c>
    </row>
    <row r="6" ht="30" customHeight="1">
      <c r="B6" s="31" t="inlineStr">
        <is>
          <t>1.  Hoja «Metas», celda D5: escribe la fecha de revisión (hoy). Con ella se calculan los meses que quedan hasta cada fecha límite.</t>
        </is>
      </c>
    </row>
    <row r="7" ht="30" customHeight="1">
      <c r="B7" s="31" t="inlineStr">
        <is>
          <t>2.  Celda D6: indica cuánto dinero al mes puedes destinar en total a tus metas. Sirve para comparar con lo necesario.</t>
        </is>
      </c>
    </row>
    <row r="8" ht="30" customHeight="1">
      <c r="B8" s="31" t="inlineStr">
        <is>
          <t>3.  Tabla de metas (filas 11 a 22, hasta 12 metas): escribe nombre, importe objetivo, fecha límite, ahorro inicial (lo que ya tenías), categoría y prioridad. Borra los ejemplos.</t>
        </is>
      </c>
    </row>
    <row r="9" ht="30" customHeight="1">
      <c r="B9" s="31" t="inlineStr">
        <is>
          <t>4.  Columna «Aportación mensual prevista» (N): escribe lo que piensas aportar cada mes a esa meta. La plantilla la compara con la aportación necesaria.</t>
        </is>
      </c>
    </row>
    <row r="10" ht="30" customHeight="1">
      <c r="B10" s="31" t="inlineStr">
        <is>
          <t>5.  Hoja «Aportaciones»: anota cada ingreso a una meta con fecha, meta (lista desplegable) e importe. Las filas de ejemplo se pueden borrar.</t>
        </is>
      </c>
    </row>
    <row r="11" ht="30" customHeight="1">
      <c r="B11" s="31" t="inlineStr">
        <is>
          <t>6.  Vuelve a «Metas»: las columnas verdes muestran lo aportado, lo que falta, el % de progreso, los meses restantes y la aportación necesaria al mes.</t>
        </is>
      </c>
    </row>
    <row r="12" ht="30" customHeight="1">
      <c r="B12" s="31" t="inlineStr">
        <is>
          <t>7.  Revisa la columna «Estado»: Al día, Ahorra más, Vencida o Conseguida. La columna «Comprobación» de Aportaciones avisa si el nombre de la meta no coincide.</t>
        </is>
      </c>
    </row>
    <row r="13" ht="30" customHeight="1">
      <c r="B13" s="31" t="inlineStr">
        <is>
          <t>8.  Hoja «Panel»: consulta los indicadores, el progreso por meta y los gráficos. Cambia el importe o la fecha de una meta y mira cómo se ajusta la cuota.</t>
        </is>
      </c>
    </row>
    <row r="15">
      <c r="B15" s="11" t="inlineStr">
        <is>
          <t>CONSEJOS</t>
        </is>
      </c>
    </row>
    <row r="16" ht="30" customHeight="1">
      <c r="B16" s="31" t="inlineStr">
        <is>
          <t>•  El nombre de la meta en Aportaciones debe coincidir exactamente con el de Metas: usa siempre el desplegable.</t>
        </is>
      </c>
    </row>
    <row r="17" ht="30" customHeight="1">
      <c r="B17" s="31" t="inlineStr">
        <is>
          <t>•  Si renombras una meta, cambia también el nombre en las aportaciones ya registradas (si no, dejarán de sumar).</t>
        </is>
      </c>
    </row>
    <row r="18" ht="30" customHeight="1">
      <c r="B18" s="31" t="inlineStr">
        <is>
          <t>•  Es un cálculo lineal: no incluye intereses, inflación ni rentabilidad. Si tu dinero está en una cuenta remunerada, el ahorro real puede ser algo mayor.</t>
        </is>
      </c>
    </row>
    <row r="19" ht="30" customHeight="1">
      <c r="B19" s="31" t="inlineStr">
        <is>
          <t>•  El margen mensual del Panel es D6 menos la aportación necesaria total: en rojo significa que tus metas exigen más de lo que dispones.</t>
        </is>
      </c>
    </row>
    <row r="20" ht="30" customHeight="1">
      <c r="B20" s="31" t="inlineStr">
        <is>
          <t>•  Las celdas con fondo crema y texto azul son editables; el resto está protegido sin contraseña (Revisar &gt; Desproteger hoja).</t>
        </is>
      </c>
    </row>
    <row r="22">
      <c r="B22" s="32" t="inlineStr">
        <is>
          <t>Las celdas con fondo crema y texto azul son para rellenar; las verdes se calculan solas.</t>
        </is>
      </c>
    </row>
    <row r="24" ht="44" customHeight="1">
      <c r="B24" s="33" t="inlineStr">
        <is>
          <t>Aviso: plantilla educativa de organización y simulación del ahorro. No constituye asesoramiento financiero ni de inversión. Los importes y fechas de ejemplo son ficticios.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tabSelected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Prioridad</t>
        </is>
      </c>
    </row>
    <row r="2">
      <c r="A2" t="inlineStr">
        <is>
          <t>Viajes</t>
        </is>
      </c>
      <c r="B2" t="inlineStr">
        <is>
          <t>Alta</t>
        </is>
      </c>
    </row>
    <row r="3">
      <c r="A3" t="inlineStr">
        <is>
          <t>Vivienda</t>
        </is>
      </c>
      <c r="B3" t="inlineStr">
        <is>
          <t>Media</t>
        </is>
      </c>
    </row>
    <row r="4">
      <c r="A4" t="inlineStr">
        <is>
          <t>Transporte</t>
        </is>
      </c>
      <c r="B4" t="inlineStr">
        <is>
          <t>Baja</t>
        </is>
      </c>
    </row>
    <row r="5">
      <c r="A5" t="inlineStr">
        <is>
          <t>Seguridad</t>
        </is>
      </c>
    </row>
    <row r="6">
      <c r="A6" t="inlineStr">
        <is>
          <t>Tecnología</t>
        </is>
      </c>
    </row>
    <row r="7">
      <c r="A7" t="inlineStr">
        <is>
          <t>Hogar</t>
        </is>
      </c>
    </row>
    <row r="8">
      <c r="A8" t="inlineStr">
        <is>
          <t>Formación</t>
        </is>
      </c>
    </row>
    <row r="9">
      <c r="A9" t="inlineStr">
        <is>
          <t>Familia y regalos</t>
        </is>
      </c>
    </row>
    <row r="10">
      <c r="A10" t="inlineStr">
        <is>
          <t>Ocio</t>
        </is>
      </c>
    </row>
    <row r="11">
      <c r="A11" t="inlineStr">
        <is>
          <t>Otra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2026-10-02T12:58:25Z</dcterms:created>
  <dcterms:modified xmlns:dcterms="http://purl.org/dc/terms/" xmlns:xsi="http://www.w3.org/2001/XMLSchema-instance" xsi:type="dcterms:W3CDTF">2026-10-02T12:58:25Z</dcterms:modified>
</cp:coreProperties>
</file>