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Objetivos" sheetId="2" state="visible" r:id="rId2"/>
    <sheet xmlns:r="http://schemas.openxmlformats.org/officeDocument/2006/relationships" name="Semanas" sheetId="3" state="visible" r:id="rId3"/>
    <sheet xmlns:r="http://schemas.openxmlformats.org/officeDocument/2006/relationships" name="Asignatura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0"/>
    <numFmt numFmtId="167" formatCode="+0.0;-0.0;0.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" fontId="12" fillId="6" borderId="0" applyAlignment="1" pivotButton="0" quotePrefix="0" xfId="0">
      <alignment horizontal="center" vertical="center"/>
    </xf>
    <xf numFmtId="9" fontId="12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66" fontId="9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7" fontId="9" fillId="0" borderId="1" applyAlignment="1" pivotButton="0" quotePrefix="0" xfId="0">
      <alignment horizontal="center" vertical="center"/>
    </xf>
    <xf numFmtId="1" fontId="9" fillId="0" borderId="1" applyAlignment="1" pivotButton="0" quotePrefix="0" xfId="0">
      <alignment horizontal="center" vertical="center"/>
    </xf>
    <xf numFmtId="9" fontId="9" fillId="0" borderId="1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165" fontId="7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1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165" fontId="4" fillId="3" borderId="1" applyAlignment="1" applyProtection="1" pivotButton="0" quotePrefix="0" xfId="0">
      <alignment horizontal="left" vertical="center"/>
      <protection locked="0" hidden="0"/>
    </xf>
    <xf numFmtId="9" fontId="4" fillId="3" borderId="1" applyAlignment="1" applyProtection="1" pivotButton="0" quotePrefix="0" xfId="0">
      <alignment horizontal="center" vertical="center"/>
      <protection locked="0" hidden="0"/>
    </xf>
    <xf numFmtId="0" fontId="6" fillId="0" borderId="0" applyAlignment="1" pivotButton="0" quotePrefix="0" xfId="0">
      <alignment horizontal="center" wrapText="1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67" fontId="7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0" fontId="4" fillId="3" borderId="1" applyAlignment="1" applyProtection="1" pivotButton="0" quotePrefix="0" xfId="0">
      <alignment vertical="center" wrapText="1"/>
      <protection locked="0" hidden="0"/>
    </xf>
    <xf numFmtId="0" fontId="10" fillId="5" borderId="1" applyAlignment="1" pivotButton="0" quotePrefix="0" xfId="0">
      <alignment vertical="center"/>
    </xf>
    <xf numFmtId="1" fontId="10" fillId="5" borderId="1" applyAlignment="1" pivotButton="0" quotePrefix="0" xfId="0">
      <alignment vertical="center"/>
    </xf>
    <xf numFmtId="9" fontId="10" fillId="5" borderId="1" applyAlignment="1" pivotButton="0" quotePrefix="0" xfId="0">
      <alignment vertical="center"/>
    </xf>
    <xf numFmtId="166" fontId="10" fillId="5" borderId="1" applyAlignment="1" pivotButton="0" quotePrefix="0" xfId="0">
      <alignment vertical="center"/>
    </xf>
    <xf numFmtId="167" fontId="10" fillId="5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previstas vs reales por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'Semanas'!H7</f>
            </strRef>
          </tx>
          <spPr>
            <a:ln xmlns:a="http://schemas.openxmlformats.org/drawingml/2006/main">
              <a:prstDash val="solid"/>
            </a:ln>
          </spPr>
          <cat>
            <numRef>
              <f>'Semanas'!$B$8:$B$20</f>
            </numRef>
          </cat>
          <val>
            <numRef>
              <f>'Semanas'!$H$8:$H$20</f>
            </numRef>
          </val>
        </ser>
        <ser>
          <idx val="1"/>
          <order val="1"/>
          <tx>
            <strRef>
              <f>'Semanas'!I7</f>
            </strRef>
          </tx>
          <spPr>
            <a:ln xmlns:a="http://schemas.openxmlformats.org/drawingml/2006/main">
              <a:prstDash val="solid"/>
            </a:ln>
          </spPr>
          <cat>
            <numRef>
              <f>'Semanas'!$B$8:$B$20</f>
            </numRef>
          </cat>
          <val>
            <numRef>
              <f>'Semanas'!$I$8:$I$20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reales por asignatura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'Asignaturas'!F7</f>
            </strRef>
          </tx>
          <spPr>
            <a:ln xmlns:a="http://schemas.openxmlformats.org/drawingml/2006/main">
              <a:prstDash val="solid"/>
            </a:ln>
          </spPr>
          <cat>
            <numRef>
              <f>'Asignaturas'!$B$8:$B$15</f>
            </numRef>
          </cat>
          <val>
            <numRef>
              <f>'Asignaturas'!$F$8:$F$15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acumuladas: previstas vs reales</a:t>
            </a:r>
          </a:p>
        </rich>
      </tx>
    </title>
    <plotArea>
      <lineChart>
        <grouping val="standard"/>
        <ser>
          <idx val="0"/>
          <order val="0"/>
          <tx>
            <strRef>
              <f>'Semanas'!L7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'Semanas'!$B$8:$B$20</f>
            </numRef>
          </cat>
          <val>
            <numRef>
              <f>'Semanas'!$L$8:$L$20</f>
            </numRef>
          </val>
        </ser>
        <ser>
          <idx val="1"/>
          <order val="1"/>
          <tx>
            <strRef>
              <f>'Semanas'!M7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'Semanas'!$B$8:$B$20</f>
            </numRef>
          </cat>
          <val>
            <numRef>
              <f>'Semanas'!$M$8:$M$20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previstas vs reales por asignatura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'Asignaturas'!E7</f>
            </strRef>
          </tx>
          <spPr>
            <a:ln xmlns:a="http://schemas.openxmlformats.org/drawingml/2006/main">
              <a:prstDash val="solid"/>
            </a:ln>
          </spPr>
          <cat>
            <numRef>
              <f>'Asignaturas'!$B$8:$B$15</f>
            </numRef>
          </cat>
          <val>
            <numRef>
              <f>'Asignaturas'!$E$8:$E$15</f>
            </numRef>
          </val>
        </ser>
        <ser>
          <idx val="1"/>
          <order val="1"/>
          <tx>
            <strRef>
              <f>'Asignaturas'!F7</f>
            </strRef>
          </tx>
          <spPr>
            <a:ln xmlns:a="http://schemas.openxmlformats.org/drawingml/2006/main">
              <a:prstDash val="solid"/>
            </a:ln>
          </spPr>
          <cat>
            <numRef>
              <f>'Asignaturas'!$B$8:$B$15</f>
            </numRef>
          </cat>
          <val>
            <numRef>
              <f>'Asignaturas'!$F$8:$F$15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27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45</row>
      <rowOff>0</rowOff>
    </from>
    <ext cx="72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24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17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4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5" customWidth="1" min="3" max="3"/>
    <col width="15" customWidth="1" min="4" max="4"/>
    <col width="13" customWidth="1" min="5" max="5"/>
    <col width="13" customWidth="1" min="6" max="6"/>
    <col width="13" customWidth="1" min="7" max="7"/>
    <col width="15" customWidth="1" min="8" max="8"/>
    <col width="3" customWidth="1" min="9" max="9"/>
  </cols>
  <sheetData>
    <row r="2" ht="34" customHeight="1">
      <c r="B2" s="1" t="inlineStr">
        <is>
          <t>Panel de objetivos semanales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Cómo vas en el trimestre y qué te toca esta semana: objetivos logrados, horas y valoración.</t>
        </is>
      </c>
    </row>
    <row r="5" ht="24" customHeight="1">
      <c r="B5" s="4" t="inlineStr">
        <is>
          <t>OBJETIVOS PLANIFICADOS</t>
        </is>
      </c>
      <c r="C5" s="4" t="inlineStr">
        <is>
          <t>OBJETIVOS LOGRADOS</t>
        </is>
      </c>
      <c r="E5" s="4" t="inlineStr">
        <is>
          <t>CUMPLIMIENTO DE HORAS</t>
        </is>
      </c>
      <c r="G5" s="4" t="inlineStr">
        <is>
          <t>SEMANA ACTUAL</t>
        </is>
      </c>
    </row>
    <row r="6" ht="36" customHeight="1">
      <c r="B6" s="5">
        <f>COUNT(Objetivos!B8:B47)</f>
        <v/>
      </c>
      <c r="C6" s="6">
        <f>Semanas!G21</f>
        <v/>
      </c>
      <c r="E6" s="6">
        <f>Semanas!J21</f>
        <v/>
      </c>
      <c r="G6" s="5">
        <f>IF(Objetivos!D5="","",IF(TODAY()&lt;Objetivos!D5,0,MIN(13,INT((TODAY()-Objetivos!D5)/7)+1)))</f>
        <v/>
      </c>
    </row>
    <row r="8">
      <c r="B8" s="7" t="inlineStr">
        <is>
          <t>Horas previstas en total:</t>
        </is>
      </c>
      <c r="C8" s="8">
        <f>Semanas!H21</f>
        <v/>
      </c>
      <c r="D8" s="9" t="inlineStr">
        <is>
          <t>Horas reales:</t>
        </is>
      </c>
      <c r="E8" s="8">
        <f>Semanas!I21</f>
        <v/>
      </c>
      <c r="F8" s="9" t="inlineStr">
        <is>
          <t>Balance (h):</t>
        </is>
      </c>
      <c r="G8" s="10">
        <f>Semanas!K21</f>
        <v/>
      </c>
    </row>
    <row r="9">
      <c r="B9" s="7" t="inlineStr">
        <is>
          <t>Mejor semana (nº):</t>
        </is>
      </c>
      <c r="C9" s="11">
        <f>IFERROR(INDEX(Semanas!B8:B20,MATCH(MAX(Semanas!J8:J20),Semanas!J8:J20,0)),"-")</f>
        <v/>
      </c>
      <c r="D9" s="9" t="inlineStr">
        <is>
          <t>Con un:</t>
        </is>
      </c>
      <c r="E9" s="12">
        <f>IF(COUNT(Semanas!J8:J20)=0,"-",MAX(Semanas!J8:J20))</f>
        <v/>
      </c>
      <c r="F9" s="9" t="inlineStr">
        <is>
          <t>A revisar:</t>
        </is>
      </c>
      <c r="G9" s="11">
        <f>COUNTIF(Semanas!N8:N20,"Revisar plan")</f>
        <v/>
      </c>
    </row>
    <row r="11">
      <c r="B11" s="13" t="inlineStr">
        <is>
          <t>REVISIÓN DE LA SEMANA</t>
        </is>
      </c>
    </row>
    <row r="12">
      <c r="B12" s="7" t="inlineStr">
        <is>
          <t>Semana a revisar (vacío = la actual):</t>
        </is>
      </c>
      <c r="C12" s="14" t="n">
        <v>3</v>
      </c>
      <c r="D12" s="9" t="inlineStr">
        <is>
          <t>Semana mostrada:</t>
        </is>
      </c>
      <c r="E12" s="11">
        <f>IF(C12&lt;&gt;"",C12,IF(AND(ISNUMBER(G6),G6&gt;=1),G6,""))</f>
        <v/>
      </c>
      <c r="F12" s="9" t="inlineStr">
        <is>
          <t>Lunes:</t>
        </is>
      </c>
      <c r="G12" s="15">
        <f>IFERROR(INDEX(Semanas!C8:C20,E12),"")</f>
        <v/>
      </c>
    </row>
    <row r="14" ht="26" customHeight="1">
      <c r="B14" s="16" t="inlineStr">
        <is>
          <t>Objetivos</t>
        </is>
      </c>
      <c r="C14" s="16" t="inlineStr">
        <is>
          <t>Logrados</t>
        </is>
      </c>
      <c r="D14" s="16" t="inlineStr">
        <is>
          <t>Parciales</t>
        </is>
      </c>
      <c r="E14" s="16" t="inlineStr">
        <is>
          <t>Horas prev.</t>
        </is>
      </c>
      <c r="F14" s="16" t="inlineStr">
        <is>
          <t>Horas reales</t>
        </is>
      </c>
      <c r="G14" s="16" t="inlineStr">
        <is>
          <t>% horas</t>
        </is>
      </c>
      <c r="H14" s="16" t="inlineStr">
        <is>
          <t>Valoración</t>
        </is>
      </c>
    </row>
    <row r="15">
      <c r="B15" s="17">
        <f>IFERROR(INDEX(Semanas!$D$8:$D$20,$E$12),"")</f>
        <v/>
      </c>
      <c r="C15" s="17">
        <f>IFERROR(INDEX(Semanas!$E$8:$E$20,$E$12),"")</f>
        <v/>
      </c>
      <c r="D15" s="17">
        <f>IFERROR(INDEX(Semanas!$F$8:$F$20,$E$12),"")</f>
        <v/>
      </c>
      <c r="E15" s="18">
        <f>IFERROR(INDEX(Semanas!$H$8:$H$20,$E$12),"")</f>
        <v/>
      </c>
      <c r="F15" s="18">
        <f>IFERROR(INDEX(Semanas!$I$8:$I$20,$E$12),"")</f>
        <v/>
      </c>
      <c r="G15" s="12">
        <f>IFERROR(INDEX(Semanas!$J$8:$J$20,$E$12),"")</f>
        <v/>
      </c>
      <c r="H15" s="19">
        <f>IFERROR(INDEX(Semanas!$N$8:$N$20,$E$12),"")</f>
        <v/>
      </c>
    </row>
    <row r="16">
      <c r="B16" s="7" t="inlineStr">
        <is>
          <t>Nota de revisión:</t>
        </is>
      </c>
      <c r="C16" s="20">
        <f>IFERROR(INDEX(Semanas!$O$8:$O$20,$E$12)&amp;"","")</f>
        <v/>
      </c>
    </row>
    <row r="18">
      <c r="B18" s="13" t="inlineStr">
        <is>
          <t>OBJETIVOS DE ESA SEMANA</t>
        </is>
      </c>
    </row>
    <row r="19" ht="26" customHeight="1">
      <c r="B19" s="16" t="inlineStr">
        <is>
          <t>Objetivo</t>
        </is>
      </c>
      <c r="C19" s="16" t="inlineStr">
        <is>
          <t>Asignatura</t>
        </is>
      </c>
      <c r="D19" s="16" t="inlineStr">
        <is>
          <t>Prioridad</t>
        </is>
      </c>
      <c r="E19" s="16" t="inlineStr">
        <is>
          <t>Horas prev.</t>
        </is>
      </c>
      <c r="F19" s="16" t="inlineStr">
        <is>
          <t>Horas reales</t>
        </is>
      </c>
      <c r="G19" s="16" t="inlineStr">
        <is>
          <t>% horas</t>
        </is>
      </c>
      <c r="H19" s="16" t="inlineStr">
        <is>
          <t>Resultado</t>
        </is>
      </c>
    </row>
    <row r="20">
      <c r="B20" s="20">
        <f>IFERROR(INDEX(Objetivos!$D$8:$D$47,MATCH($E$12*100+1,Objetivos!$N$8:$N$47,0))&amp;"","")</f>
        <v/>
      </c>
      <c r="C20" s="21">
        <f>IFERROR(INDEX(Objetivos!$C$8:$C$47,MATCH($E$12*100+1,Objetivos!$N$8:$N$47,0))&amp;"","")</f>
        <v/>
      </c>
      <c r="D20" s="21">
        <f>IFERROR(INDEX(Objetivos!$E$8:$E$47,MATCH($E$12*100+1,Objetivos!$N$8:$N$47,0))&amp;"","")</f>
        <v/>
      </c>
      <c r="E20" s="18">
        <f>IFERROR(INDEX(Objetivos!$F$8:$F$47,MATCH($E$12*100+1,Objetivos!$N$8:$N$47,0)),"")</f>
        <v/>
      </c>
      <c r="F20" s="18">
        <f>IFERROR(INDEX(Objetivos!$G$8:$G$47,MATCH($E$12*100+1,Objetivos!$N$8:$N$47,0)),"")</f>
        <v/>
      </c>
      <c r="G20" s="22">
        <f>IFERROR(INDEX(Objetivos!$I$8:$I$47,MATCH($E$12*100+1,Objetivos!$N$8:$N$47,0)),"")</f>
        <v/>
      </c>
      <c r="H20" s="21">
        <f>IFERROR(INDEX(Objetivos!$K$8:$K$47,MATCH($E$12*100+1,Objetivos!$N$8:$N$47,0))&amp;"","")</f>
        <v/>
      </c>
    </row>
    <row r="21">
      <c r="B21" s="20">
        <f>IFERROR(INDEX(Objetivos!$D$8:$D$47,MATCH($E$12*100+2,Objetivos!$N$8:$N$47,0))&amp;"","")</f>
        <v/>
      </c>
      <c r="C21" s="21">
        <f>IFERROR(INDEX(Objetivos!$C$8:$C$47,MATCH($E$12*100+2,Objetivos!$N$8:$N$47,0))&amp;"","")</f>
        <v/>
      </c>
      <c r="D21" s="21">
        <f>IFERROR(INDEX(Objetivos!$E$8:$E$47,MATCH($E$12*100+2,Objetivos!$N$8:$N$47,0))&amp;"","")</f>
        <v/>
      </c>
      <c r="E21" s="18">
        <f>IFERROR(INDEX(Objetivos!$F$8:$F$47,MATCH($E$12*100+2,Objetivos!$N$8:$N$47,0)),"")</f>
        <v/>
      </c>
      <c r="F21" s="18">
        <f>IFERROR(INDEX(Objetivos!$G$8:$G$47,MATCH($E$12*100+2,Objetivos!$N$8:$N$47,0)),"")</f>
        <v/>
      </c>
      <c r="G21" s="22">
        <f>IFERROR(INDEX(Objetivos!$I$8:$I$47,MATCH($E$12*100+2,Objetivos!$N$8:$N$47,0)),"")</f>
        <v/>
      </c>
      <c r="H21" s="21">
        <f>IFERROR(INDEX(Objetivos!$K$8:$K$47,MATCH($E$12*100+2,Objetivos!$N$8:$N$47,0))&amp;"","")</f>
        <v/>
      </c>
    </row>
    <row r="22">
      <c r="B22" s="20">
        <f>IFERROR(INDEX(Objetivos!$D$8:$D$47,MATCH($E$12*100+3,Objetivos!$N$8:$N$47,0))&amp;"","")</f>
        <v/>
      </c>
      <c r="C22" s="21">
        <f>IFERROR(INDEX(Objetivos!$C$8:$C$47,MATCH($E$12*100+3,Objetivos!$N$8:$N$47,0))&amp;"","")</f>
        <v/>
      </c>
      <c r="D22" s="21">
        <f>IFERROR(INDEX(Objetivos!$E$8:$E$47,MATCH($E$12*100+3,Objetivos!$N$8:$N$47,0))&amp;"","")</f>
        <v/>
      </c>
      <c r="E22" s="18">
        <f>IFERROR(INDEX(Objetivos!$F$8:$F$47,MATCH($E$12*100+3,Objetivos!$N$8:$N$47,0)),"")</f>
        <v/>
      </c>
      <c r="F22" s="18">
        <f>IFERROR(INDEX(Objetivos!$G$8:$G$47,MATCH($E$12*100+3,Objetivos!$N$8:$N$47,0)),"")</f>
        <v/>
      </c>
      <c r="G22" s="22">
        <f>IFERROR(INDEX(Objetivos!$I$8:$I$47,MATCH($E$12*100+3,Objetivos!$N$8:$N$47,0)),"")</f>
        <v/>
      </c>
      <c r="H22" s="21">
        <f>IFERROR(INDEX(Objetivos!$K$8:$K$47,MATCH($E$12*100+3,Objetivos!$N$8:$N$47,0))&amp;"","")</f>
        <v/>
      </c>
    </row>
    <row r="23">
      <c r="B23" s="20">
        <f>IFERROR(INDEX(Objetivos!$D$8:$D$47,MATCH($E$12*100+4,Objetivos!$N$8:$N$47,0))&amp;"","")</f>
        <v/>
      </c>
      <c r="C23" s="21">
        <f>IFERROR(INDEX(Objetivos!$C$8:$C$47,MATCH($E$12*100+4,Objetivos!$N$8:$N$47,0))&amp;"","")</f>
        <v/>
      </c>
      <c r="D23" s="21">
        <f>IFERROR(INDEX(Objetivos!$E$8:$E$47,MATCH($E$12*100+4,Objetivos!$N$8:$N$47,0))&amp;"","")</f>
        <v/>
      </c>
      <c r="E23" s="18">
        <f>IFERROR(INDEX(Objetivos!$F$8:$F$47,MATCH($E$12*100+4,Objetivos!$N$8:$N$47,0)),"")</f>
        <v/>
      </c>
      <c r="F23" s="18">
        <f>IFERROR(INDEX(Objetivos!$G$8:$G$47,MATCH($E$12*100+4,Objetivos!$N$8:$N$47,0)),"")</f>
        <v/>
      </c>
      <c r="G23" s="22">
        <f>IFERROR(INDEX(Objetivos!$I$8:$I$47,MATCH($E$12*100+4,Objetivos!$N$8:$N$47,0)),"")</f>
        <v/>
      </c>
      <c r="H23" s="21">
        <f>IFERROR(INDEX(Objetivos!$K$8:$K$47,MATCH($E$12*100+4,Objetivos!$N$8:$N$47,0))&amp;"","")</f>
        <v/>
      </c>
    </row>
    <row r="24">
      <c r="B24" s="20">
        <f>IFERROR(INDEX(Objetivos!$D$8:$D$47,MATCH($E$12*100+5,Objetivos!$N$8:$N$47,0))&amp;"","")</f>
        <v/>
      </c>
      <c r="C24" s="21">
        <f>IFERROR(INDEX(Objetivos!$C$8:$C$47,MATCH($E$12*100+5,Objetivos!$N$8:$N$47,0))&amp;"","")</f>
        <v/>
      </c>
      <c r="D24" s="21">
        <f>IFERROR(INDEX(Objetivos!$E$8:$E$47,MATCH($E$12*100+5,Objetivos!$N$8:$N$47,0))&amp;"","")</f>
        <v/>
      </c>
      <c r="E24" s="18">
        <f>IFERROR(INDEX(Objetivos!$F$8:$F$47,MATCH($E$12*100+5,Objetivos!$N$8:$N$47,0)),"")</f>
        <v/>
      </c>
      <c r="F24" s="18">
        <f>IFERROR(INDEX(Objetivos!$G$8:$G$47,MATCH($E$12*100+5,Objetivos!$N$8:$N$47,0)),"")</f>
        <v/>
      </c>
      <c r="G24" s="22">
        <f>IFERROR(INDEX(Objetivos!$I$8:$I$47,MATCH($E$12*100+5,Objetivos!$N$8:$N$47,0)),"")</f>
        <v/>
      </c>
      <c r="H24" s="21">
        <f>IFERROR(INDEX(Objetivos!$K$8:$K$47,MATCH($E$12*100+5,Objetivos!$N$8:$N$47,0))&amp;"","")</f>
        <v/>
      </c>
    </row>
    <row r="25">
      <c r="B25" s="20">
        <f>IFERROR(INDEX(Objetivos!$D$8:$D$47,MATCH($E$12*100+6,Objetivos!$N$8:$N$47,0))&amp;"","")</f>
        <v/>
      </c>
      <c r="C25" s="21">
        <f>IFERROR(INDEX(Objetivos!$C$8:$C$47,MATCH($E$12*100+6,Objetivos!$N$8:$N$47,0))&amp;"","")</f>
        <v/>
      </c>
      <c r="D25" s="21">
        <f>IFERROR(INDEX(Objetivos!$E$8:$E$47,MATCH($E$12*100+6,Objetivos!$N$8:$N$47,0))&amp;"","")</f>
        <v/>
      </c>
      <c r="E25" s="18">
        <f>IFERROR(INDEX(Objetivos!$F$8:$F$47,MATCH($E$12*100+6,Objetivos!$N$8:$N$47,0)),"")</f>
        <v/>
      </c>
      <c r="F25" s="18">
        <f>IFERROR(INDEX(Objetivos!$G$8:$G$47,MATCH($E$12*100+6,Objetivos!$N$8:$N$47,0)),"")</f>
        <v/>
      </c>
      <c r="G25" s="22">
        <f>IFERROR(INDEX(Objetivos!$I$8:$I$47,MATCH($E$12*100+6,Objetivos!$N$8:$N$47,0)),"")</f>
        <v/>
      </c>
      <c r="H25" s="21">
        <f>IFERROR(INDEX(Objetivos!$K$8:$K$47,MATCH($E$12*100+6,Objetivos!$N$8:$N$47,0))&amp;"","")</f>
        <v/>
      </c>
    </row>
    <row r="27">
      <c r="B27" s="13" t="inlineStr">
        <is>
          <t>HORAS POR SEMANA</t>
        </is>
      </c>
    </row>
    <row r="45">
      <c r="B45" s="13" t="inlineStr">
        <is>
          <t>CUMPLIMIENTO POR ASIGNATURA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9">
    <mergeCell ref="E6:F6"/>
    <mergeCell ref="C6:D6"/>
    <mergeCell ref="C16:H16"/>
    <mergeCell ref="C5:D5"/>
    <mergeCell ref="G5:H5"/>
    <mergeCell ref="E5:F5"/>
    <mergeCell ref="B2:H2"/>
    <mergeCell ref="G6:H6"/>
    <mergeCell ref="B3:H3"/>
  </mergeCells>
  <conditionalFormatting sqref="H15">
    <cfRule type="cellIs" priority="1" operator="equal" dxfId="0">
      <formula>"Semana sólida"</formula>
    </cfRule>
    <cfRule type="cellIs" priority="2" operator="equal" dxfId="1">
      <formula>"Mejorable"</formula>
    </cfRule>
    <cfRule type="cellIs" priority="3" operator="equal" dxfId="2">
      <formula>"Revisar plan"</formula>
    </cfRule>
  </conditionalFormatting>
  <conditionalFormatting sqref="H20:H25">
    <cfRule type="cellIs" priority="4" operator="equal" dxfId="0">
      <formula>"Cumplido"</formula>
    </cfRule>
    <cfRule type="cellIs" priority="5" operator="equal" dxfId="1">
      <formula>"Parcial"</formula>
    </cfRule>
    <cfRule type="cellIs" priority="6" operator="equal" dxfId="2">
      <formula>"Flojo"</formula>
    </cfRule>
  </conditionalFormatting>
  <conditionalFormatting sqref="G20:G25">
    <cfRule type="dataBar" priority="7">
      <dataBar>
        <cfvo type="num" val="0"/>
        <cfvo type="max"/>
        <color rgb="0010B981"/>
      </dataBar>
    </cfRule>
  </conditionalFormatting>
  <dataValidations count="1">
    <dataValidation sqref="C12" showDropDown="0" showInputMessage="0" showErrorMessage="1" allowBlank="1" errorTitle="Semana" error="Escribe un número de semana entre 1 y 13." type="whole" operator="between">
      <formula1>1</formula1>
      <formula2>13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N47"/>
  <sheetViews>
    <sheetView showGridLines="0"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18" customWidth="1" min="3" max="3"/>
    <col width="40" customWidth="1" min="4" max="4"/>
    <col width="11" customWidth="1" min="5" max="5"/>
    <col width="11" customWidth="1" min="6" max="6"/>
    <col width="11" customWidth="1" min="7" max="7"/>
    <col width="12" customWidth="1" min="8" max="8"/>
    <col width="10" customWidth="1" min="9" max="9"/>
    <col width="11" customWidth="1" min="10" max="10"/>
    <col width="12" customWidth="1" min="11" max="11"/>
    <col width="12" customWidth="1" min="12" max="12"/>
    <col hidden="1" width="8" customWidth="1" min="13" max="13"/>
    <col hidden="1" width="8" customWidth="1" min="14" max="14"/>
  </cols>
  <sheetData>
    <row r="2" ht="34" customHeight="1">
      <c r="B2" s="1" t="inlineStr">
        <is>
          <t>Objetivos semanales de estudio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Un objetivo por fila: semana, asignatura, horas previstas y horas reales. El resto se calcula solo.</t>
        </is>
      </c>
    </row>
    <row r="5">
      <c r="C5" s="9" t="inlineStr">
        <is>
          <t>Inicio trimestre (lunes):</t>
        </is>
      </c>
      <c r="D5" s="23" t="n">
        <v>46279</v>
      </c>
      <c r="E5" s="9" t="inlineStr">
        <is>
          <t>Cumplido ≥</t>
        </is>
      </c>
      <c r="F5" s="24" t="n">
        <v>0.9</v>
      </c>
      <c r="G5" s="9" t="inlineStr">
        <is>
          <t>Parcial ≥</t>
        </is>
      </c>
      <c r="H5" s="24" t="n">
        <v>0.6</v>
      </c>
    </row>
    <row r="7" ht="32" customHeight="1">
      <c r="B7" s="16" t="inlineStr">
        <is>
          <t>Sem.</t>
        </is>
      </c>
      <c r="C7" s="16" t="inlineStr">
        <is>
          <t>Asignatura</t>
        </is>
      </c>
      <c r="D7" s="16" t="inlineStr">
        <is>
          <t>Objetivo de la semana</t>
        </is>
      </c>
      <c r="E7" s="16" t="inlineStr">
        <is>
          <t>Prioridad</t>
        </is>
      </c>
      <c r="F7" s="16" t="inlineStr">
        <is>
          <t>Horas previstas</t>
        </is>
      </c>
      <c r="G7" s="16" t="inlineStr">
        <is>
          <t>Horas reales</t>
        </is>
      </c>
      <c r="H7" s="16" t="inlineStr">
        <is>
          <t>¿Objetivo logrado?</t>
        </is>
      </c>
      <c r="I7" s="16" t="inlineStr">
        <is>
          <t>% horas</t>
        </is>
      </c>
      <c r="J7" s="16" t="inlineStr">
        <is>
          <t>Diferencia (h)</t>
        </is>
      </c>
      <c r="K7" s="16" t="inlineStr">
        <is>
          <t>Resultado</t>
        </is>
      </c>
      <c r="L7" s="16" t="inlineStr">
        <is>
          <t>Lunes de la semana</t>
        </is>
      </c>
      <c r="M7" s="25" t="inlineStr">
        <is>
          <t>Orden (aux.)</t>
        </is>
      </c>
      <c r="N7" s="25" t="inlineStr">
        <is>
          <t>Clave (aux.)</t>
        </is>
      </c>
    </row>
    <row r="8">
      <c r="B8" s="14" t="n">
        <v>1</v>
      </c>
      <c r="C8" s="26" t="inlineStr">
        <is>
          <t>Cálculo</t>
        </is>
      </c>
      <c r="D8" s="26" t="inlineStr">
        <is>
          <t>Repasar límites y derivadas (cap. 1-2)</t>
        </is>
      </c>
      <c r="E8" s="27" t="inlineStr">
        <is>
          <t>Alta</t>
        </is>
      </c>
      <c r="F8" s="28" t="n">
        <v>6</v>
      </c>
      <c r="G8" s="28" t="n">
        <v>6.5</v>
      </c>
      <c r="H8" s="27" t="inlineStr">
        <is>
          <t>Sí</t>
        </is>
      </c>
      <c r="I8" s="22">
        <f>IF(OR(F8="",G8=""),"",IFERROR(G8/F8,""))</f>
        <v/>
      </c>
      <c r="J8" s="29">
        <f>IF(OR(F8="",G8=""),"",G8-F8)</f>
        <v/>
      </c>
      <c r="K8" s="21">
        <f>IF(F8="","",IF(G8="","Pendiente",IF(I8&gt;=$F$5,"Cumplido",IF(I8&gt;=$H$5,"Parcial","Flojo"))))</f>
        <v/>
      </c>
      <c r="L8" s="15">
        <f>IF(OR(B8="",$D$5=""),"",$D$5+7*(B8-1))</f>
        <v/>
      </c>
      <c r="M8" s="30">
        <f>IF(B8="","",COUNTIF($B$8:B8,B8))</f>
        <v/>
      </c>
      <c r="N8" s="30">
        <f>IF(B8="","",B8*100+M8)</f>
        <v/>
      </c>
    </row>
    <row r="9">
      <c r="B9" s="14" t="n">
        <v>1</v>
      </c>
      <c r="C9" s="26" t="inlineStr">
        <is>
          <t>Inglés B2</t>
        </is>
      </c>
      <c r="D9" s="26" t="inlineStr">
        <is>
          <t>Unit 1 y 30 min de listening diario</t>
        </is>
      </c>
      <c r="E9" s="27" t="inlineStr">
        <is>
          <t>Media</t>
        </is>
      </c>
      <c r="F9" s="28" t="n">
        <v>4</v>
      </c>
      <c r="G9" s="28" t="n">
        <v>3.5</v>
      </c>
      <c r="H9" s="27" t="inlineStr">
        <is>
          <t>Parcial</t>
        </is>
      </c>
      <c r="I9" s="22">
        <f>IF(OR(F9="",G9=""),"",IFERROR(G9/F9,""))</f>
        <v/>
      </c>
      <c r="J9" s="29">
        <f>IF(OR(F9="",G9=""),"",G9-F9)</f>
        <v/>
      </c>
      <c r="K9" s="21">
        <f>IF(F9="","",IF(G9="","Pendiente",IF(I9&gt;=$F$5,"Cumplido",IF(I9&gt;=$H$5,"Parcial","Flojo"))))</f>
        <v/>
      </c>
      <c r="L9" s="15">
        <f>IF(OR(B9="",$D$5=""),"",$D$5+7*(B9-1))</f>
        <v/>
      </c>
      <c r="M9" s="30">
        <f>IF(B9="","",COUNTIF($B$8:B9,B9))</f>
        <v/>
      </c>
      <c r="N9" s="30">
        <f>IF(B9="","",B9*100+M9)</f>
        <v/>
      </c>
    </row>
    <row r="10">
      <c r="B10" s="14" t="n">
        <v>1</v>
      </c>
      <c r="C10" s="26" t="inlineStr">
        <is>
          <t>Historia</t>
        </is>
      </c>
      <c r="D10" s="26" t="inlineStr">
        <is>
          <t>Leer el tema 1 y hacer esquema</t>
        </is>
      </c>
      <c r="E10" s="27" t="inlineStr">
        <is>
          <t>Media</t>
        </is>
      </c>
      <c r="F10" s="28" t="n">
        <v>3</v>
      </c>
      <c r="G10" s="28" t="n">
        <v>3</v>
      </c>
      <c r="H10" s="27" t="inlineStr">
        <is>
          <t>Sí</t>
        </is>
      </c>
      <c r="I10" s="22">
        <f>IF(OR(F10="",G10=""),"",IFERROR(G10/F10,""))</f>
        <v/>
      </c>
      <c r="J10" s="29">
        <f>IF(OR(F10="",G10=""),"",G10-F10)</f>
        <v/>
      </c>
      <c r="K10" s="21">
        <f>IF(F10="","",IF(G10="","Pendiente",IF(I10&gt;=$F$5,"Cumplido",IF(I10&gt;=$H$5,"Parcial","Flojo"))))</f>
        <v/>
      </c>
      <c r="L10" s="15">
        <f>IF(OR(B10="",$D$5=""),"",$D$5+7*(B10-1))</f>
        <v/>
      </c>
      <c r="M10" s="30">
        <f>IF(B10="","",COUNTIF($B$8:B10,B10))</f>
        <v/>
      </c>
      <c r="N10" s="30">
        <f>IF(B10="","",B10*100+M10)</f>
        <v/>
      </c>
    </row>
    <row r="11">
      <c r="B11" s="14" t="n">
        <v>1</v>
      </c>
      <c r="C11" s="26" t="inlineStr">
        <is>
          <t>Programación</t>
        </is>
      </c>
      <c r="D11" s="26" t="inlineStr">
        <is>
          <t>10 ejercicios de bucles</t>
        </is>
      </c>
      <c r="E11" s="27" t="inlineStr">
        <is>
          <t>Alta</t>
        </is>
      </c>
      <c r="F11" s="28" t="n">
        <v>5</v>
      </c>
      <c r="G11" s="28" t="n">
        <v>5.5</v>
      </c>
      <c r="H11" s="27" t="inlineStr">
        <is>
          <t>Sí</t>
        </is>
      </c>
      <c r="I11" s="22">
        <f>IF(OR(F11="",G11=""),"",IFERROR(G11/F11,""))</f>
        <v/>
      </c>
      <c r="J11" s="29">
        <f>IF(OR(F11="",G11=""),"",G11-F11)</f>
        <v/>
      </c>
      <c r="K11" s="21">
        <f>IF(F11="","",IF(G11="","Pendiente",IF(I11&gt;=$F$5,"Cumplido",IF(I11&gt;=$H$5,"Parcial","Flojo"))))</f>
        <v/>
      </c>
      <c r="L11" s="15">
        <f>IF(OR(B11="",$D$5=""),"",$D$5+7*(B11-1))</f>
        <v/>
      </c>
      <c r="M11" s="30">
        <f>IF(B11="","",COUNTIF($B$8:B11,B11))</f>
        <v/>
      </c>
      <c r="N11" s="30">
        <f>IF(B11="","",B11*100+M11)</f>
        <v/>
      </c>
    </row>
    <row r="12">
      <c r="B12" s="14" t="n">
        <v>2</v>
      </c>
      <c r="C12" s="26" t="inlineStr">
        <is>
          <t>Cálculo</t>
        </is>
      </c>
      <c r="D12" s="26" t="inlineStr">
        <is>
          <t>Integrales: hoja de problemas 1</t>
        </is>
      </c>
      <c r="E12" s="27" t="inlineStr">
        <is>
          <t>Alta</t>
        </is>
      </c>
      <c r="F12" s="28" t="n">
        <v>6</v>
      </c>
      <c r="G12" s="28" t="n">
        <v>4.5</v>
      </c>
      <c r="H12" s="27" t="inlineStr">
        <is>
          <t>Parcial</t>
        </is>
      </c>
      <c r="I12" s="22">
        <f>IF(OR(F12="",G12=""),"",IFERROR(G12/F12,""))</f>
        <v/>
      </c>
      <c r="J12" s="29">
        <f>IF(OR(F12="",G12=""),"",G12-F12)</f>
        <v/>
      </c>
      <c r="K12" s="21">
        <f>IF(F12="","",IF(G12="","Pendiente",IF(I12&gt;=$F$5,"Cumplido",IF(I12&gt;=$H$5,"Parcial","Flojo"))))</f>
        <v/>
      </c>
      <c r="L12" s="15">
        <f>IF(OR(B12="",$D$5=""),"",$D$5+7*(B12-1))</f>
        <v/>
      </c>
      <c r="M12" s="30">
        <f>IF(B12="","",COUNTIF($B$8:B12,B12))</f>
        <v/>
      </c>
      <c r="N12" s="30">
        <f>IF(B12="","",B12*100+M12)</f>
        <v/>
      </c>
    </row>
    <row r="13">
      <c r="B13" s="14" t="n">
        <v>2</v>
      </c>
      <c r="C13" s="26" t="inlineStr">
        <is>
          <t>Estadística</t>
        </is>
      </c>
      <c r="D13" s="26" t="inlineStr">
        <is>
          <t>Probabilidad condicionada (8 ejercicios)</t>
        </is>
      </c>
      <c r="E13" s="27" t="inlineStr">
        <is>
          <t>Alta</t>
        </is>
      </c>
      <c r="F13" s="28" t="n">
        <v>4</v>
      </c>
      <c r="G13" s="28" t="n">
        <v>4</v>
      </c>
      <c r="H13" s="27" t="inlineStr">
        <is>
          <t>Sí</t>
        </is>
      </c>
      <c r="I13" s="22">
        <f>IF(OR(F13="",G13=""),"",IFERROR(G13/F13,""))</f>
        <v/>
      </c>
      <c r="J13" s="29">
        <f>IF(OR(F13="",G13=""),"",G13-F13)</f>
        <v/>
      </c>
      <c r="K13" s="21">
        <f>IF(F13="","",IF(G13="","Pendiente",IF(I13&gt;=$F$5,"Cumplido",IF(I13&gt;=$H$5,"Parcial","Flojo"))))</f>
        <v/>
      </c>
      <c r="L13" s="15">
        <f>IF(OR(B13="",$D$5=""),"",$D$5+7*(B13-1))</f>
        <v/>
      </c>
      <c r="M13" s="30">
        <f>IF(B13="","",COUNTIF($B$8:B13,B13))</f>
        <v/>
      </c>
      <c r="N13" s="30">
        <f>IF(B13="","",B13*100+M13)</f>
        <v/>
      </c>
    </row>
    <row r="14">
      <c r="B14" s="14" t="n">
        <v>2</v>
      </c>
      <c r="C14" s="26" t="inlineStr">
        <is>
          <t>Química</t>
        </is>
      </c>
      <c r="D14" s="26" t="inlineStr">
        <is>
          <t>Formulación inorgánica</t>
        </is>
      </c>
      <c r="E14" s="27" t="inlineStr">
        <is>
          <t>Media</t>
        </is>
      </c>
      <c r="F14" s="28" t="n">
        <v>3</v>
      </c>
      <c r="G14" s="28" t="n">
        <v>1.5</v>
      </c>
      <c r="H14" s="27" t="inlineStr">
        <is>
          <t>No</t>
        </is>
      </c>
      <c r="I14" s="22">
        <f>IF(OR(F14="",G14=""),"",IFERROR(G14/F14,""))</f>
        <v/>
      </c>
      <c r="J14" s="29">
        <f>IF(OR(F14="",G14=""),"",G14-F14)</f>
        <v/>
      </c>
      <c r="K14" s="21">
        <f>IF(F14="","",IF(G14="","Pendiente",IF(I14&gt;=$F$5,"Cumplido",IF(I14&gt;=$H$5,"Parcial","Flojo"))))</f>
        <v/>
      </c>
      <c r="L14" s="15">
        <f>IF(OR(B14="",$D$5=""),"",$D$5+7*(B14-1))</f>
        <v/>
      </c>
      <c r="M14" s="30">
        <f>IF(B14="","",COUNTIF($B$8:B14,B14))</f>
        <v/>
      </c>
      <c r="N14" s="30">
        <f>IF(B14="","",B14*100+M14)</f>
        <v/>
      </c>
    </row>
    <row r="15">
      <c r="B15" s="14" t="n">
        <v>2</v>
      </c>
      <c r="C15" s="26" t="inlineStr">
        <is>
          <t>Redacción</t>
        </is>
      </c>
      <c r="D15" s="26" t="inlineStr">
        <is>
          <t>Borrador del ensayo</t>
        </is>
      </c>
      <c r="E15" s="27" t="inlineStr">
        <is>
          <t>Baja</t>
        </is>
      </c>
      <c r="F15" s="28" t="n">
        <v>3</v>
      </c>
      <c r="G15" s="28" t="n">
        <v>3.5</v>
      </c>
      <c r="H15" s="27" t="inlineStr">
        <is>
          <t>Sí</t>
        </is>
      </c>
      <c r="I15" s="22">
        <f>IF(OR(F15="",G15=""),"",IFERROR(G15/F15,""))</f>
        <v/>
      </c>
      <c r="J15" s="29">
        <f>IF(OR(F15="",G15=""),"",G15-F15)</f>
        <v/>
      </c>
      <c r="K15" s="21">
        <f>IF(F15="","",IF(G15="","Pendiente",IF(I15&gt;=$F$5,"Cumplido",IF(I15&gt;=$H$5,"Parcial","Flojo"))))</f>
        <v/>
      </c>
      <c r="L15" s="15">
        <f>IF(OR(B15="",$D$5=""),"",$D$5+7*(B15-1))</f>
        <v/>
      </c>
      <c r="M15" s="30">
        <f>IF(B15="","",COUNTIF($B$8:B15,B15))</f>
        <v/>
      </c>
      <c r="N15" s="30">
        <f>IF(B15="","",B15*100+M15)</f>
        <v/>
      </c>
    </row>
    <row r="16">
      <c r="B16" s="14" t="n">
        <v>3</v>
      </c>
      <c r="C16" s="26" t="inlineStr">
        <is>
          <t>Cálculo</t>
        </is>
      </c>
      <c r="D16" s="26" t="inlineStr">
        <is>
          <t>Simulacro del parcial 1</t>
        </is>
      </c>
      <c r="E16" s="27" t="inlineStr">
        <is>
          <t>Alta</t>
        </is>
      </c>
      <c r="F16" s="28" t="n">
        <v>5</v>
      </c>
      <c r="G16" s="28" t="n">
        <v>5</v>
      </c>
      <c r="H16" s="27" t="inlineStr">
        <is>
          <t>Sí</t>
        </is>
      </c>
      <c r="I16" s="22">
        <f>IF(OR(F16="",G16=""),"",IFERROR(G16/F16,""))</f>
        <v/>
      </c>
      <c r="J16" s="29">
        <f>IF(OR(F16="",G16=""),"",G16-F16)</f>
        <v/>
      </c>
      <c r="K16" s="21">
        <f>IF(F16="","",IF(G16="","Pendiente",IF(I16&gt;=$F$5,"Cumplido",IF(I16&gt;=$H$5,"Parcial","Flojo"))))</f>
        <v/>
      </c>
      <c r="L16" s="15">
        <f>IF(OR(B16="",$D$5=""),"",$D$5+7*(B16-1))</f>
        <v/>
      </c>
      <c r="M16" s="30">
        <f>IF(B16="","",COUNTIF($B$8:B16,B16))</f>
        <v/>
      </c>
      <c r="N16" s="30">
        <f>IF(B16="","",B16*100+M16)</f>
        <v/>
      </c>
    </row>
    <row r="17">
      <c r="B17" s="14" t="n">
        <v>3</v>
      </c>
      <c r="C17" s="26" t="inlineStr">
        <is>
          <t>Inglés B2</t>
        </is>
      </c>
      <c r="D17" s="26" t="inlineStr">
        <is>
          <t>Writing: dos emails formales</t>
        </is>
      </c>
      <c r="E17" s="27" t="inlineStr">
        <is>
          <t>Media</t>
        </is>
      </c>
      <c r="F17" s="28" t="n">
        <v>3</v>
      </c>
      <c r="G17" s="28" t="n">
        <v>2</v>
      </c>
      <c r="H17" s="27" t="inlineStr">
        <is>
          <t>Parcial</t>
        </is>
      </c>
      <c r="I17" s="22">
        <f>IF(OR(F17="",G17=""),"",IFERROR(G17/F17,""))</f>
        <v/>
      </c>
      <c r="J17" s="29">
        <f>IF(OR(F17="",G17=""),"",G17-F17)</f>
        <v/>
      </c>
      <c r="K17" s="21">
        <f>IF(F17="","",IF(G17="","Pendiente",IF(I17&gt;=$F$5,"Cumplido",IF(I17&gt;=$H$5,"Parcial","Flojo"))))</f>
        <v/>
      </c>
      <c r="L17" s="15">
        <f>IF(OR(B17="",$D$5=""),"",$D$5+7*(B17-1))</f>
        <v/>
      </c>
      <c r="M17" s="30">
        <f>IF(B17="","",COUNTIF($B$8:B17,B17))</f>
        <v/>
      </c>
      <c r="N17" s="30">
        <f>IF(B17="","",B17*100+M17)</f>
        <v/>
      </c>
    </row>
    <row r="18">
      <c r="B18" s="14" t="n">
        <v>3</v>
      </c>
      <c r="C18" s="26" t="inlineStr">
        <is>
          <t>Estadística</t>
        </is>
      </c>
      <c r="D18" s="26" t="inlineStr">
        <is>
          <t>Ficha resumen de distribuciones</t>
        </is>
      </c>
      <c r="E18" s="27" t="inlineStr">
        <is>
          <t>Media</t>
        </is>
      </c>
      <c r="F18" s="28" t="n">
        <v>4</v>
      </c>
      <c r="G18" s="28" t="n">
        <v>3</v>
      </c>
      <c r="H18" s="27" t="inlineStr">
        <is>
          <t>Parcial</t>
        </is>
      </c>
      <c r="I18" s="22">
        <f>IF(OR(F18="",G18=""),"",IFERROR(G18/F18,""))</f>
        <v/>
      </c>
      <c r="J18" s="29">
        <f>IF(OR(F18="",G18=""),"",G18-F18)</f>
        <v/>
      </c>
      <c r="K18" s="21">
        <f>IF(F18="","",IF(G18="","Pendiente",IF(I18&gt;=$F$5,"Cumplido",IF(I18&gt;=$H$5,"Parcial","Flojo"))))</f>
        <v/>
      </c>
      <c r="L18" s="15">
        <f>IF(OR(B18="",$D$5=""),"",$D$5+7*(B18-1))</f>
        <v/>
      </c>
      <c r="M18" s="30">
        <f>IF(B18="","",COUNTIF($B$8:B18,B18))</f>
        <v/>
      </c>
      <c r="N18" s="30">
        <f>IF(B18="","",B18*100+M18)</f>
        <v/>
      </c>
    </row>
    <row r="19">
      <c r="B19" s="14" t="n">
        <v>3</v>
      </c>
      <c r="C19" s="26" t="inlineStr">
        <is>
          <t>Programación</t>
        </is>
      </c>
      <c r="D19" s="26" t="inlineStr">
        <is>
          <t>Módulo de lectura de ficheros</t>
        </is>
      </c>
      <c r="E19" s="27" t="inlineStr">
        <is>
          <t>Alta</t>
        </is>
      </c>
      <c r="F19" s="28" t="n">
        <v>6</v>
      </c>
      <c r="G19" s="28" t="n">
        <v>4</v>
      </c>
      <c r="H19" s="27" t="inlineStr">
        <is>
          <t>Parcial</t>
        </is>
      </c>
      <c r="I19" s="22">
        <f>IF(OR(F19="",G19=""),"",IFERROR(G19/F19,""))</f>
        <v/>
      </c>
      <c r="J19" s="29">
        <f>IF(OR(F19="",G19=""),"",G19-F19)</f>
        <v/>
      </c>
      <c r="K19" s="21">
        <f>IF(F19="","",IF(G19="","Pendiente",IF(I19&gt;=$F$5,"Cumplido",IF(I19&gt;=$H$5,"Parcial","Flojo"))))</f>
        <v/>
      </c>
      <c r="L19" s="15">
        <f>IF(OR(B19="",$D$5=""),"",$D$5+7*(B19-1))</f>
        <v/>
      </c>
      <c r="M19" s="30">
        <f>IF(B19="","",COUNTIF($B$8:B19,B19))</f>
        <v/>
      </c>
      <c r="N19" s="30">
        <f>IF(B19="","",B19*100+M19)</f>
        <v/>
      </c>
    </row>
    <row r="20">
      <c r="B20" s="14" t="n">
        <v>4</v>
      </c>
      <c r="C20" s="26" t="inlineStr">
        <is>
          <t>Química</t>
        </is>
      </c>
      <c r="D20" s="26" t="inlineStr">
        <is>
          <t>Estequiometría: 15 problemas</t>
        </is>
      </c>
      <c r="E20" s="27" t="inlineStr">
        <is>
          <t>Alta</t>
        </is>
      </c>
      <c r="F20" s="28" t="n">
        <v>5</v>
      </c>
      <c r="G20" s="28" t="n"/>
      <c r="H20" s="27" t="n"/>
      <c r="I20" s="22">
        <f>IF(OR(F20="",G20=""),"",IFERROR(G20/F20,""))</f>
        <v/>
      </c>
      <c r="J20" s="29">
        <f>IF(OR(F20="",G20=""),"",G20-F20)</f>
        <v/>
      </c>
      <c r="K20" s="21">
        <f>IF(F20="","",IF(G20="","Pendiente",IF(I20&gt;=$F$5,"Cumplido",IF(I20&gt;=$H$5,"Parcial","Flojo"))))</f>
        <v/>
      </c>
      <c r="L20" s="15">
        <f>IF(OR(B20="",$D$5=""),"",$D$5+7*(B20-1))</f>
        <v/>
      </c>
      <c r="M20" s="30">
        <f>IF(B20="","",COUNTIF($B$8:B20,B20))</f>
        <v/>
      </c>
      <c r="N20" s="30">
        <f>IF(B20="","",B20*100+M20)</f>
        <v/>
      </c>
    </row>
    <row r="21">
      <c r="B21" s="14" t="n">
        <v>4</v>
      </c>
      <c r="C21" s="26" t="inlineStr">
        <is>
          <t>Historia</t>
        </is>
      </c>
      <c r="D21" s="26" t="inlineStr">
        <is>
          <t>Resumen de los temas 2 y 3</t>
        </is>
      </c>
      <c r="E21" s="27" t="inlineStr">
        <is>
          <t>Media</t>
        </is>
      </c>
      <c r="F21" s="28" t="n">
        <v>4</v>
      </c>
      <c r="G21" s="28" t="n"/>
      <c r="H21" s="27" t="n"/>
      <c r="I21" s="22">
        <f>IF(OR(F21="",G21=""),"",IFERROR(G21/F21,""))</f>
        <v/>
      </c>
      <c r="J21" s="29">
        <f>IF(OR(F21="",G21=""),"",G21-F21)</f>
        <v/>
      </c>
      <c r="K21" s="21">
        <f>IF(F21="","",IF(G21="","Pendiente",IF(I21&gt;=$F$5,"Cumplido",IF(I21&gt;=$H$5,"Parcial","Flojo"))))</f>
        <v/>
      </c>
      <c r="L21" s="15">
        <f>IF(OR(B21="",$D$5=""),"",$D$5+7*(B21-1))</f>
        <v/>
      </c>
      <c r="M21" s="30">
        <f>IF(B21="","",COUNTIF($B$8:B21,B21))</f>
        <v/>
      </c>
      <c r="N21" s="30">
        <f>IF(B21="","",B21*100+M21)</f>
        <v/>
      </c>
    </row>
    <row r="22">
      <c r="B22" s="14" t="n">
        <v>4</v>
      </c>
      <c r="C22" s="26" t="inlineStr">
        <is>
          <t>Redacción</t>
        </is>
      </c>
      <c r="D22" s="26" t="inlineStr">
        <is>
          <t>Versión final del ensayo</t>
        </is>
      </c>
      <c r="E22" s="27" t="inlineStr">
        <is>
          <t>Media</t>
        </is>
      </c>
      <c r="F22" s="28" t="n">
        <v>3</v>
      </c>
      <c r="G22" s="28" t="n"/>
      <c r="H22" s="27" t="n"/>
      <c r="I22" s="22">
        <f>IF(OR(F22="",G22=""),"",IFERROR(G22/F22,""))</f>
        <v/>
      </c>
      <c r="J22" s="29">
        <f>IF(OR(F22="",G22=""),"",G22-F22)</f>
        <v/>
      </c>
      <c r="K22" s="21">
        <f>IF(F22="","",IF(G22="","Pendiente",IF(I22&gt;=$F$5,"Cumplido",IF(I22&gt;=$H$5,"Parcial","Flojo"))))</f>
        <v/>
      </c>
      <c r="L22" s="15">
        <f>IF(OR(B22="",$D$5=""),"",$D$5+7*(B22-1))</f>
        <v/>
      </c>
      <c r="M22" s="30">
        <f>IF(B22="","",COUNTIF($B$8:B22,B22))</f>
        <v/>
      </c>
      <c r="N22" s="30">
        <f>IF(B22="","",B22*100+M22)</f>
        <v/>
      </c>
    </row>
    <row r="23">
      <c r="B23" s="14" t="n"/>
      <c r="C23" s="26" t="n"/>
      <c r="D23" s="26" t="n"/>
      <c r="E23" s="27" t="n"/>
      <c r="F23" s="28" t="n"/>
      <c r="G23" s="28" t="n"/>
      <c r="H23" s="27" t="n"/>
      <c r="I23" s="22">
        <f>IF(OR(F23="",G23=""),"",IFERROR(G23/F23,""))</f>
        <v/>
      </c>
      <c r="J23" s="29">
        <f>IF(OR(F23="",G23=""),"",G23-F23)</f>
        <v/>
      </c>
      <c r="K23" s="21">
        <f>IF(F23="","",IF(G23="","Pendiente",IF(I23&gt;=$F$5,"Cumplido",IF(I23&gt;=$H$5,"Parcial","Flojo"))))</f>
        <v/>
      </c>
      <c r="L23" s="15">
        <f>IF(OR(B23="",$D$5=""),"",$D$5+7*(B23-1))</f>
        <v/>
      </c>
      <c r="M23" s="30">
        <f>IF(B23="","",COUNTIF($B$8:B23,B23))</f>
        <v/>
      </c>
      <c r="N23" s="30">
        <f>IF(B23="","",B23*100+M23)</f>
        <v/>
      </c>
    </row>
    <row r="24">
      <c r="B24" s="14" t="n"/>
      <c r="C24" s="26" t="n"/>
      <c r="D24" s="26" t="n"/>
      <c r="E24" s="27" t="n"/>
      <c r="F24" s="28" t="n"/>
      <c r="G24" s="28" t="n"/>
      <c r="H24" s="27" t="n"/>
      <c r="I24" s="22">
        <f>IF(OR(F24="",G24=""),"",IFERROR(G24/F24,""))</f>
        <v/>
      </c>
      <c r="J24" s="29">
        <f>IF(OR(F24="",G24=""),"",G24-F24)</f>
        <v/>
      </c>
      <c r="K24" s="21">
        <f>IF(F24="","",IF(G24="","Pendiente",IF(I24&gt;=$F$5,"Cumplido",IF(I24&gt;=$H$5,"Parcial","Flojo"))))</f>
        <v/>
      </c>
      <c r="L24" s="15">
        <f>IF(OR(B24="",$D$5=""),"",$D$5+7*(B24-1))</f>
        <v/>
      </c>
      <c r="M24" s="30">
        <f>IF(B24="","",COUNTIF($B$8:B24,B24))</f>
        <v/>
      </c>
      <c r="N24" s="30">
        <f>IF(B24="","",B24*100+M24)</f>
        <v/>
      </c>
    </row>
    <row r="25">
      <c r="B25" s="14" t="n"/>
      <c r="C25" s="26" t="n"/>
      <c r="D25" s="26" t="n"/>
      <c r="E25" s="27" t="n"/>
      <c r="F25" s="28" t="n"/>
      <c r="G25" s="28" t="n"/>
      <c r="H25" s="27" t="n"/>
      <c r="I25" s="22">
        <f>IF(OR(F25="",G25=""),"",IFERROR(G25/F25,""))</f>
        <v/>
      </c>
      <c r="J25" s="29">
        <f>IF(OR(F25="",G25=""),"",G25-F25)</f>
        <v/>
      </c>
      <c r="K25" s="21">
        <f>IF(F25="","",IF(G25="","Pendiente",IF(I25&gt;=$F$5,"Cumplido",IF(I25&gt;=$H$5,"Parcial","Flojo"))))</f>
        <v/>
      </c>
      <c r="L25" s="15">
        <f>IF(OR(B25="",$D$5=""),"",$D$5+7*(B25-1))</f>
        <v/>
      </c>
      <c r="M25" s="30">
        <f>IF(B25="","",COUNTIF($B$8:B25,B25))</f>
        <v/>
      </c>
      <c r="N25" s="30">
        <f>IF(B25="","",B25*100+M25)</f>
        <v/>
      </c>
    </row>
    <row r="26">
      <c r="B26" s="14" t="n"/>
      <c r="C26" s="26" t="n"/>
      <c r="D26" s="26" t="n"/>
      <c r="E26" s="27" t="n"/>
      <c r="F26" s="28" t="n"/>
      <c r="G26" s="28" t="n"/>
      <c r="H26" s="27" t="n"/>
      <c r="I26" s="22">
        <f>IF(OR(F26="",G26=""),"",IFERROR(G26/F26,""))</f>
        <v/>
      </c>
      <c r="J26" s="29">
        <f>IF(OR(F26="",G26=""),"",G26-F26)</f>
        <v/>
      </c>
      <c r="K26" s="21">
        <f>IF(F26="","",IF(G26="","Pendiente",IF(I26&gt;=$F$5,"Cumplido",IF(I26&gt;=$H$5,"Parcial","Flojo"))))</f>
        <v/>
      </c>
      <c r="L26" s="15">
        <f>IF(OR(B26="",$D$5=""),"",$D$5+7*(B26-1))</f>
        <v/>
      </c>
      <c r="M26" s="30">
        <f>IF(B26="","",COUNTIF($B$8:B26,B26))</f>
        <v/>
      </c>
      <c r="N26" s="30">
        <f>IF(B26="","",B26*100+M26)</f>
        <v/>
      </c>
    </row>
    <row r="27">
      <c r="B27" s="14" t="n"/>
      <c r="C27" s="26" t="n"/>
      <c r="D27" s="26" t="n"/>
      <c r="E27" s="27" t="n"/>
      <c r="F27" s="28" t="n"/>
      <c r="G27" s="28" t="n"/>
      <c r="H27" s="27" t="n"/>
      <c r="I27" s="22">
        <f>IF(OR(F27="",G27=""),"",IFERROR(G27/F27,""))</f>
        <v/>
      </c>
      <c r="J27" s="29">
        <f>IF(OR(F27="",G27=""),"",G27-F27)</f>
        <v/>
      </c>
      <c r="K27" s="21">
        <f>IF(F27="","",IF(G27="","Pendiente",IF(I27&gt;=$F$5,"Cumplido",IF(I27&gt;=$H$5,"Parcial","Flojo"))))</f>
        <v/>
      </c>
      <c r="L27" s="15">
        <f>IF(OR(B27="",$D$5=""),"",$D$5+7*(B27-1))</f>
        <v/>
      </c>
      <c r="M27" s="30">
        <f>IF(B27="","",COUNTIF($B$8:B27,B27))</f>
        <v/>
      </c>
      <c r="N27" s="30">
        <f>IF(B27="","",B27*100+M27)</f>
        <v/>
      </c>
    </row>
    <row r="28">
      <c r="B28" s="14" t="n"/>
      <c r="C28" s="26" t="n"/>
      <c r="D28" s="26" t="n"/>
      <c r="E28" s="27" t="n"/>
      <c r="F28" s="28" t="n"/>
      <c r="G28" s="28" t="n"/>
      <c r="H28" s="27" t="n"/>
      <c r="I28" s="22">
        <f>IF(OR(F28="",G28=""),"",IFERROR(G28/F28,""))</f>
        <v/>
      </c>
      <c r="J28" s="29">
        <f>IF(OR(F28="",G28=""),"",G28-F28)</f>
        <v/>
      </c>
      <c r="K28" s="21">
        <f>IF(F28="","",IF(G28="","Pendiente",IF(I28&gt;=$F$5,"Cumplido",IF(I28&gt;=$H$5,"Parcial","Flojo"))))</f>
        <v/>
      </c>
      <c r="L28" s="15">
        <f>IF(OR(B28="",$D$5=""),"",$D$5+7*(B28-1))</f>
        <v/>
      </c>
      <c r="M28" s="30">
        <f>IF(B28="","",COUNTIF($B$8:B28,B28))</f>
        <v/>
      </c>
      <c r="N28" s="30">
        <f>IF(B28="","",B28*100+M28)</f>
        <v/>
      </c>
    </row>
    <row r="29">
      <c r="B29" s="14" t="n"/>
      <c r="C29" s="26" t="n"/>
      <c r="D29" s="26" t="n"/>
      <c r="E29" s="27" t="n"/>
      <c r="F29" s="28" t="n"/>
      <c r="G29" s="28" t="n"/>
      <c r="H29" s="27" t="n"/>
      <c r="I29" s="22">
        <f>IF(OR(F29="",G29=""),"",IFERROR(G29/F29,""))</f>
        <v/>
      </c>
      <c r="J29" s="29">
        <f>IF(OR(F29="",G29=""),"",G29-F29)</f>
        <v/>
      </c>
      <c r="K29" s="21">
        <f>IF(F29="","",IF(G29="","Pendiente",IF(I29&gt;=$F$5,"Cumplido",IF(I29&gt;=$H$5,"Parcial","Flojo"))))</f>
        <v/>
      </c>
      <c r="L29" s="15">
        <f>IF(OR(B29="",$D$5=""),"",$D$5+7*(B29-1))</f>
        <v/>
      </c>
      <c r="M29" s="30">
        <f>IF(B29="","",COUNTIF($B$8:B29,B29))</f>
        <v/>
      </c>
      <c r="N29" s="30">
        <f>IF(B29="","",B29*100+M29)</f>
        <v/>
      </c>
    </row>
    <row r="30">
      <c r="B30" s="14" t="n"/>
      <c r="C30" s="26" t="n"/>
      <c r="D30" s="26" t="n"/>
      <c r="E30" s="27" t="n"/>
      <c r="F30" s="28" t="n"/>
      <c r="G30" s="28" t="n"/>
      <c r="H30" s="27" t="n"/>
      <c r="I30" s="22">
        <f>IF(OR(F30="",G30=""),"",IFERROR(G30/F30,""))</f>
        <v/>
      </c>
      <c r="J30" s="29">
        <f>IF(OR(F30="",G30=""),"",G30-F30)</f>
        <v/>
      </c>
      <c r="K30" s="21">
        <f>IF(F30="","",IF(G30="","Pendiente",IF(I30&gt;=$F$5,"Cumplido",IF(I30&gt;=$H$5,"Parcial","Flojo"))))</f>
        <v/>
      </c>
      <c r="L30" s="15">
        <f>IF(OR(B30="",$D$5=""),"",$D$5+7*(B30-1))</f>
        <v/>
      </c>
      <c r="M30" s="30">
        <f>IF(B30="","",COUNTIF($B$8:B30,B30))</f>
        <v/>
      </c>
      <c r="N30" s="30">
        <f>IF(B30="","",B30*100+M30)</f>
        <v/>
      </c>
    </row>
    <row r="31">
      <c r="B31" s="14" t="n"/>
      <c r="C31" s="26" t="n"/>
      <c r="D31" s="26" t="n"/>
      <c r="E31" s="27" t="n"/>
      <c r="F31" s="28" t="n"/>
      <c r="G31" s="28" t="n"/>
      <c r="H31" s="27" t="n"/>
      <c r="I31" s="22">
        <f>IF(OR(F31="",G31=""),"",IFERROR(G31/F31,""))</f>
        <v/>
      </c>
      <c r="J31" s="29">
        <f>IF(OR(F31="",G31=""),"",G31-F31)</f>
        <v/>
      </c>
      <c r="K31" s="21">
        <f>IF(F31="","",IF(G31="","Pendiente",IF(I31&gt;=$F$5,"Cumplido",IF(I31&gt;=$H$5,"Parcial","Flojo"))))</f>
        <v/>
      </c>
      <c r="L31" s="15">
        <f>IF(OR(B31="",$D$5=""),"",$D$5+7*(B31-1))</f>
        <v/>
      </c>
      <c r="M31" s="30">
        <f>IF(B31="","",COUNTIF($B$8:B31,B31))</f>
        <v/>
      </c>
      <c r="N31" s="30">
        <f>IF(B31="","",B31*100+M31)</f>
        <v/>
      </c>
    </row>
    <row r="32">
      <c r="B32" s="14" t="n"/>
      <c r="C32" s="26" t="n"/>
      <c r="D32" s="26" t="n"/>
      <c r="E32" s="27" t="n"/>
      <c r="F32" s="28" t="n"/>
      <c r="G32" s="28" t="n"/>
      <c r="H32" s="27" t="n"/>
      <c r="I32" s="22">
        <f>IF(OR(F32="",G32=""),"",IFERROR(G32/F32,""))</f>
        <v/>
      </c>
      <c r="J32" s="29">
        <f>IF(OR(F32="",G32=""),"",G32-F32)</f>
        <v/>
      </c>
      <c r="K32" s="21">
        <f>IF(F32="","",IF(G32="","Pendiente",IF(I32&gt;=$F$5,"Cumplido",IF(I32&gt;=$H$5,"Parcial","Flojo"))))</f>
        <v/>
      </c>
      <c r="L32" s="15">
        <f>IF(OR(B32="",$D$5=""),"",$D$5+7*(B32-1))</f>
        <v/>
      </c>
      <c r="M32" s="30">
        <f>IF(B32="","",COUNTIF($B$8:B32,B32))</f>
        <v/>
      </c>
      <c r="N32" s="30">
        <f>IF(B32="","",B32*100+M32)</f>
        <v/>
      </c>
    </row>
    <row r="33">
      <c r="B33" s="14" t="n"/>
      <c r="C33" s="26" t="n"/>
      <c r="D33" s="26" t="n"/>
      <c r="E33" s="27" t="n"/>
      <c r="F33" s="28" t="n"/>
      <c r="G33" s="28" t="n"/>
      <c r="H33" s="27" t="n"/>
      <c r="I33" s="22">
        <f>IF(OR(F33="",G33=""),"",IFERROR(G33/F33,""))</f>
        <v/>
      </c>
      <c r="J33" s="29">
        <f>IF(OR(F33="",G33=""),"",G33-F33)</f>
        <v/>
      </c>
      <c r="K33" s="21">
        <f>IF(F33="","",IF(G33="","Pendiente",IF(I33&gt;=$F$5,"Cumplido",IF(I33&gt;=$H$5,"Parcial","Flojo"))))</f>
        <v/>
      </c>
      <c r="L33" s="15">
        <f>IF(OR(B33="",$D$5=""),"",$D$5+7*(B33-1))</f>
        <v/>
      </c>
      <c r="M33" s="30">
        <f>IF(B33="","",COUNTIF($B$8:B33,B33))</f>
        <v/>
      </c>
      <c r="N33" s="30">
        <f>IF(B33="","",B33*100+M33)</f>
        <v/>
      </c>
    </row>
    <row r="34">
      <c r="B34" s="14" t="n"/>
      <c r="C34" s="26" t="n"/>
      <c r="D34" s="26" t="n"/>
      <c r="E34" s="27" t="n"/>
      <c r="F34" s="28" t="n"/>
      <c r="G34" s="28" t="n"/>
      <c r="H34" s="27" t="n"/>
      <c r="I34" s="22">
        <f>IF(OR(F34="",G34=""),"",IFERROR(G34/F34,""))</f>
        <v/>
      </c>
      <c r="J34" s="29">
        <f>IF(OR(F34="",G34=""),"",G34-F34)</f>
        <v/>
      </c>
      <c r="K34" s="21">
        <f>IF(F34="","",IF(G34="","Pendiente",IF(I34&gt;=$F$5,"Cumplido",IF(I34&gt;=$H$5,"Parcial","Flojo"))))</f>
        <v/>
      </c>
      <c r="L34" s="15">
        <f>IF(OR(B34="",$D$5=""),"",$D$5+7*(B34-1))</f>
        <v/>
      </c>
      <c r="M34" s="30">
        <f>IF(B34="","",COUNTIF($B$8:B34,B34))</f>
        <v/>
      </c>
      <c r="N34" s="30">
        <f>IF(B34="","",B34*100+M34)</f>
        <v/>
      </c>
    </row>
    <row r="35">
      <c r="B35" s="14" t="n"/>
      <c r="C35" s="26" t="n"/>
      <c r="D35" s="26" t="n"/>
      <c r="E35" s="27" t="n"/>
      <c r="F35" s="28" t="n"/>
      <c r="G35" s="28" t="n"/>
      <c r="H35" s="27" t="n"/>
      <c r="I35" s="22">
        <f>IF(OR(F35="",G35=""),"",IFERROR(G35/F35,""))</f>
        <v/>
      </c>
      <c r="J35" s="29">
        <f>IF(OR(F35="",G35=""),"",G35-F35)</f>
        <v/>
      </c>
      <c r="K35" s="21">
        <f>IF(F35="","",IF(G35="","Pendiente",IF(I35&gt;=$F$5,"Cumplido",IF(I35&gt;=$H$5,"Parcial","Flojo"))))</f>
        <v/>
      </c>
      <c r="L35" s="15">
        <f>IF(OR(B35="",$D$5=""),"",$D$5+7*(B35-1))</f>
        <v/>
      </c>
      <c r="M35" s="30">
        <f>IF(B35="","",COUNTIF($B$8:B35,B35))</f>
        <v/>
      </c>
      <c r="N35" s="30">
        <f>IF(B35="","",B35*100+M35)</f>
        <v/>
      </c>
    </row>
    <row r="36">
      <c r="B36" s="14" t="n"/>
      <c r="C36" s="26" t="n"/>
      <c r="D36" s="26" t="n"/>
      <c r="E36" s="27" t="n"/>
      <c r="F36" s="28" t="n"/>
      <c r="G36" s="28" t="n"/>
      <c r="H36" s="27" t="n"/>
      <c r="I36" s="22">
        <f>IF(OR(F36="",G36=""),"",IFERROR(G36/F36,""))</f>
        <v/>
      </c>
      <c r="J36" s="29">
        <f>IF(OR(F36="",G36=""),"",G36-F36)</f>
        <v/>
      </c>
      <c r="K36" s="21">
        <f>IF(F36="","",IF(G36="","Pendiente",IF(I36&gt;=$F$5,"Cumplido",IF(I36&gt;=$H$5,"Parcial","Flojo"))))</f>
        <v/>
      </c>
      <c r="L36" s="15">
        <f>IF(OR(B36="",$D$5=""),"",$D$5+7*(B36-1))</f>
        <v/>
      </c>
      <c r="M36" s="30">
        <f>IF(B36="","",COUNTIF($B$8:B36,B36))</f>
        <v/>
      </c>
      <c r="N36" s="30">
        <f>IF(B36="","",B36*100+M36)</f>
        <v/>
      </c>
    </row>
    <row r="37">
      <c r="B37" s="14" t="n"/>
      <c r="C37" s="26" t="n"/>
      <c r="D37" s="26" t="n"/>
      <c r="E37" s="27" t="n"/>
      <c r="F37" s="28" t="n"/>
      <c r="G37" s="28" t="n"/>
      <c r="H37" s="27" t="n"/>
      <c r="I37" s="22">
        <f>IF(OR(F37="",G37=""),"",IFERROR(G37/F37,""))</f>
        <v/>
      </c>
      <c r="J37" s="29">
        <f>IF(OR(F37="",G37=""),"",G37-F37)</f>
        <v/>
      </c>
      <c r="K37" s="21">
        <f>IF(F37="","",IF(G37="","Pendiente",IF(I37&gt;=$F$5,"Cumplido",IF(I37&gt;=$H$5,"Parcial","Flojo"))))</f>
        <v/>
      </c>
      <c r="L37" s="15">
        <f>IF(OR(B37="",$D$5=""),"",$D$5+7*(B37-1))</f>
        <v/>
      </c>
      <c r="M37" s="30">
        <f>IF(B37="","",COUNTIF($B$8:B37,B37))</f>
        <v/>
      </c>
      <c r="N37" s="30">
        <f>IF(B37="","",B37*100+M37)</f>
        <v/>
      </c>
    </row>
    <row r="38">
      <c r="B38" s="14" t="n"/>
      <c r="C38" s="26" t="n"/>
      <c r="D38" s="26" t="n"/>
      <c r="E38" s="27" t="n"/>
      <c r="F38" s="28" t="n"/>
      <c r="G38" s="28" t="n"/>
      <c r="H38" s="27" t="n"/>
      <c r="I38" s="22">
        <f>IF(OR(F38="",G38=""),"",IFERROR(G38/F38,""))</f>
        <v/>
      </c>
      <c r="J38" s="29">
        <f>IF(OR(F38="",G38=""),"",G38-F38)</f>
        <v/>
      </c>
      <c r="K38" s="21">
        <f>IF(F38="","",IF(G38="","Pendiente",IF(I38&gt;=$F$5,"Cumplido",IF(I38&gt;=$H$5,"Parcial","Flojo"))))</f>
        <v/>
      </c>
      <c r="L38" s="15">
        <f>IF(OR(B38="",$D$5=""),"",$D$5+7*(B38-1))</f>
        <v/>
      </c>
      <c r="M38" s="30">
        <f>IF(B38="","",COUNTIF($B$8:B38,B38))</f>
        <v/>
      </c>
      <c r="N38" s="30">
        <f>IF(B38="","",B38*100+M38)</f>
        <v/>
      </c>
    </row>
    <row r="39">
      <c r="B39" s="14" t="n"/>
      <c r="C39" s="26" t="n"/>
      <c r="D39" s="26" t="n"/>
      <c r="E39" s="27" t="n"/>
      <c r="F39" s="28" t="n"/>
      <c r="G39" s="28" t="n"/>
      <c r="H39" s="27" t="n"/>
      <c r="I39" s="22">
        <f>IF(OR(F39="",G39=""),"",IFERROR(G39/F39,""))</f>
        <v/>
      </c>
      <c r="J39" s="29">
        <f>IF(OR(F39="",G39=""),"",G39-F39)</f>
        <v/>
      </c>
      <c r="K39" s="21">
        <f>IF(F39="","",IF(G39="","Pendiente",IF(I39&gt;=$F$5,"Cumplido",IF(I39&gt;=$H$5,"Parcial","Flojo"))))</f>
        <v/>
      </c>
      <c r="L39" s="15">
        <f>IF(OR(B39="",$D$5=""),"",$D$5+7*(B39-1))</f>
        <v/>
      </c>
      <c r="M39" s="30">
        <f>IF(B39="","",COUNTIF($B$8:B39,B39))</f>
        <v/>
      </c>
      <c r="N39" s="30">
        <f>IF(B39="","",B39*100+M39)</f>
        <v/>
      </c>
    </row>
    <row r="40">
      <c r="B40" s="14" t="n"/>
      <c r="C40" s="26" t="n"/>
      <c r="D40" s="26" t="n"/>
      <c r="E40" s="27" t="n"/>
      <c r="F40" s="28" t="n"/>
      <c r="G40" s="28" t="n"/>
      <c r="H40" s="27" t="n"/>
      <c r="I40" s="22">
        <f>IF(OR(F40="",G40=""),"",IFERROR(G40/F40,""))</f>
        <v/>
      </c>
      <c r="J40" s="29">
        <f>IF(OR(F40="",G40=""),"",G40-F40)</f>
        <v/>
      </c>
      <c r="K40" s="21">
        <f>IF(F40="","",IF(G40="","Pendiente",IF(I40&gt;=$F$5,"Cumplido",IF(I40&gt;=$H$5,"Parcial","Flojo"))))</f>
        <v/>
      </c>
      <c r="L40" s="15">
        <f>IF(OR(B40="",$D$5=""),"",$D$5+7*(B40-1))</f>
        <v/>
      </c>
      <c r="M40" s="30">
        <f>IF(B40="","",COUNTIF($B$8:B40,B40))</f>
        <v/>
      </c>
      <c r="N40" s="30">
        <f>IF(B40="","",B40*100+M40)</f>
        <v/>
      </c>
    </row>
    <row r="41">
      <c r="B41" s="14" t="n"/>
      <c r="C41" s="26" t="n"/>
      <c r="D41" s="26" t="n"/>
      <c r="E41" s="27" t="n"/>
      <c r="F41" s="28" t="n"/>
      <c r="G41" s="28" t="n"/>
      <c r="H41" s="27" t="n"/>
      <c r="I41" s="22">
        <f>IF(OR(F41="",G41=""),"",IFERROR(G41/F41,""))</f>
        <v/>
      </c>
      <c r="J41" s="29">
        <f>IF(OR(F41="",G41=""),"",G41-F41)</f>
        <v/>
      </c>
      <c r="K41" s="21">
        <f>IF(F41="","",IF(G41="","Pendiente",IF(I41&gt;=$F$5,"Cumplido",IF(I41&gt;=$H$5,"Parcial","Flojo"))))</f>
        <v/>
      </c>
      <c r="L41" s="15">
        <f>IF(OR(B41="",$D$5=""),"",$D$5+7*(B41-1))</f>
        <v/>
      </c>
      <c r="M41" s="30">
        <f>IF(B41="","",COUNTIF($B$8:B41,B41))</f>
        <v/>
      </c>
      <c r="N41" s="30">
        <f>IF(B41="","",B41*100+M41)</f>
        <v/>
      </c>
    </row>
    <row r="42">
      <c r="B42" s="14" t="n"/>
      <c r="C42" s="26" t="n"/>
      <c r="D42" s="26" t="n"/>
      <c r="E42" s="27" t="n"/>
      <c r="F42" s="28" t="n"/>
      <c r="G42" s="28" t="n"/>
      <c r="H42" s="27" t="n"/>
      <c r="I42" s="22">
        <f>IF(OR(F42="",G42=""),"",IFERROR(G42/F42,""))</f>
        <v/>
      </c>
      <c r="J42" s="29">
        <f>IF(OR(F42="",G42=""),"",G42-F42)</f>
        <v/>
      </c>
      <c r="K42" s="21">
        <f>IF(F42="","",IF(G42="","Pendiente",IF(I42&gt;=$F$5,"Cumplido",IF(I42&gt;=$H$5,"Parcial","Flojo"))))</f>
        <v/>
      </c>
      <c r="L42" s="15">
        <f>IF(OR(B42="",$D$5=""),"",$D$5+7*(B42-1))</f>
        <v/>
      </c>
      <c r="M42" s="30">
        <f>IF(B42="","",COUNTIF($B$8:B42,B42))</f>
        <v/>
      </c>
      <c r="N42" s="30">
        <f>IF(B42="","",B42*100+M42)</f>
        <v/>
      </c>
    </row>
    <row r="43">
      <c r="B43" s="14" t="n"/>
      <c r="C43" s="26" t="n"/>
      <c r="D43" s="26" t="n"/>
      <c r="E43" s="27" t="n"/>
      <c r="F43" s="28" t="n"/>
      <c r="G43" s="28" t="n"/>
      <c r="H43" s="27" t="n"/>
      <c r="I43" s="22">
        <f>IF(OR(F43="",G43=""),"",IFERROR(G43/F43,""))</f>
        <v/>
      </c>
      <c r="J43" s="29">
        <f>IF(OR(F43="",G43=""),"",G43-F43)</f>
        <v/>
      </c>
      <c r="K43" s="21">
        <f>IF(F43="","",IF(G43="","Pendiente",IF(I43&gt;=$F$5,"Cumplido",IF(I43&gt;=$H$5,"Parcial","Flojo"))))</f>
        <v/>
      </c>
      <c r="L43" s="15">
        <f>IF(OR(B43="",$D$5=""),"",$D$5+7*(B43-1))</f>
        <v/>
      </c>
      <c r="M43" s="30">
        <f>IF(B43="","",COUNTIF($B$8:B43,B43))</f>
        <v/>
      </c>
      <c r="N43" s="30">
        <f>IF(B43="","",B43*100+M43)</f>
        <v/>
      </c>
    </row>
    <row r="44">
      <c r="B44" s="14" t="n"/>
      <c r="C44" s="26" t="n"/>
      <c r="D44" s="26" t="n"/>
      <c r="E44" s="27" t="n"/>
      <c r="F44" s="28" t="n"/>
      <c r="G44" s="28" t="n"/>
      <c r="H44" s="27" t="n"/>
      <c r="I44" s="22">
        <f>IF(OR(F44="",G44=""),"",IFERROR(G44/F44,""))</f>
        <v/>
      </c>
      <c r="J44" s="29">
        <f>IF(OR(F44="",G44=""),"",G44-F44)</f>
        <v/>
      </c>
      <c r="K44" s="21">
        <f>IF(F44="","",IF(G44="","Pendiente",IF(I44&gt;=$F$5,"Cumplido",IF(I44&gt;=$H$5,"Parcial","Flojo"))))</f>
        <v/>
      </c>
      <c r="L44" s="15">
        <f>IF(OR(B44="",$D$5=""),"",$D$5+7*(B44-1))</f>
        <v/>
      </c>
      <c r="M44" s="30">
        <f>IF(B44="","",COUNTIF($B$8:B44,B44))</f>
        <v/>
      </c>
      <c r="N44" s="30">
        <f>IF(B44="","",B44*100+M44)</f>
        <v/>
      </c>
    </row>
    <row r="45">
      <c r="B45" s="14" t="n"/>
      <c r="C45" s="26" t="n"/>
      <c r="D45" s="26" t="n"/>
      <c r="E45" s="27" t="n"/>
      <c r="F45" s="28" t="n"/>
      <c r="G45" s="28" t="n"/>
      <c r="H45" s="27" t="n"/>
      <c r="I45" s="22">
        <f>IF(OR(F45="",G45=""),"",IFERROR(G45/F45,""))</f>
        <v/>
      </c>
      <c r="J45" s="29">
        <f>IF(OR(F45="",G45=""),"",G45-F45)</f>
        <v/>
      </c>
      <c r="K45" s="21">
        <f>IF(F45="","",IF(G45="","Pendiente",IF(I45&gt;=$F$5,"Cumplido",IF(I45&gt;=$H$5,"Parcial","Flojo"))))</f>
        <v/>
      </c>
      <c r="L45" s="15">
        <f>IF(OR(B45="",$D$5=""),"",$D$5+7*(B45-1))</f>
        <v/>
      </c>
      <c r="M45" s="30">
        <f>IF(B45="","",COUNTIF($B$8:B45,B45))</f>
        <v/>
      </c>
      <c r="N45" s="30">
        <f>IF(B45="","",B45*100+M45)</f>
        <v/>
      </c>
    </row>
    <row r="46">
      <c r="B46" s="14" t="n"/>
      <c r="C46" s="26" t="n"/>
      <c r="D46" s="26" t="n"/>
      <c r="E46" s="27" t="n"/>
      <c r="F46" s="28" t="n"/>
      <c r="G46" s="28" t="n"/>
      <c r="H46" s="27" t="n"/>
      <c r="I46" s="22">
        <f>IF(OR(F46="",G46=""),"",IFERROR(G46/F46,""))</f>
        <v/>
      </c>
      <c r="J46" s="29">
        <f>IF(OR(F46="",G46=""),"",G46-F46)</f>
        <v/>
      </c>
      <c r="K46" s="21">
        <f>IF(F46="","",IF(G46="","Pendiente",IF(I46&gt;=$F$5,"Cumplido",IF(I46&gt;=$H$5,"Parcial","Flojo"))))</f>
        <v/>
      </c>
      <c r="L46" s="15">
        <f>IF(OR(B46="",$D$5=""),"",$D$5+7*(B46-1))</f>
        <v/>
      </c>
      <c r="M46" s="30">
        <f>IF(B46="","",COUNTIF($B$8:B46,B46))</f>
        <v/>
      </c>
      <c r="N46" s="30">
        <f>IF(B46="","",B46*100+M46)</f>
        <v/>
      </c>
    </row>
    <row r="47">
      <c r="B47" s="14" t="n"/>
      <c r="C47" s="26" t="n"/>
      <c r="D47" s="26" t="n"/>
      <c r="E47" s="27" t="n"/>
      <c r="F47" s="28" t="n"/>
      <c r="G47" s="28" t="n"/>
      <c r="H47" s="27" t="n"/>
      <c r="I47" s="22">
        <f>IF(OR(F47="",G47=""),"",IFERROR(G47/F47,""))</f>
        <v/>
      </c>
      <c r="J47" s="29">
        <f>IF(OR(F47="",G47=""),"",G47-F47)</f>
        <v/>
      </c>
      <c r="K47" s="21">
        <f>IF(F47="","",IF(G47="","Pendiente",IF(I47&gt;=$F$5,"Cumplido",IF(I47&gt;=$H$5,"Parcial","Flojo"))))</f>
        <v/>
      </c>
      <c r="L47" s="15">
        <f>IF(OR(B47="",$D$5=""),"",$D$5+7*(B47-1))</f>
        <v/>
      </c>
      <c r="M47" s="30">
        <f>IF(B47="","",COUNTIF($B$8:B47,B47))</f>
        <v/>
      </c>
      <c r="N47" s="30">
        <f>IF(B47="","",B47*100+M47)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K8:K47">
    <cfRule type="cellIs" priority="1" operator="equal" dxfId="0">
      <formula>"Cumplido"</formula>
    </cfRule>
    <cfRule type="cellIs" priority="2" operator="equal" dxfId="1">
      <formula>"Parcial"</formula>
    </cfRule>
    <cfRule type="cellIs" priority="3" operator="equal" dxfId="2">
      <formula>"Flojo"</formula>
    </cfRule>
  </conditionalFormatting>
  <conditionalFormatting sqref="H8:H47">
    <cfRule type="cellIs" priority="4" operator="equal" dxfId="0">
      <formula>"Sí"</formula>
    </cfRule>
    <cfRule type="cellIs" priority="5" operator="equal" dxfId="2">
      <formula>"No"</formula>
    </cfRule>
  </conditionalFormatting>
  <conditionalFormatting sqref="E8:E47">
    <cfRule type="cellIs" priority="6" operator="equal" dxfId="2">
      <formula>"Alta"</formula>
    </cfRule>
  </conditionalFormatting>
  <conditionalFormatting sqref="I8:I47">
    <cfRule type="dataBar" priority="7">
      <dataBar>
        <cfvo type="num" val="0"/>
        <cfvo type="max"/>
        <color rgb="0010B981"/>
      </dataBar>
    </cfRule>
  </conditionalFormatting>
  <dataValidations count="6">
    <dataValidation sqref="C8:C47" showDropDown="0" showInputMessage="0" showErrorMessage="0" allowBlank="1" type="list">
      <formula1>=Asignaturas!$B$8:$B$15</formula1>
    </dataValidation>
    <dataValidation sqref="E8:E47" showDropDown="0" showInputMessage="0" showErrorMessage="0" allowBlank="1" type="list">
      <formula1>=Listas!$A$2:$A$4</formula1>
    </dataValidation>
    <dataValidation sqref="H8:H47" showDropDown="0" showInputMessage="0" showErrorMessage="0" allowBlank="1" type="list">
      <formula1>=Listas!$B$2:$B$4</formula1>
    </dataValidation>
    <dataValidation sqref="B8:B47" showDropDown="0" showInputMessage="0" showErrorMessage="1" allowBlank="1" errorTitle="Semana" error="Escribe un número de semana entre 1 y 13." type="whole" operator="between">
      <formula1>1</formula1>
      <formula2>13</formula2>
    </dataValidation>
    <dataValidation sqref="F8:G47" showDropDown="0" showInputMessage="0" showErrorMessage="1" allowBlank="1" errorTitle="Horas" error="Introduce horas entre 0 y 80." type="decimal" operator="between">
      <formula1>0</formula1>
      <formula2>80</formula2>
    </dataValidation>
    <dataValidation sqref="F5 H5" showDropDown="0" showInputMessage="0" showErrorMessage="1" allowBlank="0" errorTitle="Umbral" error="Escribe un porcentaje entre 5% y 150%." type="decimal" operator="between">
      <formula1>0.05</formula1>
      <formula2>1.5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O23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7" customWidth="1" min="2" max="2"/>
    <col width="12" customWidth="1" min="3" max="3"/>
    <col width="10" customWidth="1" min="4" max="4"/>
    <col width="10" customWidth="1" min="5" max="5"/>
    <col width="10" customWidth="1" min="6" max="6"/>
    <col width="12" customWidth="1" min="7" max="7"/>
    <col width="11" customWidth="1" min="8" max="8"/>
    <col width="11" customWidth="1" min="9" max="9"/>
    <col width="12" customWidth="1" min="10" max="10"/>
    <col width="11" customWidth="1" min="11" max="11"/>
    <col width="12" customWidth="1" min="12" max="12"/>
    <col width="12" customWidth="1" min="13" max="13"/>
    <col width="15" customWidth="1" min="14" max="14"/>
    <col width="44" customWidth="1" min="15" max="15"/>
  </cols>
  <sheetData>
    <row r="2" ht="34" customHeight="1">
      <c r="B2" s="1" t="inlineStr">
        <is>
          <t>Resumen por semanas del trimestre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Objetivos, horas y cumplimiento de cada una de las 13 semanas, con acumulado y espacio para tu revisión.</t>
        </is>
      </c>
    </row>
    <row r="7" ht="32" customHeight="1">
      <c r="B7" s="16" t="inlineStr">
        <is>
          <t>Sem.</t>
        </is>
      </c>
      <c r="C7" s="16" t="inlineStr">
        <is>
          <t>Lunes</t>
        </is>
      </c>
      <c r="D7" s="16" t="inlineStr">
        <is>
          <t>Objetivos</t>
        </is>
      </c>
      <c r="E7" s="16" t="inlineStr">
        <is>
          <t>Logrados</t>
        </is>
      </c>
      <c r="F7" s="16" t="inlineStr">
        <is>
          <t>Parciales</t>
        </is>
      </c>
      <c r="G7" s="16" t="inlineStr">
        <is>
          <t>% objetivos</t>
        </is>
      </c>
      <c r="H7" s="16" t="inlineStr">
        <is>
          <t>Horas previstas</t>
        </is>
      </c>
      <c r="I7" s="16" t="inlineStr">
        <is>
          <t>Horas reales</t>
        </is>
      </c>
      <c r="J7" s="16" t="inlineStr">
        <is>
          <t>% horas</t>
        </is>
      </c>
      <c r="K7" s="16" t="inlineStr">
        <is>
          <t>Balance (h)</t>
        </is>
      </c>
      <c r="L7" s="16" t="inlineStr">
        <is>
          <t>Acum. previsto</t>
        </is>
      </c>
      <c r="M7" s="16" t="inlineStr">
        <is>
          <t>Acum. real</t>
        </is>
      </c>
      <c r="N7" s="16" t="inlineStr">
        <is>
          <t>Valoración</t>
        </is>
      </c>
      <c r="O7" s="16" t="inlineStr">
        <is>
          <t>Revisión de la semana (qué cambio la próxima)</t>
        </is>
      </c>
    </row>
    <row r="8" ht="30" customHeight="1">
      <c r="B8" s="17">
        <f>ROW()-7</f>
        <v/>
      </c>
      <c r="C8" s="15">
        <f>IF(Objetivos!$D$5="","",Objetivos!$D$5+7*(B8-1))</f>
        <v/>
      </c>
      <c r="D8" s="17">
        <f>COUNTIF(Objetivos!$B$8:$B$47,B8)</f>
        <v/>
      </c>
      <c r="E8" s="17">
        <f>COUNTIFS(Objetivos!$B$8:$B$47,B8,Objetivos!$H$8:$H$47,"Sí")</f>
        <v/>
      </c>
      <c r="F8" s="17">
        <f>COUNTIFS(Objetivos!$B$8:$B$47,B8,Objetivos!$H$8:$H$47,"Parcial")</f>
        <v/>
      </c>
      <c r="G8" s="22">
        <f>IFERROR((E8+0.5*F8)/COUNTIFS(Objetivos!$B$8:$B$47,B8,Objetivos!$H$8:$H$47,"?*"),"")</f>
        <v/>
      </c>
      <c r="H8" s="18">
        <f>SUMIF(Objetivos!$B$8:$B$47,B8,Objetivos!$F$8:$F$47)</f>
        <v/>
      </c>
      <c r="I8" s="18">
        <f>SUMIF(Objetivos!$B$8:$B$47,B8,Objetivos!$G$8:$G$47)</f>
        <v/>
      </c>
      <c r="J8" s="12">
        <f>IF(OR(H8=0,I8=0),"",I8/H8)</f>
        <v/>
      </c>
      <c r="K8" s="29">
        <f>IF(OR(H8=0,I8=0),"",I8-H8)</f>
        <v/>
      </c>
      <c r="L8" s="18">
        <f>SUM(H$8:H8)</f>
        <v/>
      </c>
      <c r="M8" s="18">
        <f>SUM(I$8:I8)</f>
        <v/>
      </c>
      <c r="N8" s="21">
        <f>IF(D8=0,"",IF(J8="","Planificada",IF(J8&gt;=Objetivos!$F$5,"Semana sólida",IF(J8&gt;=Objetivos!$H$5,"Mejorable","Revisar plan"))))</f>
        <v/>
      </c>
      <c r="O8" s="31" t="inlineStr">
        <is>
          <t>Buen arranque. Mantener el bloque de tarde de 17:00 a 20:00.</t>
        </is>
      </c>
    </row>
    <row r="9" ht="30" customHeight="1">
      <c r="B9" s="17">
        <f>ROW()-7</f>
        <v/>
      </c>
      <c r="C9" s="15">
        <f>IF(Objetivos!$D$5="","",Objetivos!$D$5+7*(B9-1))</f>
        <v/>
      </c>
      <c r="D9" s="17">
        <f>COUNTIF(Objetivos!$B$8:$B$47,B9)</f>
        <v/>
      </c>
      <c r="E9" s="17">
        <f>COUNTIFS(Objetivos!$B$8:$B$47,B9,Objetivos!$H$8:$H$47,"Sí")</f>
        <v/>
      </c>
      <c r="F9" s="17">
        <f>COUNTIFS(Objetivos!$B$8:$B$47,B9,Objetivos!$H$8:$H$47,"Parcial")</f>
        <v/>
      </c>
      <c r="G9" s="22">
        <f>IFERROR((E9+0.5*F9)/COUNTIFS(Objetivos!$B$8:$B$47,B9,Objetivos!$H$8:$H$47,"?*"),"")</f>
        <v/>
      </c>
      <c r="H9" s="18">
        <f>SUMIF(Objetivos!$B$8:$B$47,B9,Objetivos!$F$8:$F$47)</f>
        <v/>
      </c>
      <c r="I9" s="18">
        <f>SUMIF(Objetivos!$B$8:$B$47,B9,Objetivos!$G$8:$G$47)</f>
        <v/>
      </c>
      <c r="J9" s="12">
        <f>IF(OR(H9=0,I9=0),"",I9/H9)</f>
        <v/>
      </c>
      <c r="K9" s="29">
        <f>IF(OR(H9=0,I9=0),"",I9-H9)</f>
        <v/>
      </c>
      <c r="L9" s="18">
        <f>SUM(H$8:H9)</f>
        <v/>
      </c>
      <c r="M9" s="18">
        <f>SUM(I$8:I9)</f>
        <v/>
      </c>
      <c r="N9" s="21">
        <f>IF(D9=0,"",IF(J9="","Planificada",IF(J9&gt;=Objetivos!$F$5,"Semana sólida",IF(J9&gt;=Objetivos!$H$5,"Mejorable","Revisar plan"))))</f>
        <v/>
      </c>
      <c r="O9" s="31" t="inlineStr">
        <is>
          <t>Química se quedó atrás: moverla a martes y jueves por la mañana.</t>
        </is>
      </c>
    </row>
    <row r="10" ht="30" customHeight="1">
      <c r="B10" s="17">
        <f>ROW()-7</f>
        <v/>
      </c>
      <c r="C10" s="15">
        <f>IF(Objetivos!$D$5="","",Objetivos!$D$5+7*(B10-1))</f>
        <v/>
      </c>
      <c r="D10" s="17">
        <f>COUNTIF(Objetivos!$B$8:$B$47,B10)</f>
        <v/>
      </c>
      <c r="E10" s="17">
        <f>COUNTIFS(Objetivos!$B$8:$B$47,B10,Objetivos!$H$8:$H$47,"Sí")</f>
        <v/>
      </c>
      <c r="F10" s="17">
        <f>COUNTIFS(Objetivos!$B$8:$B$47,B10,Objetivos!$H$8:$H$47,"Parcial")</f>
        <v/>
      </c>
      <c r="G10" s="22">
        <f>IFERROR((E10+0.5*F10)/COUNTIFS(Objetivos!$B$8:$B$47,B10,Objetivos!$H$8:$H$47,"?*"),"")</f>
        <v/>
      </c>
      <c r="H10" s="18">
        <f>SUMIF(Objetivos!$B$8:$B$47,B10,Objetivos!$F$8:$F$47)</f>
        <v/>
      </c>
      <c r="I10" s="18">
        <f>SUMIF(Objetivos!$B$8:$B$47,B10,Objetivos!$G$8:$G$47)</f>
        <v/>
      </c>
      <c r="J10" s="12">
        <f>IF(OR(H10=0,I10=0),"",I10/H10)</f>
        <v/>
      </c>
      <c r="K10" s="29">
        <f>IF(OR(H10=0,I10=0),"",I10-H10)</f>
        <v/>
      </c>
      <c r="L10" s="18">
        <f>SUM(H$8:H10)</f>
        <v/>
      </c>
      <c r="M10" s="18">
        <f>SUM(I$8:I10)</f>
        <v/>
      </c>
      <c r="N10" s="21">
        <f>IF(D10=0,"",IF(J10="","Planificada",IF(J10&gt;=Objetivos!$F$5,"Semana sólida",IF(J10&gt;=Objetivos!$H$5,"Mejorable","Revisar plan"))))</f>
        <v/>
      </c>
      <c r="O10" s="31" t="inlineStr">
        <is>
          <t>El simulacro salió bien. Dar más horas a Programación la semana 4.</t>
        </is>
      </c>
    </row>
    <row r="11" ht="30" customHeight="1">
      <c r="B11" s="17">
        <f>ROW()-7</f>
        <v/>
      </c>
      <c r="C11" s="15">
        <f>IF(Objetivos!$D$5="","",Objetivos!$D$5+7*(B11-1))</f>
        <v/>
      </c>
      <c r="D11" s="17">
        <f>COUNTIF(Objetivos!$B$8:$B$47,B11)</f>
        <v/>
      </c>
      <c r="E11" s="17">
        <f>COUNTIFS(Objetivos!$B$8:$B$47,B11,Objetivos!$H$8:$H$47,"Sí")</f>
        <v/>
      </c>
      <c r="F11" s="17">
        <f>COUNTIFS(Objetivos!$B$8:$B$47,B11,Objetivos!$H$8:$H$47,"Parcial")</f>
        <v/>
      </c>
      <c r="G11" s="22">
        <f>IFERROR((E11+0.5*F11)/COUNTIFS(Objetivos!$B$8:$B$47,B11,Objetivos!$H$8:$H$47,"?*"),"")</f>
        <v/>
      </c>
      <c r="H11" s="18">
        <f>SUMIF(Objetivos!$B$8:$B$47,B11,Objetivos!$F$8:$F$47)</f>
        <v/>
      </c>
      <c r="I11" s="18">
        <f>SUMIF(Objetivos!$B$8:$B$47,B11,Objetivos!$G$8:$G$47)</f>
        <v/>
      </c>
      <c r="J11" s="12">
        <f>IF(OR(H11=0,I11=0),"",I11/H11)</f>
        <v/>
      </c>
      <c r="K11" s="29">
        <f>IF(OR(H11=0,I11=0),"",I11-H11)</f>
        <v/>
      </c>
      <c r="L11" s="18">
        <f>SUM(H$8:H11)</f>
        <v/>
      </c>
      <c r="M11" s="18">
        <f>SUM(I$8:I11)</f>
        <v/>
      </c>
      <c r="N11" s="21">
        <f>IF(D11=0,"",IF(J11="","Planificada",IF(J11&gt;=Objetivos!$F$5,"Semana sólida",IF(J11&gt;=Objetivos!$H$5,"Mejorable","Revisar plan"))))</f>
        <v/>
      </c>
      <c r="O11" s="31" t="n"/>
    </row>
    <row r="12" ht="30" customHeight="1">
      <c r="B12" s="17">
        <f>ROW()-7</f>
        <v/>
      </c>
      <c r="C12" s="15">
        <f>IF(Objetivos!$D$5="","",Objetivos!$D$5+7*(B12-1))</f>
        <v/>
      </c>
      <c r="D12" s="17">
        <f>COUNTIF(Objetivos!$B$8:$B$47,B12)</f>
        <v/>
      </c>
      <c r="E12" s="17">
        <f>COUNTIFS(Objetivos!$B$8:$B$47,B12,Objetivos!$H$8:$H$47,"Sí")</f>
        <v/>
      </c>
      <c r="F12" s="17">
        <f>COUNTIFS(Objetivos!$B$8:$B$47,B12,Objetivos!$H$8:$H$47,"Parcial")</f>
        <v/>
      </c>
      <c r="G12" s="22">
        <f>IFERROR((E12+0.5*F12)/COUNTIFS(Objetivos!$B$8:$B$47,B12,Objetivos!$H$8:$H$47,"?*"),"")</f>
        <v/>
      </c>
      <c r="H12" s="18">
        <f>SUMIF(Objetivos!$B$8:$B$47,B12,Objetivos!$F$8:$F$47)</f>
        <v/>
      </c>
      <c r="I12" s="18">
        <f>SUMIF(Objetivos!$B$8:$B$47,B12,Objetivos!$G$8:$G$47)</f>
        <v/>
      </c>
      <c r="J12" s="12">
        <f>IF(OR(H12=0,I12=0),"",I12/H12)</f>
        <v/>
      </c>
      <c r="K12" s="29">
        <f>IF(OR(H12=0,I12=0),"",I12-H12)</f>
        <v/>
      </c>
      <c r="L12" s="18">
        <f>SUM(H$8:H12)</f>
        <v/>
      </c>
      <c r="M12" s="18">
        <f>SUM(I$8:I12)</f>
        <v/>
      </c>
      <c r="N12" s="21">
        <f>IF(D12=0,"",IF(J12="","Planificada",IF(J12&gt;=Objetivos!$F$5,"Semana sólida",IF(J12&gt;=Objetivos!$H$5,"Mejorable","Revisar plan"))))</f>
        <v/>
      </c>
      <c r="O12" s="31" t="n"/>
    </row>
    <row r="13" ht="30" customHeight="1">
      <c r="B13" s="17">
        <f>ROW()-7</f>
        <v/>
      </c>
      <c r="C13" s="15">
        <f>IF(Objetivos!$D$5="","",Objetivos!$D$5+7*(B13-1))</f>
        <v/>
      </c>
      <c r="D13" s="17">
        <f>COUNTIF(Objetivos!$B$8:$B$47,B13)</f>
        <v/>
      </c>
      <c r="E13" s="17">
        <f>COUNTIFS(Objetivos!$B$8:$B$47,B13,Objetivos!$H$8:$H$47,"Sí")</f>
        <v/>
      </c>
      <c r="F13" s="17">
        <f>COUNTIFS(Objetivos!$B$8:$B$47,B13,Objetivos!$H$8:$H$47,"Parcial")</f>
        <v/>
      </c>
      <c r="G13" s="22">
        <f>IFERROR((E13+0.5*F13)/COUNTIFS(Objetivos!$B$8:$B$47,B13,Objetivos!$H$8:$H$47,"?*"),"")</f>
        <v/>
      </c>
      <c r="H13" s="18">
        <f>SUMIF(Objetivos!$B$8:$B$47,B13,Objetivos!$F$8:$F$47)</f>
        <v/>
      </c>
      <c r="I13" s="18">
        <f>SUMIF(Objetivos!$B$8:$B$47,B13,Objetivos!$G$8:$G$47)</f>
        <v/>
      </c>
      <c r="J13" s="12">
        <f>IF(OR(H13=0,I13=0),"",I13/H13)</f>
        <v/>
      </c>
      <c r="K13" s="29">
        <f>IF(OR(H13=0,I13=0),"",I13-H13)</f>
        <v/>
      </c>
      <c r="L13" s="18">
        <f>SUM(H$8:H13)</f>
        <v/>
      </c>
      <c r="M13" s="18">
        <f>SUM(I$8:I13)</f>
        <v/>
      </c>
      <c r="N13" s="21">
        <f>IF(D13=0,"",IF(J13="","Planificada",IF(J13&gt;=Objetivos!$F$5,"Semana sólida",IF(J13&gt;=Objetivos!$H$5,"Mejorable","Revisar plan"))))</f>
        <v/>
      </c>
      <c r="O13" s="31" t="n"/>
    </row>
    <row r="14" ht="30" customHeight="1">
      <c r="B14" s="17">
        <f>ROW()-7</f>
        <v/>
      </c>
      <c r="C14" s="15">
        <f>IF(Objetivos!$D$5="","",Objetivos!$D$5+7*(B14-1))</f>
        <v/>
      </c>
      <c r="D14" s="17">
        <f>COUNTIF(Objetivos!$B$8:$B$47,B14)</f>
        <v/>
      </c>
      <c r="E14" s="17">
        <f>COUNTIFS(Objetivos!$B$8:$B$47,B14,Objetivos!$H$8:$H$47,"Sí")</f>
        <v/>
      </c>
      <c r="F14" s="17">
        <f>COUNTIFS(Objetivos!$B$8:$B$47,B14,Objetivos!$H$8:$H$47,"Parcial")</f>
        <v/>
      </c>
      <c r="G14" s="22">
        <f>IFERROR((E14+0.5*F14)/COUNTIFS(Objetivos!$B$8:$B$47,B14,Objetivos!$H$8:$H$47,"?*"),"")</f>
        <v/>
      </c>
      <c r="H14" s="18">
        <f>SUMIF(Objetivos!$B$8:$B$47,B14,Objetivos!$F$8:$F$47)</f>
        <v/>
      </c>
      <c r="I14" s="18">
        <f>SUMIF(Objetivos!$B$8:$B$47,B14,Objetivos!$G$8:$G$47)</f>
        <v/>
      </c>
      <c r="J14" s="12">
        <f>IF(OR(H14=0,I14=0),"",I14/H14)</f>
        <v/>
      </c>
      <c r="K14" s="29">
        <f>IF(OR(H14=0,I14=0),"",I14-H14)</f>
        <v/>
      </c>
      <c r="L14" s="18">
        <f>SUM(H$8:H14)</f>
        <v/>
      </c>
      <c r="M14" s="18">
        <f>SUM(I$8:I14)</f>
        <v/>
      </c>
      <c r="N14" s="21">
        <f>IF(D14=0,"",IF(J14="","Planificada",IF(J14&gt;=Objetivos!$F$5,"Semana sólida",IF(J14&gt;=Objetivos!$H$5,"Mejorable","Revisar plan"))))</f>
        <v/>
      </c>
      <c r="O14" s="31" t="n"/>
    </row>
    <row r="15" ht="30" customHeight="1">
      <c r="B15" s="17">
        <f>ROW()-7</f>
        <v/>
      </c>
      <c r="C15" s="15">
        <f>IF(Objetivos!$D$5="","",Objetivos!$D$5+7*(B15-1))</f>
        <v/>
      </c>
      <c r="D15" s="17">
        <f>COUNTIF(Objetivos!$B$8:$B$47,B15)</f>
        <v/>
      </c>
      <c r="E15" s="17">
        <f>COUNTIFS(Objetivos!$B$8:$B$47,B15,Objetivos!$H$8:$H$47,"Sí")</f>
        <v/>
      </c>
      <c r="F15" s="17">
        <f>COUNTIFS(Objetivos!$B$8:$B$47,B15,Objetivos!$H$8:$H$47,"Parcial")</f>
        <v/>
      </c>
      <c r="G15" s="22">
        <f>IFERROR((E15+0.5*F15)/COUNTIFS(Objetivos!$B$8:$B$47,B15,Objetivos!$H$8:$H$47,"?*"),"")</f>
        <v/>
      </c>
      <c r="H15" s="18">
        <f>SUMIF(Objetivos!$B$8:$B$47,B15,Objetivos!$F$8:$F$47)</f>
        <v/>
      </c>
      <c r="I15" s="18">
        <f>SUMIF(Objetivos!$B$8:$B$47,B15,Objetivos!$G$8:$G$47)</f>
        <v/>
      </c>
      <c r="J15" s="12">
        <f>IF(OR(H15=0,I15=0),"",I15/H15)</f>
        <v/>
      </c>
      <c r="K15" s="29">
        <f>IF(OR(H15=0,I15=0),"",I15-H15)</f>
        <v/>
      </c>
      <c r="L15" s="18">
        <f>SUM(H$8:H15)</f>
        <v/>
      </c>
      <c r="M15" s="18">
        <f>SUM(I$8:I15)</f>
        <v/>
      </c>
      <c r="N15" s="21">
        <f>IF(D15=0,"",IF(J15="","Planificada",IF(J15&gt;=Objetivos!$F$5,"Semana sólida",IF(J15&gt;=Objetivos!$H$5,"Mejorable","Revisar plan"))))</f>
        <v/>
      </c>
      <c r="O15" s="31" t="n"/>
    </row>
    <row r="16" ht="30" customHeight="1">
      <c r="B16" s="17">
        <f>ROW()-7</f>
        <v/>
      </c>
      <c r="C16" s="15">
        <f>IF(Objetivos!$D$5="","",Objetivos!$D$5+7*(B16-1))</f>
        <v/>
      </c>
      <c r="D16" s="17">
        <f>COUNTIF(Objetivos!$B$8:$B$47,B16)</f>
        <v/>
      </c>
      <c r="E16" s="17">
        <f>COUNTIFS(Objetivos!$B$8:$B$47,B16,Objetivos!$H$8:$H$47,"Sí")</f>
        <v/>
      </c>
      <c r="F16" s="17">
        <f>COUNTIFS(Objetivos!$B$8:$B$47,B16,Objetivos!$H$8:$H$47,"Parcial")</f>
        <v/>
      </c>
      <c r="G16" s="22">
        <f>IFERROR((E16+0.5*F16)/COUNTIFS(Objetivos!$B$8:$B$47,B16,Objetivos!$H$8:$H$47,"?*"),"")</f>
        <v/>
      </c>
      <c r="H16" s="18">
        <f>SUMIF(Objetivos!$B$8:$B$47,B16,Objetivos!$F$8:$F$47)</f>
        <v/>
      </c>
      <c r="I16" s="18">
        <f>SUMIF(Objetivos!$B$8:$B$47,B16,Objetivos!$G$8:$G$47)</f>
        <v/>
      </c>
      <c r="J16" s="12">
        <f>IF(OR(H16=0,I16=0),"",I16/H16)</f>
        <v/>
      </c>
      <c r="K16" s="29">
        <f>IF(OR(H16=0,I16=0),"",I16-H16)</f>
        <v/>
      </c>
      <c r="L16" s="18">
        <f>SUM(H$8:H16)</f>
        <v/>
      </c>
      <c r="M16" s="18">
        <f>SUM(I$8:I16)</f>
        <v/>
      </c>
      <c r="N16" s="21">
        <f>IF(D16=0,"",IF(J16="","Planificada",IF(J16&gt;=Objetivos!$F$5,"Semana sólida",IF(J16&gt;=Objetivos!$H$5,"Mejorable","Revisar plan"))))</f>
        <v/>
      </c>
      <c r="O16" s="31" t="n"/>
    </row>
    <row r="17" ht="30" customHeight="1">
      <c r="B17" s="17">
        <f>ROW()-7</f>
        <v/>
      </c>
      <c r="C17" s="15">
        <f>IF(Objetivos!$D$5="","",Objetivos!$D$5+7*(B17-1))</f>
        <v/>
      </c>
      <c r="D17" s="17">
        <f>COUNTIF(Objetivos!$B$8:$B$47,B17)</f>
        <v/>
      </c>
      <c r="E17" s="17">
        <f>COUNTIFS(Objetivos!$B$8:$B$47,B17,Objetivos!$H$8:$H$47,"Sí")</f>
        <v/>
      </c>
      <c r="F17" s="17">
        <f>COUNTIFS(Objetivos!$B$8:$B$47,B17,Objetivos!$H$8:$H$47,"Parcial")</f>
        <v/>
      </c>
      <c r="G17" s="22">
        <f>IFERROR((E17+0.5*F17)/COUNTIFS(Objetivos!$B$8:$B$47,B17,Objetivos!$H$8:$H$47,"?*"),"")</f>
        <v/>
      </c>
      <c r="H17" s="18">
        <f>SUMIF(Objetivos!$B$8:$B$47,B17,Objetivos!$F$8:$F$47)</f>
        <v/>
      </c>
      <c r="I17" s="18">
        <f>SUMIF(Objetivos!$B$8:$B$47,B17,Objetivos!$G$8:$G$47)</f>
        <v/>
      </c>
      <c r="J17" s="12">
        <f>IF(OR(H17=0,I17=0),"",I17/H17)</f>
        <v/>
      </c>
      <c r="K17" s="29">
        <f>IF(OR(H17=0,I17=0),"",I17-H17)</f>
        <v/>
      </c>
      <c r="L17" s="18">
        <f>SUM(H$8:H17)</f>
        <v/>
      </c>
      <c r="M17" s="18">
        <f>SUM(I$8:I17)</f>
        <v/>
      </c>
      <c r="N17" s="21">
        <f>IF(D17=0,"",IF(J17="","Planificada",IF(J17&gt;=Objetivos!$F$5,"Semana sólida",IF(J17&gt;=Objetivos!$H$5,"Mejorable","Revisar plan"))))</f>
        <v/>
      </c>
      <c r="O17" s="31" t="n"/>
    </row>
    <row r="18" ht="30" customHeight="1">
      <c r="B18" s="17">
        <f>ROW()-7</f>
        <v/>
      </c>
      <c r="C18" s="15">
        <f>IF(Objetivos!$D$5="","",Objetivos!$D$5+7*(B18-1))</f>
        <v/>
      </c>
      <c r="D18" s="17">
        <f>COUNTIF(Objetivos!$B$8:$B$47,B18)</f>
        <v/>
      </c>
      <c r="E18" s="17">
        <f>COUNTIFS(Objetivos!$B$8:$B$47,B18,Objetivos!$H$8:$H$47,"Sí")</f>
        <v/>
      </c>
      <c r="F18" s="17">
        <f>COUNTIFS(Objetivos!$B$8:$B$47,B18,Objetivos!$H$8:$H$47,"Parcial")</f>
        <v/>
      </c>
      <c r="G18" s="22">
        <f>IFERROR((E18+0.5*F18)/COUNTIFS(Objetivos!$B$8:$B$47,B18,Objetivos!$H$8:$H$47,"?*"),"")</f>
        <v/>
      </c>
      <c r="H18" s="18">
        <f>SUMIF(Objetivos!$B$8:$B$47,B18,Objetivos!$F$8:$F$47)</f>
        <v/>
      </c>
      <c r="I18" s="18">
        <f>SUMIF(Objetivos!$B$8:$B$47,B18,Objetivos!$G$8:$G$47)</f>
        <v/>
      </c>
      <c r="J18" s="12">
        <f>IF(OR(H18=0,I18=0),"",I18/H18)</f>
        <v/>
      </c>
      <c r="K18" s="29">
        <f>IF(OR(H18=0,I18=0),"",I18-H18)</f>
        <v/>
      </c>
      <c r="L18" s="18">
        <f>SUM(H$8:H18)</f>
        <v/>
      </c>
      <c r="M18" s="18">
        <f>SUM(I$8:I18)</f>
        <v/>
      </c>
      <c r="N18" s="21">
        <f>IF(D18=0,"",IF(J18="","Planificada",IF(J18&gt;=Objetivos!$F$5,"Semana sólida",IF(J18&gt;=Objetivos!$H$5,"Mejorable","Revisar plan"))))</f>
        <v/>
      </c>
      <c r="O18" s="31" t="n"/>
    </row>
    <row r="19" ht="30" customHeight="1">
      <c r="B19" s="17">
        <f>ROW()-7</f>
        <v/>
      </c>
      <c r="C19" s="15">
        <f>IF(Objetivos!$D$5="","",Objetivos!$D$5+7*(B19-1))</f>
        <v/>
      </c>
      <c r="D19" s="17">
        <f>COUNTIF(Objetivos!$B$8:$B$47,B19)</f>
        <v/>
      </c>
      <c r="E19" s="17">
        <f>COUNTIFS(Objetivos!$B$8:$B$47,B19,Objetivos!$H$8:$H$47,"Sí")</f>
        <v/>
      </c>
      <c r="F19" s="17">
        <f>COUNTIFS(Objetivos!$B$8:$B$47,B19,Objetivos!$H$8:$H$47,"Parcial")</f>
        <v/>
      </c>
      <c r="G19" s="22">
        <f>IFERROR((E19+0.5*F19)/COUNTIFS(Objetivos!$B$8:$B$47,B19,Objetivos!$H$8:$H$47,"?*"),"")</f>
        <v/>
      </c>
      <c r="H19" s="18">
        <f>SUMIF(Objetivos!$B$8:$B$47,B19,Objetivos!$F$8:$F$47)</f>
        <v/>
      </c>
      <c r="I19" s="18">
        <f>SUMIF(Objetivos!$B$8:$B$47,B19,Objetivos!$G$8:$G$47)</f>
        <v/>
      </c>
      <c r="J19" s="12">
        <f>IF(OR(H19=0,I19=0),"",I19/H19)</f>
        <v/>
      </c>
      <c r="K19" s="29">
        <f>IF(OR(H19=0,I19=0),"",I19-H19)</f>
        <v/>
      </c>
      <c r="L19" s="18">
        <f>SUM(H$8:H19)</f>
        <v/>
      </c>
      <c r="M19" s="18">
        <f>SUM(I$8:I19)</f>
        <v/>
      </c>
      <c r="N19" s="21">
        <f>IF(D19=0,"",IF(J19="","Planificada",IF(J19&gt;=Objetivos!$F$5,"Semana sólida",IF(J19&gt;=Objetivos!$H$5,"Mejorable","Revisar plan"))))</f>
        <v/>
      </c>
      <c r="O19" s="31" t="n"/>
    </row>
    <row r="20" ht="30" customHeight="1">
      <c r="B20" s="17">
        <f>ROW()-7</f>
        <v/>
      </c>
      <c r="C20" s="15">
        <f>IF(Objetivos!$D$5="","",Objetivos!$D$5+7*(B20-1))</f>
        <v/>
      </c>
      <c r="D20" s="17">
        <f>COUNTIF(Objetivos!$B$8:$B$47,B20)</f>
        <v/>
      </c>
      <c r="E20" s="17">
        <f>COUNTIFS(Objetivos!$B$8:$B$47,B20,Objetivos!$H$8:$H$47,"Sí")</f>
        <v/>
      </c>
      <c r="F20" s="17">
        <f>COUNTIFS(Objetivos!$B$8:$B$47,B20,Objetivos!$H$8:$H$47,"Parcial")</f>
        <v/>
      </c>
      <c r="G20" s="22">
        <f>IFERROR((E20+0.5*F20)/COUNTIFS(Objetivos!$B$8:$B$47,B20,Objetivos!$H$8:$H$47,"?*"),"")</f>
        <v/>
      </c>
      <c r="H20" s="18">
        <f>SUMIF(Objetivos!$B$8:$B$47,B20,Objetivos!$F$8:$F$47)</f>
        <v/>
      </c>
      <c r="I20" s="18">
        <f>SUMIF(Objetivos!$B$8:$B$47,B20,Objetivos!$G$8:$G$47)</f>
        <v/>
      </c>
      <c r="J20" s="12">
        <f>IF(OR(H20=0,I20=0),"",I20/H20)</f>
        <v/>
      </c>
      <c r="K20" s="29">
        <f>IF(OR(H20=0,I20=0),"",I20-H20)</f>
        <v/>
      </c>
      <c r="L20" s="18">
        <f>SUM(H$8:H20)</f>
        <v/>
      </c>
      <c r="M20" s="18">
        <f>SUM(I$8:I20)</f>
        <v/>
      </c>
      <c r="N20" s="21">
        <f>IF(D20=0,"",IF(J20="","Planificada",IF(J20&gt;=Objetivos!$F$5,"Semana sólida",IF(J20&gt;=Objetivos!$H$5,"Mejorable","Revisar plan"))))</f>
        <v/>
      </c>
      <c r="O20" s="31" t="n"/>
    </row>
    <row r="21">
      <c r="B21" s="32" t="inlineStr">
        <is>
          <t>Total</t>
        </is>
      </c>
      <c r="C21" s="32" t="inlineStr"/>
      <c r="D21" s="33">
        <f>SUM(D8:D20)</f>
        <v/>
      </c>
      <c r="E21" s="33">
        <f>SUM(E8:E20)</f>
        <v/>
      </c>
      <c r="F21" s="33">
        <f>SUM(F8:F20)</f>
        <v/>
      </c>
      <c r="G21" s="34">
        <f>IFERROR((E21+0.5*F21)/COUNTIF(Objetivos!$H$8:$H$47,"?*"),"")</f>
        <v/>
      </c>
      <c r="H21" s="35">
        <f>SUM(H8:H20)</f>
        <v/>
      </c>
      <c r="I21" s="35">
        <f>SUM(I8:I20)</f>
        <v/>
      </c>
      <c r="J21" s="34">
        <f>IFERROR(I21/SUMIF(I8:I20,"&gt;0",H8:H20),"")</f>
        <v/>
      </c>
      <c r="K21" s="36">
        <f>IF(I21=0,"",I21-SUMIF(I8:I20,"&gt;0",H8:H20))</f>
        <v/>
      </c>
      <c r="L21" s="32" t="inlineStr"/>
      <c r="M21" s="32" t="inlineStr"/>
      <c r="N21" s="32" t="inlineStr"/>
      <c r="O21" s="32" t="inlineStr"/>
    </row>
    <row r="23">
      <c r="B23" s="37" t="inlineStr">
        <is>
          <t>La semana en curso se marca en verde. El % de objetivos cuenta «Sí» como 1 y «Parcial» como 0,5. Las horas previstas de semanas aún sin horas reales no penalizan el % total.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N8:N20">
    <cfRule type="cellIs" priority="1" operator="equal" dxfId="0">
      <formula>"Semana sólida"</formula>
    </cfRule>
    <cfRule type="cellIs" priority="2" operator="equal" dxfId="1">
      <formula>"Mejorable"</formula>
    </cfRule>
    <cfRule type="cellIs" priority="3" operator="equal" dxfId="2">
      <formula>"Revisar plan"</formula>
    </cfRule>
  </conditionalFormatting>
  <conditionalFormatting sqref="B8:C20">
    <cfRule type="expression" priority="4" dxfId="0">
      <formula>AND(TODAY()&gt;=$C8,TODAY()&lt;=$C8+6)</formula>
    </cfRule>
  </conditionalFormatting>
  <conditionalFormatting sqref="J8:J20">
    <cfRule type="dataBar" priority="5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J16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1" customWidth="1" min="3" max="3"/>
    <col width="11" customWidth="1" min="4" max="4"/>
    <col width="12" customWidth="1" min="5" max="5"/>
    <col width="12" customWidth="1" min="6" max="6"/>
    <col width="13" customWidth="1" min="7" max="7"/>
    <col width="12" customWidth="1" min="8" max="8"/>
    <col width="14" customWidth="1" min="9" max="9"/>
    <col width="14" customWidth="1" min="10" max="10"/>
  </cols>
  <sheetData>
    <row r="2" ht="34" customHeight="1">
      <c r="B2" s="1" t="inlineStr">
        <is>
          <t>Reparto por asignatura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Lista de asignaturas (editable) y su balance de objetivos y horas durante el trimestre.</t>
        </is>
      </c>
    </row>
    <row r="7" ht="32" customHeight="1">
      <c r="B7" s="16" t="inlineStr">
        <is>
          <t>Asignatura</t>
        </is>
      </c>
      <c r="C7" s="16" t="inlineStr">
        <is>
          <t>Objetivos</t>
        </is>
      </c>
      <c r="D7" s="16" t="inlineStr">
        <is>
          <t>Logrados</t>
        </is>
      </c>
      <c r="E7" s="16" t="inlineStr">
        <is>
          <t>Horas previstas</t>
        </is>
      </c>
      <c r="F7" s="16" t="inlineStr">
        <is>
          <t>Horas reales</t>
        </is>
      </c>
      <c r="G7" s="16" t="inlineStr">
        <is>
          <t>% horas</t>
        </is>
      </c>
      <c r="H7" s="16" t="inlineStr">
        <is>
          <t>Balance (h)</t>
        </is>
      </c>
      <c r="I7" s="16" t="inlineStr">
        <is>
          <t>% del tiempo real</t>
        </is>
      </c>
      <c r="J7" s="16" t="inlineStr">
        <is>
          <t>Valoración</t>
        </is>
      </c>
    </row>
    <row r="8">
      <c r="B8" s="26" t="inlineStr">
        <is>
          <t>Cálculo</t>
        </is>
      </c>
      <c r="C8" s="17">
        <f>IF(B8="","",COUNTIF(Objetivos!$C$8:$C$47,B8))</f>
        <v/>
      </c>
      <c r="D8" s="17">
        <f>IF(B8="","",COUNTIFS(Objetivos!$C$8:$C$47,B8,Objetivos!$H$8:$H$47,"Sí"))</f>
        <v/>
      </c>
      <c r="E8" s="18">
        <f>IF(B8="","",SUMIF(Objetivos!$C$8:$C$47,B8,Objetivos!$F$8:$F$47))</f>
        <v/>
      </c>
      <c r="F8" s="18">
        <f>IF(B8="","",SUMIF(Objetivos!$C$8:$C$47,B8,Objetivos!$G$8:$G$47))</f>
        <v/>
      </c>
      <c r="G8" s="12">
        <f>IF(B8="","",IFERROR(F8/SUMIFS(Objetivos!$F$8:$F$47,Objetivos!$C$8:$C$47,B8,Objetivos!$G$8:$G$47,"&gt;0"),""))</f>
        <v/>
      </c>
      <c r="H8" s="29">
        <f>IF(B8="","",F8-SUMIFS(Objetivos!$F$8:$F$47,Objetivos!$C$8:$C$47,B8,Objetivos!$G$8:$G$47,"&gt;0"))</f>
        <v/>
      </c>
      <c r="I8" s="22">
        <f>IF(B8="","",IFERROR(F8/$F$16,0))</f>
        <v/>
      </c>
      <c r="J8" s="21">
        <f>IF(B8="","",IF(G8="","Sin horas aún",IF(G8&gt;=Objetivos!$F$5,"Al día",IF(G8&gt;=Objetivos!$H$5,"Mejorable","Atrasada"))))</f>
        <v/>
      </c>
    </row>
    <row r="9">
      <c r="B9" s="26" t="inlineStr">
        <is>
          <t>Estadística</t>
        </is>
      </c>
      <c r="C9" s="17">
        <f>IF(B9="","",COUNTIF(Objetivos!$C$8:$C$47,B9))</f>
        <v/>
      </c>
      <c r="D9" s="17">
        <f>IF(B9="","",COUNTIFS(Objetivos!$C$8:$C$47,B9,Objetivos!$H$8:$H$47,"Sí"))</f>
        <v/>
      </c>
      <c r="E9" s="18">
        <f>IF(B9="","",SUMIF(Objetivos!$C$8:$C$47,B9,Objetivos!$F$8:$F$47))</f>
        <v/>
      </c>
      <c r="F9" s="18">
        <f>IF(B9="","",SUMIF(Objetivos!$C$8:$C$47,B9,Objetivos!$G$8:$G$47))</f>
        <v/>
      </c>
      <c r="G9" s="12">
        <f>IF(B9="","",IFERROR(F9/SUMIFS(Objetivos!$F$8:$F$47,Objetivos!$C$8:$C$47,B9,Objetivos!$G$8:$G$47,"&gt;0"),""))</f>
        <v/>
      </c>
      <c r="H9" s="29">
        <f>IF(B9="","",F9-SUMIFS(Objetivos!$F$8:$F$47,Objetivos!$C$8:$C$47,B9,Objetivos!$G$8:$G$47,"&gt;0"))</f>
        <v/>
      </c>
      <c r="I9" s="22">
        <f>IF(B9="","",IFERROR(F9/$F$16,0))</f>
        <v/>
      </c>
      <c r="J9" s="21">
        <f>IF(B9="","",IF(G9="","Sin horas aún",IF(G9&gt;=Objetivos!$F$5,"Al día",IF(G9&gt;=Objetivos!$H$5,"Mejorable","Atrasada"))))</f>
        <v/>
      </c>
    </row>
    <row r="10">
      <c r="B10" s="26" t="inlineStr">
        <is>
          <t>Inglés B2</t>
        </is>
      </c>
      <c r="C10" s="17">
        <f>IF(B10="","",COUNTIF(Objetivos!$C$8:$C$47,B10))</f>
        <v/>
      </c>
      <c r="D10" s="17">
        <f>IF(B10="","",COUNTIFS(Objetivos!$C$8:$C$47,B10,Objetivos!$H$8:$H$47,"Sí"))</f>
        <v/>
      </c>
      <c r="E10" s="18">
        <f>IF(B10="","",SUMIF(Objetivos!$C$8:$C$47,B10,Objetivos!$F$8:$F$47))</f>
        <v/>
      </c>
      <c r="F10" s="18">
        <f>IF(B10="","",SUMIF(Objetivos!$C$8:$C$47,B10,Objetivos!$G$8:$G$47))</f>
        <v/>
      </c>
      <c r="G10" s="12">
        <f>IF(B10="","",IFERROR(F10/SUMIFS(Objetivos!$F$8:$F$47,Objetivos!$C$8:$C$47,B10,Objetivos!$G$8:$G$47,"&gt;0"),""))</f>
        <v/>
      </c>
      <c r="H10" s="29">
        <f>IF(B10="","",F10-SUMIFS(Objetivos!$F$8:$F$47,Objetivos!$C$8:$C$47,B10,Objetivos!$G$8:$G$47,"&gt;0"))</f>
        <v/>
      </c>
      <c r="I10" s="22">
        <f>IF(B10="","",IFERROR(F10/$F$16,0))</f>
        <v/>
      </c>
      <c r="J10" s="21">
        <f>IF(B10="","",IF(G10="","Sin horas aún",IF(G10&gt;=Objetivos!$F$5,"Al día",IF(G10&gt;=Objetivos!$H$5,"Mejorable","Atrasada"))))</f>
        <v/>
      </c>
    </row>
    <row r="11">
      <c r="B11" s="26" t="inlineStr">
        <is>
          <t>Programación</t>
        </is>
      </c>
      <c r="C11" s="17">
        <f>IF(B11="","",COUNTIF(Objetivos!$C$8:$C$47,B11))</f>
        <v/>
      </c>
      <c r="D11" s="17">
        <f>IF(B11="","",COUNTIFS(Objetivos!$C$8:$C$47,B11,Objetivos!$H$8:$H$47,"Sí"))</f>
        <v/>
      </c>
      <c r="E11" s="18">
        <f>IF(B11="","",SUMIF(Objetivos!$C$8:$C$47,B11,Objetivos!$F$8:$F$47))</f>
        <v/>
      </c>
      <c r="F11" s="18">
        <f>IF(B11="","",SUMIF(Objetivos!$C$8:$C$47,B11,Objetivos!$G$8:$G$47))</f>
        <v/>
      </c>
      <c r="G11" s="12">
        <f>IF(B11="","",IFERROR(F11/SUMIFS(Objetivos!$F$8:$F$47,Objetivos!$C$8:$C$47,B11,Objetivos!$G$8:$G$47,"&gt;0"),""))</f>
        <v/>
      </c>
      <c r="H11" s="29">
        <f>IF(B11="","",F11-SUMIFS(Objetivos!$F$8:$F$47,Objetivos!$C$8:$C$47,B11,Objetivos!$G$8:$G$47,"&gt;0"))</f>
        <v/>
      </c>
      <c r="I11" s="22">
        <f>IF(B11="","",IFERROR(F11/$F$16,0))</f>
        <v/>
      </c>
      <c r="J11" s="21">
        <f>IF(B11="","",IF(G11="","Sin horas aún",IF(G11&gt;=Objetivos!$F$5,"Al día",IF(G11&gt;=Objetivos!$H$5,"Mejorable","Atrasada"))))</f>
        <v/>
      </c>
    </row>
    <row r="12">
      <c r="B12" s="26" t="inlineStr">
        <is>
          <t>Química</t>
        </is>
      </c>
      <c r="C12" s="17">
        <f>IF(B12="","",COUNTIF(Objetivos!$C$8:$C$47,B12))</f>
        <v/>
      </c>
      <c r="D12" s="17">
        <f>IF(B12="","",COUNTIFS(Objetivos!$C$8:$C$47,B12,Objetivos!$H$8:$H$47,"Sí"))</f>
        <v/>
      </c>
      <c r="E12" s="18">
        <f>IF(B12="","",SUMIF(Objetivos!$C$8:$C$47,B12,Objetivos!$F$8:$F$47))</f>
        <v/>
      </c>
      <c r="F12" s="18">
        <f>IF(B12="","",SUMIF(Objetivos!$C$8:$C$47,B12,Objetivos!$G$8:$G$47))</f>
        <v/>
      </c>
      <c r="G12" s="12">
        <f>IF(B12="","",IFERROR(F12/SUMIFS(Objetivos!$F$8:$F$47,Objetivos!$C$8:$C$47,B12,Objetivos!$G$8:$G$47,"&gt;0"),""))</f>
        <v/>
      </c>
      <c r="H12" s="29">
        <f>IF(B12="","",F12-SUMIFS(Objetivos!$F$8:$F$47,Objetivos!$C$8:$C$47,B12,Objetivos!$G$8:$G$47,"&gt;0"))</f>
        <v/>
      </c>
      <c r="I12" s="22">
        <f>IF(B12="","",IFERROR(F12/$F$16,0))</f>
        <v/>
      </c>
      <c r="J12" s="21">
        <f>IF(B12="","",IF(G12="","Sin horas aún",IF(G12&gt;=Objetivos!$F$5,"Al día",IF(G12&gt;=Objetivos!$H$5,"Mejorable","Atrasada"))))</f>
        <v/>
      </c>
    </row>
    <row r="13">
      <c r="B13" s="26" t="inlineStr">
        <is>
          <t>Historia</t>
        </is>
      </c>
      <c r="C13" s="17">
        <f>IF(B13="","",COUNTIF(Objetivos!$C$8:$C$47,B13))</f>
        <v/>
      </c>
      <c r="D13" s="17">
        <f>IF(B13="","",COUNTIFS(Objetivos!$C$8:$C$47,B13,Objetivos!$H$8:$H$47,"Sí"))</f>
        <v/>
      </c>
      <c r="E13" s="18">
        <f>IF(B13="","",SUMIF(Objetivos!$C$8:$C$47,B13,Objetivos!$F$8:$F$47))</f>
        <v/>
      </c>
      <c r="F13" s="18">
        <f>IF(B13="","",SUMIF(Objetivos!$C$8:$C$47,B13,Objetivos!$G$8:$G$47))</f>
        <v/>
      </c>
      <c r="G13" s="12">
        <f>IF(B13="","",IFERROR(F13/SUMIFS(Objetivos!$F$8:$F$47,Objetivos!$C$8:$C$47,B13,Objetivos!$G$8:$G$47,"&gt;0"),""))</f>
        <v/>
      </c>
      <c r="H13" s="29">
        <f>IF(B13="","",F13-SUMIFS(Objetivos!$F$8:$F$47,Objetivos!$C$8:$C$47,B13,Objetivos!$G$8:$G$47,"&gt;0"))</f>
        <v/>
      </c>
      <c r="I13" s="22">
        <f>IF(B13="","",IFERROR(F13/$F$16,0))</f>
        <v/>
      </c>
      <c r="J13" s="21">
        <f>IF(B13="","",IF(G13="","Sin horas aún",IF(G13&gt;=Objetivos!$F$5,"Al día",IF(G13&gt;=Objetivos!$H$5,"Mejorable","Atrasada"))))</f>
        <v/>
      </c>
    </row>
    <row r="14">
      <c r="B14" s="26" t="inlineStr">
        <is>
          <t>Redacción</t>
        </is>
      </c>
      <c r="C14" s="17">
        <f>IF(B14="","",COUNTIF(Objetivos!$C$8:$C$47,B14))</f>
        <v/>
      </c>
      <c r="D14" s="17">
        <f>IF(B14="","",COUNTIFS(Objetivos!$C$8:$C$47,B14,Objetivos!$H$8:$H$47,"Sí"))</f>
        <v/>
      </c>
      <c r="E14" s="18">
        <f>IF(B14="","",SUMIF(Objetivos!$C$8:$C$47,B14,Objetivos!$F$8:$F$47))</f>
        <v/>
      </c>
      <c r="F14" s="18">
        <f>IF(B14="","",SUMIF(Objetivos!$C$8:$C$47,B14,Objetivos!$G$8:$G$47))</f>
        <v/>
      </c>
      <c r="G14" s="12">
        <f>IF(B14="","",IFERROR(F14/SUMIFS(Objetivos!$F$8:$F$47,Objetivos!$C$8:$C$47,B14,Objetivos!$G$8:$G$47,"&gt;0"),""))</f>
        <v/>
      </c>
      <c r="H14" s="29">
        <f>IF(B14="","",F14-SUMIFS(Objetivos!$F$8:$F$47,Objetivos!$C$8:$C$47,B14,Objetivos!$G$8:$G$47,"&gt;0"))</f>
        <v/>
      </c>
      <c r="I14" s="22">
        <f>IF(B14="","",IFERROR(F14/$F$16,0))</f>
        <v/>
      </c>
      <c r="J14" s="21">
        <f>IF(B14="","",IF(G14="","Sin horas aún",IF(G14&gt;=Objetivos!$F$5,"Al día",IF(G14&gt;=Objetivos!$H$5,"Mejorable","Atrasada"))))</f>
        <v/>
      </c>
    </row>
    <row r="15">
      <c r="B15" s="26" t="inlineStr">
        <is>
          <t>Otras</t>
        </is>
      </c>
      <c r="C15" s="17">
        <f>IF(B15="","",COUNTIF(Objetivos!$C$8:$C$47,B15))</f>
        <v/>
      </c>
      <c r="D15" s="17">
        <f>IF(B15="","",COUNTIFS(Objetivos!$C$8:$C$47,B15,Objetivos!$H$8:$H$47,"Sí"))</f>
        <v/>
      </c>
      <c r="E15" s="18">
        <f>IF(B15="","",SUMIF(Objetivos!$C$8:$C$47,B15,Objetivos!$F$8:$F$47))</f>
        <v/>
      </c>
      <c r="F15" s="18">
        <f>IF(B15="","",SUMIF(Objetivos!$C$8:$C$47,B15,Objetivos!$G$8:$G$47))</f>
        <v/>
      </c>
      <c r="G15" s="12">
        <f>IF(B15="","",IFERROR(F15/SUMIFS(Objetivos!$F$8:$F$47,Objetivos!$C$8:$C$47,B15,Objetivos!$G$8:$G$47,"&gt;0"),""))</f>
        <v/>
      </c>
      <c r="H15" s="29">
        <f>IF(B15="","",F15-SUMIFS(Objetivos!$F$8:$F$47,Objetivos!$C$8:$C$47,B15,Objetivos!$G$8:$G$47,"&gt;0"))</f>
        <v/>
      </c>
      <c r="I15" s="22">
        <f>IF(B15="","",IFERROR(F15/$F$16,0))</f>
        <v/>
      </c>
      <c r="J15" s="21">
        <f>IF(B15="","",IF(G15="","Sin horas aún",IF(G15&gt;=Objetivos!$F$5,"Al día",IF(G15&gt;=Objetivos!$H$5,"Mejorable","Atrasada"))))</f>
        <v/>
      </c>
    </row>
    <row r="16">
      <c r="B16" s="32" t="inlineStr">
        <is>
          <t>Total</t>
        </is>
      </c>
      <c r="C16" s="33">
        <f>SUM(C8:C15)</f>
        <v/>
      </c>
      <c r="D16" s="33">
        <f>SUM(D8:D15)</f>
        <v/>
      </c>
      <c r="E16" s="35">
        <f>SUM(E8:E15)</f>
        <v/>
      </c>
      <c r="F16" s="35">
        <f>SUM(F8:F15)</f>
        <v/>
      </c>
      <c r="G16" s="34">
        <f>Semanas!J21</f>
        <v/>
      </c>
      <c r="H16" s="36">
        <f>Semanas!K21</f>
        <v/>
      </c>
      <c r="I16" s="34">
        <f>SUM(I8:I15)</f>
        <v/>
      </c>
      <c r="J16" s="32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J8:J15">
    <cfRule type="cellIs" priority="1" operator="equal" dxfId="2">
      <formula>"Atrasada"</formula>
    </cfRule>
    <cfRule type="cellIs" priority="2" operator="equal" dxfId="1">
      <formula>"Mejorable"</formula>
    </cfRule>
    <cfRule type="cellIs" priority="3" operator="equal" dxfId="0">
      <formula>"Al día"</formula>
    </cfRule>
  </conditionalFormatting>
  <conditionalFormatting sqref="I8:I15">
    <cfRule type="dataBar" priority="4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Objetivos semanales de estudio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3" t="inlineStr">
        <is>
          <t>CÓMO USARLA</t>
        </is>
      </c>
    </row>
    <row r="6" ht="30" customHeight="1">
      <c r="B6" s="38" t="inlineStr">
        <is>
          <t>1.  En «Objetivos» (celda D5) escribe el lunes de la primera semana de tu trimestre o evaluación. Todas las fechas se calculan a partir de él.</t>
        </is>
      </c>
    </row>
    <row r="7" ht="30" customHeight="1">
      <c r="B7" s="38" t="inlineStr">
        <is>
          <t>2.  En «Asignaturas» sustituye los nombres de ejemplo por los tuyos (hasta 8, celdas B8:B15). Aparecerán en el desplegable de «Objetivos».</t>
        </is>
      </c>
    </row>
    <row r="8" ht="30" customHeight="1">
      <c r="B8" s="38" t="inlineStr">
        <is>
          <t>3.  Cada domingo (o lunes por la mañana) añade una fila por objetivo en «Objetivos»: nº de semana (1-13), asignatura, objetivo concreto, prioridad y horas previstas.</t>
        </is>
      </c>
    </row>
    <row r="9" ht="30" customHeight="1">
      <c r="B9" s="38" t="inlineStr">
        <is>
          <t>4.  Al terminar la semana, rellena las horas reales y elige en «¿Objetivo logrado?» Sí, Parcial o No. El % de horas y el resultado se calculan solos.</t>
        </is>
      </c>
    </row>
    <row r="10" ht="30" customHeight="1">
      <c r="B10" s="38" t="inlineStr">
        <is>
          <t>5.  Ajusta los umbrales de las celdas F5 (Cumplido) y H5 (Parcial) si quieres ser más o menos exigente: por defecto 90% y 60%.</t>
        </is>
      </c>
    </row>
    <row r="11" ht="30" customHeight="1">
      <c r="B11" s="38" t="inlineStr">
        <is>
          <t>6.  En «Semanas» escribe tu revisión (columna O): qué ha fallado y qué cambias la próxima semana. Ahí también ves las horas acumuladas.</t>
        </is>
      </c>
    </row>
    <row r="12" ht="30" customHeight="1">
      <c r="B12" s="38" t="inlineStr">
        <is>
          <t>7.  En «Panel» elige la semana que quieres revisar (celda C12) o déjala vacía para ver la actual; verás sus objetivos, horas y valoración.</t>
        </is>
      </c>
    </row>
    <row r="13" ht="30" customHeight="1">
      <c r="B13" s="38" t="inlineStr">
        <is>
          <t>8.  «Asignaturas» te enseña dónde se va tu tiempo y qué materias van atrasadas respecto a lo que habías previsto.</t>
        </is>
      </c>
    </row>
    <row r="15">
      <c r="B15" s="13" t="inlineStr">
        <is>
          <t>CONSEJOS</t>
        </is>
      </c>
    </row>
    <row r="16" ht="30" customHeight="1">
      <c r="B16" s="38" t="inlineStr">
        <is>
          <t>•  Plantéate pocos objetivos por semana y concretos (medibles): «10 ejercicios del tema 3» funciona mejor que «avanzar Matemáticas».</t>
        </is>
      </c>
    </row>
    <row r="17" ht="30" customHeight="1">
      <c r="B17" s="38" t="inlineStr">
        <is>
          <t>•  Los datos de ejemplo (asignaturas, horas, revisiones) son ficticios; bórralos y escribe los tuyos. Las filas hasta la 47 ya tienen fórmulas.</t>
        </is>
      </c>
    </row>
    <row r="18" ht="30" customHeight="1">
      <c r="B18" s="38" t="inlineStr">
        <is>
          <t>•  Las semanas sin horas reales se muestran como «Planificada» y no bajan tu porcentaje de cumplimiento.</t>
        </is>
      </c>
    </row>
    <row r="19" ht="30" customHeight="1">
      <c r="B19" s="38" t="inlineStr">
        <is>
          <t>•  Las hojas están protegidas sin contraseña para no romper fórmulas: Revisar &gt; Desproteger hoja si quieres modificar algo. Las columnas ocultas de «Objetivos» son auxiliares: no las borres.</t>
        </is>
      </c>
    </row>
    <row r="21">
      <c r="B21" s="37" t="inlineStr">
        <is>
          <t>Las celdas con fondo crema y texto azul son para rellenar; las verdes se calculan solas.</t>
        </is>
      </c>
    </row>
    <row r="23" ht="44" customHeight="1">
      <c r="B23" s="39" t="inlineStr">
        <is>
          <t>Aviso: plantilla de organización personal. Los porcentajes y valoraciones son orientativos y no sustituyen el criterio de tu docente, tutor o preparador.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Prioridad</t>
        </is>
      </c>
      <c r="B1" t="inlineStr">
        <is>
          <t>Logrado</t>
        </is>
      </c>
    </row>
    <row r="2">
      <c r="A2" t="inlineStr">
        <is>
          <t>Alta</t>
        </is>
      </c>
      <c r="B2" t="inlineStr">
        <is>
          <t>Sí</t>
        </is>
      </c>
    </row>
    <row r="3">
      <c r="A3" t="inlineStr">
        <is>
          <t>Media</t>
        </is>
      </c>
      <c r="B3" t="inlineStr">
        <is>
          <t>Parcial</t>
        </is>
      </c>
    </row>
    <row r="4">
      <c r="A4" t="inlineStr">
        <is>
          <t>Baja</t>
        </is>
      </c>
      <c r="B4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2026-10-02T13:05:10Z</dcterms:created>
  <dcterms:modified xmlns:dcterms="http://purl.org/dc/terms/" xmlns:xsi="http://www.w3.org/2001/XMLSchema-instance" xsi:type="dcterms:W3CDTF">2026-10-02T13:05:10Z</dcterms:modified>
</cp:coreProperties>
</file>