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Armario" sheetId="2" state="visible" r:id="rId2"/>
    <sheet xmlns:r="http://schemas.openxmlformats.org/officeDocument/2006/relationships" name="A revisar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yyyy-mm-dd"/>
    <numFmt numFmtId="166" formatCode="#,##0.00 &quot;€&quot;"/>
    <numFmt numFmtId="167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color rgb="006B7280"/>
      <sz val="9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66" fontId="10" fillId="6" borderId="0" applyAlignment="1" pivotButton="0" quotePrefix="0" xfId="0">
      <alignment horizontal="center" vertical="center"/>
    </xf>
    <xf numFmtId="167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vertical="center"/>
    </xf>
    <xf numFmtId="167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3" fontId="8" fillId="5" borderId="1" applyAlignment="1" pivotButton="0" quotePrefix="0" xfId="0">
      <alignment vertical="center"/>
    </xf>
    <xf numFmtId="166" fontId="8" fillId="5" borderId="1" applyAlignment="1" pivotButton="0" quotePrefix="0" xfId="0">
      <alignment vertical="center"/>
    </xf>
    <xf numFmtId="167" fontId="8" fillId="5" borderId="1" applyAlignment="1" pivotButton="0" quotePrefix="0" xfId="0">
      <alignment vertical="center"/>
    </xf>
    <xf numFmtId="164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49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vertical="center"/>
      <protection locked="0" hidden="0"/>
    </xf>
    <xf numFmtId="2" fontId="7" fillId="0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Prendas por categoría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'Panel'!$B$13:$B$20</f>
            </numRef>
          </cat>
          <val>
            <numRef>
              <f>'Panel'!$C$13:$C$20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10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4" customHeight="1">
      <c r="B2" s="1" t="inlineStr">
        <is>
          <t>Panel del armario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de prendas, valor y uso real. Se actualiza solo desde la hoja Armario.</t>
        </is>
      </c>
    </row>
    <row r="5" ht="24" customHeight="1">
      <c r="B5" s="4" t="inlineStr">
        <is>
          <t>PRENDAS REGISTRADAS</t>
        </is>
      </c>
      <c r="D5" s="4" t="inlineStr">
        <is>
          <t>VALOR INVERTIDO</t>
        </is>
      </c>
      <c r="F5" s="4" t="inlineStr">
        <is>
          <t>PRENDAS SIN USAR</t>
        </is>
      </c>
      <c r="H5" s="4" t="inlineStr">
        <is>
          <t>% DEL ARMARIO SIN USAR</t>
        </is>
      </c>
    </row>
    <row r="6" ht="34" customHeight="1">
      <c r="B6" s="5">
        <f>COUNTA(Armario!$B$7:$B$46)</f>
        <v/>
      </c>
      <c r="D6" s="6">
        <f>SUM(Armario!$I$7:$I$46)</f>
        <v/>
      </c>
      <c r="F6" s="5">
        <f>COUNTIF(Armario!$M$7:$M$46,"Sin usar")</f>
        <v/>
      </c>
      <c r="H6" s="7">
        <f>IF(B6=0,0,F6/B6)</f>
        <v/>
      </c>
    </row>
    <row r="8" ht="24" customHeight="1">
      <c r="B8" s="4" t="inlineStr">
        <is>
          <t>DINERO DORMIDO</t>
        </is>
      </c>
      <c r="D8" s="4" t="inlineStr">
        <is>
          <t>PRENDAS A REVISAR</t>
        </is>
      </c>
      <c r="F8" s="4" t="inlineStr">
        <is>
          <t>PRECIO MEDIO POR PRENDA</t>
        </is>
      </c>
      <c r="H8" s="4" t="inlineStr">
        <is>
          <t>COSTE MEDIO POR USO</t>
        </is>
      </c>
    </row>
    <row r="9" ht="34" customHeight="1">
      <c r="B9" s="6">
        <f>SUMIF(Armario!$M$7:$M$46,"Sin usar",Armario!$I$7:$I$46)</f>
        <v/>
      </c>
      <c r="D9" s="5">
        <f>COUNT(Armario!$Q$7:$Q$46)</f>
        <v/>
      </c>
      <c r="F9" s="6">
        <f>IF(B6=0,0,D6/B6)</f>
        <v/>
      </c>
      <c r="H9" s="6">
        <f>IFERROR(SUMIF(Armario!$K$7:$K$46,"&gt;0",Armario!$I$7:$I$46)/SUM(Armario!$K$7:$K$46),0)</f>
        <v/>
      </c>
    </row>
    <row r="11">
      <c r="B11" s="8" t="inlineStr">
        <is>
          <t>POR CATEGORÍA</t>
        </is>
      </c>
    </row>
    <row r="12" ht="34" customHeight="1">
      <c r="B12" s="9" t="inlineStr">
        <is>
          <t>Categoría</t>
        </is>
      </c>
      <c r="C12" s="9" t="inlineStr">
        <is>
          <t>Prendas</t>
        </is>
      </c>
      <c r="D12" s="9" t="inlineStr">
        <is>
          <t>Valor</t>
        </is>
      </c>
      <c r="E12" s="9" t="inlineStr">
        <is>
          <t>Sin usar</t>
        </is>
      </c>
      <c r="F12" s="9" t="inlineStr">
        <is>
          <t>% sin usar</t>
        </is>
      </c>
      <c r="G12" s="9" t="inlineStr">
        <is>
          <t>Usos totales</t>
        </is>
      </c>
    </row>
    <row r="13">
      <c r="B13" s="10">
        <f>Listas!A2</f>
        <v/>
      </c>
      <c r="C13" s="11">
        <f>COUNTIF(Armario!$C$7:$C$46,B13)</f>
        <v/>
      </c>
      <c r="D13" s="12">
        <f>SUMIF(Armario!$C$7:$C$46,B13,Armario!$I$7:$I$46)</f>
        <v/>
      </c>
      <c r="E13" s="11">
        <f>COUNTIFS(Armario!$C$7:$C$46,B13,Armario!$M$7:$M$46,"Sin usar")</f>
        <v/>
      </c>
      <c r="F13" s="13">
        <f>IF(C13=0,0,E13/C13)</f>
        <v/>
      </c>
      <c r="G13" s="11">
        <f>SUMIF(Armario!$C$7:$C$46,B13,Armario!$K$7:$K$46)</f>
        <v/>
      </c>
    </row>
    <row r="14">
      <c r="B14" s="10">
        <f>Listas!A3</f>
        <v/>
      </c>
      <c r="C14" s="11">
        <f>COUNTIF(Armario!$C$7:$C$46,B14)</f>
        <v/>
      </c>
      <c r="D14" s="12">
        <f>SUMIF(Armario!$C$7:$C$46,B14,Armario!$I$7:$I$46)</f>
        <v/>
      </c>
      <c r="E14" s="11">
        <f>COUNTIFS(Armario!$C$7:$C$46,B14,Armario!$M$7:$M$46,"Sin usar")</f>
        <v/>
      </c>
      <c r="F14" s="13">
        <f>IF(C14=0,0,E14/C14)</f>
        <v/>
      </c>
      <c r="G14" s="11">
        <f>SUMIF(Armario!$C$7:$C$46,B14,Armario!$K$7:$K$46)</f>
        <v/>
      </c>
    </row>
    <row r="15">
      <c r="B15" s="10">
        <f>Listas!A4</f>
        <v/>
      </c>
      <c r="C15" s="11">
        <f>COUNTIF(Armario!$C$7:$C$46,B15)</f>
        <v/>
      </c>
      <c r="D15" s="12">
        <f>SUMIF(Armario!$C$7:$C$46,B15,Armario!$I$7:$I$46)</f>
        <v/>
      </c>
      <c r="E15" s="11">
        <f>COUNTIFS(Armario!$C$7:$C$46,B15,Armario!$M$7:$M$46,"Sin usar")</f>
        <v/>
      </c>
      <c r="F15" s="13">
        <f>IF(C15=0,0,E15/C15)</f>
        <v/>
      </c>
      <c r="G15" s="11">
        <f>SUMIF(Armario!$C$7:$C$46,B15,Armario!$K$7:$K$46)</f>
        <v/>
      </c>
    </row>
    <row r="16">
      <c r="B16" s="10">
        <f>Listas!A5</f>
        <v/>
      </c>
      <c r="C16" s="11">
        <f>COUNTIF(Armario!$C$7:$C$46,B16)</f>
        <v/>
      </c>
      <c r="D16" s="12">
        <f>SUMIF(Armario!$C$7:$C$46,B16,Armario!$I$7:$I$46)</f>
        <v/>
      </c>
      <c r="E16" s="11">
        <f>COUNTIFS(Armario!$C$7:$C$46,B16,Armario!$M$7:$M$46,"Sin usar")</f>
        <v/>
      </c>
      <c r="F16" s="13">
        <f>IF(C16=0,0,E16/C16)</f>
        <v/>
      </c>
      <c r="G16" s="11">
        <f>SUMIF(Armario!$C$7:$C$46,B16,Armario!$K$7:$K$46)</f>
        <v/>
      </c>
    </row>
    <row r="17">
      <c r="B17" s="10">
        <f>Listas!A6</f>
        <v/>
      </c>
      <c r="C17" s="11">
        <f>COUNTIF(Armario!$C$7:$C$46,B17)</f>
        <v/>
      </c>
      <c r="D17" s="12">
        <f>SUMIF(Armario!$C$7:$C$46,B17,Armario!$I$7:$I$46)</f>
        <v/>
      </c>
      <c r="E17" s="11">
        <f>COUNTIFS(Armario!$C$7:$C$46,B17,Armario!$M$7:$M$46,"Sin usar")</f>
        <v/>
      </c>
      <c r="F17" s="13">
        <f>IF(C17=0,0,E17/C17)</f>
        <v/>
      </c>
      <c r="G17" s="11">
        <f>SUMIF(Armario!$C$7:$C$46,B17,Armario!$K$7:$K$46)</f>
        <v/>
      </c>
    </row>
    <row r="18">
      <c r="B18" s="10">
        <f>Listas!A7</f>
        <v/>
      </c>
      <c r="C18" s="11">
        <f>COUNTIF(Armario!$C$7:$C$46,B18)</f>
        <v/>
      </c>
      <c r="D18" s="12">
        <f>SUMIF(Armario!$C$7:$C$46,B18,Armario!$I$7:$I$46)</f>
        <v/>
      </c>
      <c r="E18" s="11">
        <f>COUNTIFS(Armario!$C$7:$C$46,B18,Armario!$M$7:$M$46,"Sin usar")</f>
        <v/>
      </c>
      <c r="F18" s="13">
        <f>IF(C18=0,0,E18/C18)</f>
        <v/>
      </c>
      <c r="G18" s="11">
        <f>SUMIF(Armario!$C$7:$C$46,B18,Armario!$K$7:$K$46)</f>
        <v/>
      </c>
    </row>
    <row r="19">
      <c r="B19" s="10">
        <f>Listas!A8</f>
        <v/>
      </c>
      <c r="C19" s="11">
        <f>COUNTIF(Armario!$C$7:$C$46,B19)</f>
        <v/>
      </c>
      <c r="D19" s="12">
        <f>SUMIF(Armario!$C$7:$C$46,B19,Armario!$I$7:$I$46)</f>
        <v/>
      </c>
      <c r="E19" s="11">
        <f>COUNTIFS(Armario!$C$7:$C$46,B19,Armario!$M$7:$M$46,"Sin usar")</f>
        <v/>
      </c>
      <c r="F19" s="13">
        <f>IF(C19=0,0,E19/C19)</f>
        <v/>
      </c>
      <c r="G19" s="11">
        <f>SUMIF(Armario!$C$7:$C$46,B19,Armario!$K$7:$K$46)</f>
        <v/>
      </c>
    </row>
    <row r="20">
      <c r="B20" s="10">
        <f>Listas!A9</f>
        <v/>
      </c>
      <c r="C20" s="11">
        <f>COUNTIF(Armario!$C$7:$C$46,B20)</f>
        <v/>
      </c>
      <c r="D20" s="12">
        <f>SUMIF(Armario!$C$7:$C$46,B20,Armario!$I$7:$I$46)</f>
        <v/>
      </c>
      <c r="E20" s="11">
        <f>COUNTIFS(Armario!$C$7:$C$46,B20,Armario!$M$7:$M$46,"Sin usar")</f>
        <v/>
      </c>
      <c r="F20" s="13">
        <f>IF(C20=0,0,E20/C20)</f>
        <v/>
      </c>
      <c r="G20" s="11">
        <f>SUMIF(Armario!$C$7:$C$46,B20,Armario!$K$7:$K$46)</f>
        <v/>
      </c>
    </row>
    <row r="21">
      <c r="B21" s="14" t="inlineStr">
        <is>
          <t>Total</t>
        </is>
      </c>
      <c r="C21" s="15">
        <f>SUM(C13:C20)</f>
        <v/>
      </c>
      <c r="D21" s="16">
        <f>SUM(D13:D20)</f>
        <v/>
      </c>
      <c r="E21" s="15">
        <f>SUM(E13:E20)</f>
        <v/>
      </c>
      <c r="F21" s="17">
        <f>IF(C21=0,0,E21/C21)</f>
        <v/>
      </c>
      <c r="G21" s="15">
        <f>SUM(G13:G20)</f>
        <v/>
      </c>
    </row>
    <row r="23">
      <c r="B23" s="8" t="inlineStr">
        <is>
          <t>POR TEMPORADA</t>
        </is>
      </c>
    </row>
    <row r="24" ht="26" customHeight="1">
      <c r="B24" s="9" t="inlineStr">
        <is>
          <t>Temporada</t>
        </is>
      </c>
      <c r="C24" s="9" t="inlineStr">
        <is>
          <t>Prendas</t>
        </is>
      </c>
      <c r="D24" s="9" t="inlineStr">
        <is>
          <t>Valor</t>
        </is>
      </c>
      <c r="E24" s="9" t="inlineStr">
        <is>
          <t>Sin usar</t>
        </is>
      </c>
      <c r="F24" s="9" t="inlineStr">
        <is>
          <t>% sin usar</t>
        </is>
      </c>
    </row>
    <row r="25">
      <c r="B25" s="10">
        <f>Listas!B2</f>
        <v/>
      </c>
      <c r="C25" s="11">
        <f>COUNTIF(Armario!$D$7:$D$46,B25)</f>
        <v/>
      </c>
      <c r="D25" s="12">
        <f>SUMIF(Armario!$D$7:$D$46,B25,Armario!$I$7:$I$46)</f>
        <v/>
      </c>
      <c r="E25" s="11">
        <f>COUNTIFS(Armario!$D$7:$D$46,B25,Armario!$M$7:$M$46,"Sin usar")</f>
        <v/>
      </c>
      <c r="F25" s="13">
        <f>IF(C25=0,0,E25/C25)</f>
        <v/>
      </c>
    </row>
    <row r="26">
      <c r="B26" s="10">
        <f>Listas!B3</f>
        <v/>
      </c>
      <c r="C26" s="11">
        <f>COUNTIF(Armario!$D$7:$D$46,B26)</f>
        <v/>
      </c>
      <c r="D26" s="12">
        <f>SUMIF(Armario!$D$7:$D$46,B26,Armario!$I$7:$I$46)</f>
        <v/>
      </c>
      <c r="E26" s="11">
        <f>COUNTIFS(Armario!$D$7:$D$46,B26,Armario!$M$7:$M$46,"Sin usar")</f>
        <v/>
      </c>
      <c r="F26" s="13">
        <f>IF(C26=0,0,E26/C26)</f>
        <v/>
      </c>
    </row>
    <row r="27">
      <c r="B27" s="10">
        <f>Listas!B4</f>
        <v/>
      </c>
      <c r="C27" s="11">
        <f>COUNTIF(Armario!$D$7:$D$46,B27)</f>
        <v/>
      </c>
      <c r="D27" s="12">
        <f>SUMIF(Armario!$D$7:$D$46,B27,Armario!$I$7:$I$46)</f>
        <v/>
      </c>
      <c r="E27" s="11">
        <f>COUNTIFS(Armario!$D$7:$D$46,B27,Armario!$M$7:$M$46,"Sin usar")</f>
        <v/>
      </c>
      <c r="F27" s="13">
        <f>IF(C27=0,0,E27/C27)</f>
        <v/>
      </c>
    </row>
    <row r="28">
      <c r="B28" s="10">
        <f>Listas!B5</f>
        <v/>
      </c>
      <c r="C28" s="11">
        <f>COUNTIF(Armario!$D$7:$D$46,B28)</f>
        <v/>
      </c>
      <c r="D28" s="12">
        <f>SUMIF(Armario!$D$7:$D$46,B28,Armario!$I$7:$I$46)</f>
        <v/>
      </c>
      <c r="E28" s="11">
        <f>COUNTIFS(Armario!$D$7:$D$46,B28,Armario!$M$7:$M$46,"Sin usar")</f>
        <v/>
      </c>
      <c r="F28" s="13">
        <f>IF(C28=0,0,E28/C28)</f>
        <v/>
      </c>
    </row>
    <row r="30">
      <c r="B30" s="8" t="inlineStr">
        <is>
          <t>POR ESTADO DE LA PRENDA</t>
        </is>
      </c>
    </row>
    <row r="31" ht="26" customHeight="1">
      <c r="B31" s="9" t="inlineStr">
        <is>
          <t>Estado</t>
        </is>
      </c>
      <c r="C31" s="9" t="inlineStr">
        <is>
          <t>Prendas</t>
        </is>
      </c>
      <c r="D31" s="9" t="inlineStr">
        <is>
          <t>Valor</t>
        </is>
      </c>
    </row>
    <row r="32">
      <c r="B32" s="10">
        <f>Listas!C2</f>
        <v/>
      </c>
      <c r="C32" s="11">
        <f>COUNTIF(Armario!$G$7:$G$46,B32)</f>
        <v/>
      </c>
      <c r="D32" s="12">
        <f>SUMIF(Armario!$G$7:$G$46,B32,Armario!$I$7:$I$46)</f>
        <v/>
      </c>
    </row>
    <row r="33">
      <c r="B33" s="10">
        <f>Listas!C3</f>
        <v/>
      </c>
      <c r="C33" s="11">
        <f>COUNTIF(Armario!$G$7:$G$46,B33)</f>
        <v/>
      </c>
      <c r="D33" s="12">
        <f>SUMIF(Armario!$G$7:$G$46,B33,Armario!$I$7:$I$46)</f>
        <v/>
      </c>
    </row>
    <row r="34">
      <c r="B34" s="10">
        <f>Listas!C4</f>
        <v/>
      </c>
      <c r="C34" s="11">
        <f>COUNTIF(Armario!$G$7:$G$46,B34)</f>
        <v/>
      </c>
      <c r="D34" s="12">
        <f>SUMIF(Armario!$G$7:$G$46,B34,Armario!$I$7:$I$46)</f>
        <v/>
      </c>
    </row>
    <row r="35">
      <c r="B35" s="10">
        <f>Listas!C5</f>
        <v/>
      </c>
      <c r="C35" s="11">
        <f>COUNTIF(Armario!$G$7:$G$46,B35)</f>
        <v/>
      </c>
      <c r="D35" s="12">
        <f>SUMIF(Armario!$G$7:$G$46,B35,Armario!$I$7:$I$46)</f>
        <v/>
      </c>
    </row>
    <row r="36">
      <c r="B36" s="10">
        <f>Listas!C6</f>
        <v/>
      </c>
      <c r="C36" s="11">
        <f>COUNTIF(Armario!$G$7:$G$46,B36)</f>
        <v/>
      </c>
      <c r="D36" s="12">
        <f>SUMIF(Armario!$G$7:$G$46,B36,Armario!$I$7:$I$46)</f>
        <v/>
      </c>
    </row>
    <row r="38">
      <c r="B38" s="8" t="inlineStr">
        <is>
          <t>LAS 5 PRENDAS QUE LLEVAS MÁS TIEMPO SIN PONERTE</t>
        </is>
      </c>
    </row>
    <row r="39" ht="26" customHeight="1">
      <c r="B39" s="9" t="inlineStr">
        <is>
          <t>Prenda</t>
        </is>
      </c>
      <c r="C39" s="9" t="inlineStr">
        <is>
          <t>Categoría</t>
        </is>
      </c>
      <c r="D39" s="9" t="inlineStr">
        <is>
          <t>Última vez usada</t>
        </is>
      </c>
      <c r="E39" s="9" t="inlineStr">
        <is>
          <t>Días sin usar</t>
        </is>
      </c>
      <c r="F39" s="9" t="inlineStr">
        <is>
          <t>Precio</t>
        </is>
      </c>
      <c r="G39" s="9" t="inlineStr">
        <is>
          <t>Aviso</t>
        </is>
      </c>
    </row>
    <row r="40">
      <c r="B40" s="10">
        <f>IFERROR(INDEX(Armario!$B$7:$B$46,MATCH(LARGE(Armario!$P$7:$P$46,ROWS(B$40:B40)),Armario!$P$7:$P$46,0)),"")</f>
        <v/>
      </c>
      <c r="C40" s="10">
        <f>IFERROR(INDEX(Armario!$C$7:$C$46,MATCH(LARGE(Armario!$P$7:$P$46,ROWS(B$40:B40)),Armario!$P$7:$P$46,0)),"")</f>
        <v/>
      </c>
      <c r="D40" s="18">
        <f>IFERROR(INDEX(Armario!$J$7:$J$46,MATCH(LARGE(Armario!$P$7:$P$46,ROWS(B$40:B40)),Armario!$P$7:$P$46,0)),"")</f>
        <v/>
      </c>
      <c r="E40" s="19">
        <f>IFERROR(INDEX(Armario!$L$7:$L$46,MATCH(LARGE(Armario!$P$7:$P$46,ROWS(B$40:B40)),Armario!$P$7:$P$46,0)),"")</f>
        <v/>
      </c>
      <c r="F40" s="12">
        <f>IFERROR(INDEX(Armario!$I$7:$I$46,MATCH(LARGE(Armario!$P$7:$P$46,ROWS(B$40:B40)),Armario!$P$7:$P$46,0)),"")</f>
        <v/>
      </c>
      <c r="G40" s="20">
        <f>IFERROR(INDEX(Armario!$M$7:$M$46,MATCH(LARGE(Armario!$P$7:$P$46,ROWS(B$40:B40)),Armario!$P$7:$P$46,0)),"")</f>
        <v/>
      </c>
    </row>
    <row r="41">
      <c r="B41" s="10">
        <f>IFERROR(INDEX(Armario!$B$7:$B$46,MATCH(LARGE(Armario!$P$7:$P$46,ROWS(B$40:B41)),Armario!$P$7:$P$46,0)),"")</f>
        <v/>
      </c>
      <c r="C41" s="10">
        <f>IFERROR(INDEX(Armario!$C$7:$C$46,MATCH(LARGE(Armario!$P$7:$P$46,ROWS(B$40:B41)),Armario!$P$7:$P$46,0)),"")</f>
        <v/>
      </c>
      <c r="D41" s="18">
        <f>IFERROR(INDEX(Armario!$J$7:$J$46,MATCH(LARGE(Armario!$P$7:$P$46,ROWS(B$40:B41)),Armario!$P$7:$P$46,0)),"")</f>
        <v/>
      </c>
      <c r="E41" s="19">
        <f>IFERROR(INDEX(Armario!$L$7:$L$46,MATCH(LARGE(Armario!$P$7:$P$46,ROWS(B$40:B41)),Armario!$P$7:$P$46,0)),"")</f>
        <v/>
      </c>
      <c r="F41" s="12">
        <f>IFERROR(INDEX(Armario!$I$7:$I$46,MATCH(LARGE(Armario!$P$7:$P$46,ROWS(B$40:B41)),Armario!$P$7:$P$46,0)),"")</f>
        <v/>
      </c>
      <c r="G41" s="20">
        <f>IFERROR(INDEX(Armario!$M$7:$M$46,MATCH(LARGE(Armario!$P$7:$P$46,ROWS(B$40:B41)),Armario!$P$7:$P$46,0)),"")</f>
        <v/>
      </c>
    </row>
    <row r="42">
      <c r="B42" s="10">
        <f>IFERROR(INDEX(Armario!$B$7:$B$46,MATCH(LARGE(Armario!$P$7:$P$46,ROWS(B$40:B42)),Armario!$P$7:$P$46,0)),"")</f>
        <v/>
      </c>
      <c r="C42" s="10">
        <f>IFERROR(INDEX(Armario!$C$7:$C$46,MATCH(LARGE(Armario!$P$7:$P$46,ROWS(B$40:B42)),Armario!$P$7:$P$46,0)),"")</f>
        <v/>
      </c>
      <c r="D42" s="18">
        <f>IFERROR(INDEX(Armario!$J$7:$J$46,MATCH(LARGE(Armario!$P$7:$P$46,ROWS(B$40:B42)),Armario!$P$7:$P$46,0)),"")</f>
        <v/>
      </c>
      <c r="E42" s="19">
        <f>IFERROR(INDEX(Armario!$L$7:$L$46,MATCH(LARGE(Armario!$P$7:$P$46,ROWS(B$40:B42)),Armario!$P$7:$P$46,0)),"")</f>
        <v/>
      </c>
      <c r="F42" s="12">
        <f>IFERROR(INDEX(Armario!$I$7:$I$46,MATCH(LARGE(Armario!$P$7:$P$46,ROWS(B$40:B42)),Armario!$P$7:$P$46,0)),"")</f>
        <v/>
      </c>
      <c r="G42" s="20">
        <f>IFERROR(INDEX(Armario!$M$7:$M$46,MATCH(LARGE(Armario!$P$7:$P$46,ROWS(B$40:B42)),Armario!$P$7:$P$46,0)),"")</f>
        <v/>
      </c>
    </row>
    <row r="43">
      <c r="B43" s="10">
        <f>IFERROR(INDEX(Armario!$B$7:$B$46,MATCH(LARGE(Armario!$P$7:$P$46,ROWS(B$40:B43)),Armario!$P$7:$P$46,0)),"")</f>
        <v/>
      </c>
      <c r="C43" s="10">
        <f>IFERROR(INDEX(Armario!$C$7:$C$46,MATCH(LARGE(Armario!$P$7:$P$46,ROWS(B$40:B43)),Armario!$P$7:$P$46,0)),"")</f>
        <v/>
      </c>
      <c r="D43" s="18">
        <f>IFERROR(INDEX(Armario!$J$7:$J$46,MATCH(LARGE(Armario!$P$7:$P$46,ROWS(B$40:B43)),Armario!$P$7:$P$46,0)),"")</f>
        <v/>
      </c>
      <c r="E43" s="19">
        <f>IFERROR(INDEX(Armario!$L$7:$L$46,MATCH(LARGE(Armario!$P$7:$P$46,ROWS(B$40:B43)),Armario!$P$7:$P$46,0)),"")</f>
        <v/>
      </c>
      <c r="F43" s="12">
        <f>IFERROR(INDEX(Armario!$I$7:$I$46,MATCH(LARGE(Armario!$P$7:$P$46,ROWS(B$40:B43)),Armario!$P$7:$P$46,0)),"")</f>
        <v/>
      </c>
      <c r="G43" s="20">
        <f>IFERROR(INDEX(Armario!$M$7:$M$46,MATCH(LARGE(Armario!$P$7:$P$46,ROWS(B$40:B43)),Armario!$P$7:$P$46,0)),"")</f>
        <v/>
      </c>
    </row>
    <row r="44">
      <c r="B44" s="10">
        <f>IFERROR(INDEX(Armario!$B$7:$B$46,MATCH(LARGE(Armario!$P$7:$P$46,ROWS(B$40:B44)),Armario!$P$7:$P$46,0)),"")</f>
        <v/>
      </c>
      <c r="C44" s="10">
        <f>IFERROR(INDEX(Armario!$C$7:$C$46,MATCH(LARGE(Armario!$P$7:$P$46,ROWS(B$40:B44)),Armario!$P$7:$P$46,0)),"")</f>
        <v/>
      </c>
      <c r="D44" s="18">
        <f>IFERROR(INDEX(Armario!$J$7:$J$46,MATCH(LARGE(Armario!$P$7:$P$46,ROWS(B$40:B44)),Armario!$P$7:$P$46,0)),"")</f>
        <v/>
      </c>
      <c r="E44" s="19">
        <f>IFERROR(INDEX(Armario!$L$7:$L$46,MATCH(LARGE(Armario!$P$7:$P$46,ROWS(B$40:B44)),Armario!$P$7:$P$46,0)),"")</f>
        <v/>
      </c>
      <c r="F44" s="12">
        <f>IFERROR(INDEX(Armario!$I$7:$I$46,MATCH(LARGE(Armario!$P$7:$P$46,ROWS(B$40:B44)),Armario!$P$7:$P$46,0)),"")</f>
        <v/>
      </c>
      <c r="G44" s="20">
        <f>IFERROR(INDEX(Armario!$M$7:$M$46,MATCH(LARGE(Armario!$P$7:$P$46,ROWS(B$40:B44)),Armario!$P$7:$P$46,0)),"")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D13:D20">
    <cfRule type="dataBar" priority="1">
      <dataBar>
        <cfvo type="num" val="0"/>
        <cfvo type="max"/>
        <color rgb="0010B981"/>
      </dataBar>
    </cfRule>
  </conditionalFormatting>
  <conditionalFormatting sqref="C25:C28">
    <cfRule type="dataBar" priority="2">
      <dataBar>
        <cfvo type="num" val="0"/>
        <cfvo type="max"/>
        <color rgb="0010B981"/>
      </dataBar>
    </cfRule>
  </conditionalFormatting>
  <conditionalFormatting sqref="C32:C36">
    <cfRule type="dataBar" priority="3">
      <dataBar>
        <cfvo type="num" val="0"/>
        <cfvo type="max"/>
        <color rgb="0010B981"/>
      </dataBar>
    </cfRule>
  </conditionalFormatting>
  <conditionalFormatting sqref="G40:G44">
    <cfRule type="cellIs" priority="4" operator="equal" dxfId="0">
      <formula>"Sin usar"</formula>
    </cfRule>
    <cfRule type="cellIs" priority="5" operator="equal" dxfId="1">
      <formula>"En uso"</formula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Q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7" customWidth="1" min="4" max="4"/>
    <col width="8" customWidth="1" min="5" max="5"/>
    <col width="13" customWidth="1" min="6" max="6"/>
    <col width="14" customWidth="1" min="7" max="7"/>
    <col width="13" customWidth="1" min="8" max="8"/>
    <col width="11" customWidth="1" min="9" max="9"/>
    <col width="13" customWidth="1" min="10" max="10"/>
    <col width="10" customWidth="1" min="11" max="11"/>
    <col width="11" customWidth="1" min="12" max="12"/>
    <col width="13" customWidth="1" min="13" max="13"/>
    <col width="20" customWidth="1" min="14" max="14"/>
    <col width="11" customWidth="1" min="15" max="15"/>
    <col width="9" customWidth="1" min="16" max="16"/>
    <col width="9" customWidth="1" min="17" max="17"/>
  </cols>
  <sheetData>
    <row r="2" ht="34" customHeight="1">
      <c r="B2" s="1" t="inlineStr">
        <is>
          <t>Inventario de armario y ropa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B3" s="3" t="inlineStr">
        <is>
          <t>Registra cada prenda y la plantilla avisa de lo que llevas más de un año sin ponerte.</t>
        </is>
      </c>
    </row>
    <row r="4">
      <c r="B4" s="21" t="inlineStr">
        <is>
          <t>Fecha de hoy (puedes fijarla a mano):</t>
        </is>
      </c>
      <c r="D4" s="22">
        <f>TODAY()</f>
        <v/>
      </c>
      <c r="E4" s="21" t="inlineStr">
        <is>
          <t>Umbral sin usar (días):</t>
        </is>
      </c>
      <c r="G4" s="23" t="n">
        <v>365</v>
      </c>
      <c r="H4" s="24" t="inlineStr">
        <is>
          <t>365 = 12 meses</t>
        </is>
      </c>
    </row>
    <row r="6" ht="32" customHeight="1">
      <c r="B6" s="9" t="inlineStr">
        <is>
          <t>Prenda</t>
        </is>
      </c>
      <c r="C6" s="9" t="inlineStr">
        <is>
          <t>Categoría</t>
        </is>
      </c>
      <c r="D6" s="9" t="inlineStr">
        <is>
          <t>Temporada</t>
        </is>
      </c>
      <c r="E6" s="9" t="inlineStr">
        <is>
          <t>Talla</t>
        </is>
      </c>
      <c r="F6" s="9" t="inlineStr">
        <is>
          <t>Color</t>
        </is>
      </c>
      <c r="G6" s="9" t="inlineStr">
        <is>
          <t>Estado</t>
        </is>
      </c>
      <c r="H6" s="9" t="inlineStr">
        <is>
          <t>Fecha de compra</t>
        </is>
      </c>
      <c r="I6" s="9" t="inlineStr">
        <is>
          <t>Precio</t>
        </is>
      </c>
      <c r="J6" s="9" t="inlineStr">
        <is>
          <t>Última vez usada</t>
        </is>
      </c>
      <c r="K6" s="9" t="inlineStr">
        <is>
          <t>Veces usada</t>
        </is>
      </c>
      <c r="L6" s="9" t="inlineStr">
        <is>
          <t>Días sin usar</t>
        </is>
      </c>
      <c r="M6" s="9" t="inlineStr">
        <is>
          <t>Aviso</t>
        </is>
      </c>
      <c r="N6" s="9" t="inlineStr">
        <is>
          <t>Acción sugerida</t>
        </is>
      </c>
      <c r="O6" s="9" t="inlineStr">
        <is>
          <t>Coste por uso</t>
        </is>
      </c>
      <c r="P6" s="9" t="inlineStr">
        <is>
          <t>Aux. orden</t>
        </is>
      </c>
      <c r="Q6" s="9" t="inlineStr">
        <is>
          <t>Aux. revisión</t>
        </is>
      </c>
    </row>
    <row r="7">
      <c r="B7" s="25" t="inlineStr">
        <is>
          <t>Camiseta blanca básica</t>
        </is>
      </c>
      <c r="C7" s="25" t="inlineStr">
        <is>
          <t>Camisetas y tops</t>
        </is>
      </c>
      <c r="D7" s="26" t="inlineStr">
        <is>
          <t>Todo el año</t>
        </is>
      </c>
      <c r="E7" s="27" t="inlineStr">
        <is>
          <t>M</t>
        </is>
      </c>
      <c r="F7" s="26" t="inlineStr">
        <is>
          <t>Blanco</t>
        </is>
      </c>
      <c r="G7" s="26" t="inlineStr">
        <is>
          <t>Buen estado</t>
        </is>
      </c>
      <c r="H7" s="22" t="n">
        <v>45363</v>
      </c>
      <c r="I7" s="28" t="n">
        <v>9.99</v>
      </c>
      <c r="J7" s="22">
        <f>$D$4-4</f>
        <v/>
      </c>
      <c r="K7" s="23" t="n">
        <v>85</v>
      </c>
      <c r="L7" s="19">
        <f>IF(OR(B7="",J7=""),"",$D$4-J7)</f>
        <v/>
      </c>
      <c r="M7" s="20">
        <f>IF(B7="","",IF(J7="","Sin registro",IF(L7&gt;$G$4,"Sin usar","En uso")))</f>
        <v/>
      </c>
      <c r="N7" s="20">
        <f>IF(B7="","",IF(G7="Gastada","Reciclar o desechar",IF(G7="Para arreglar","Arreglar",IF(M7="Sin usar","Donar o vender",""))))</f>
        <v/>
      </c>
      <c r="O7" s="12">
        <f>IF(OR(B7="",K7="",K7=0),"",I7/K7)</f>
        <v/>
      </c>
      <c r="P7" s="29">
        <f>IF(L7="","",L7+ROW()/100000)</f>
        <v/>
      </c>
      <c r="Q7" s="30">
        <f>IF(N7="","",SUMPRODUCT(--(N$7:N7&lt;&gt;"")))</f>
        <v/>
      </c>
    </row>
    <row r="8">
      <c r="B8" s="25" t="inlineStr">
        <is>
          <t>Camiseta de rayas</t>
        </is>
      </c>
      <c r="C8" s="25" t="inlineStr">
        <is>
          <t>Camisetas y tops</t>
        </is>
      </c>
      <c r="D8" s="26" t="inlineStr">
        <is>
          <t>Primavera-verano</t>
        </is>
      </c>
      <c r="E8" s="27" t="inlineStr">
        <is>
          <t>M</t>
        </is>
      </c>
      <c r="F8" s="26" t="inlineStr">
        <is>
          <t>Azul marino</t>
        </is>
      </c>
      <c r="G8" s="26" t="inlineStr">
        <is>
          <t>Buen estado</t>
        </is>
      </c>
      <c r="H8" s="22" t="n">
        <v>45066</v>
      </c>
      <c r="I8" s="28" t="n">
        <v>15.99</v>
      </c>
      <c r="J8" s="22">
        <f>$D$4-40</f>
        <v/>
      </c>
      <c r="K8" s="23" t="n">
        <v>40</v>
      </c>
      <c r="L8" s="19">
        <f>IF(OR(B8="",J8=""),"",$D$4-J8)</f>
        <v/>
      </c>
      <c r="M8" s="20">
        <f>IF(B8="","",IF(J8="","Sin registro",IF(L8&gt;$G$4,"Sin usar","En uso")))</f>
        <v/>
      </c>
      <c r="N8" s="20">
        <f>IF(B8="","",IF(G8="Gastada","Reciclar o desechar",IF(G8="Para arreglar","Arreglar",IF(M8="Sin usar","Donar o vender",""))))</f>
        <v/>
      </c>
      <c r="O8" s="12">
        <f>IF(OR(B8="",K8="",K8=0),"",I8/K8)</f>
        <v/>
      </c>
      <c r="P8" s="29">
        <f>IF(L8="","",L8+ROW()/100000)</f>
        <v/>
      </c>
      <c r="Q8" s="30">
        <f>IF(N8="","",SUMPRODUCT(--(N$7:N8&lt;&gt;"")))</f>
        <v/>
      </c>
    </row>
    <row r="9">
      <c r="B9" s="25" t="inlineStr">
        <is>
          <t>Camisa vaquera</t>
        </is>
      </c>
      <c r="C9" s="25" t="inlineStr">
        <is>
          <t>Camisas y blusas</t>
        </is>
      </c>
      <c r="D9" s="26" t="inlineStr">
        <is>
          <t>Entretiempo</t>
        </is>
      </c>
      <c r="E9" s="27" t="inlineStr">
        <is>
          <t>M</t>
        </is>
      </c>
      <c r="F9" s="26" t="inlineStr">
        <is>
          <t>Azul</t>
        </is>
      </c>
      <c r="G9" s="26" t="inlineStr">
        <is>
          <t>Muy usada</t>
        </is>
      </c>
      <c r="H9" s="22" t="n">
        <v>44814</v>
      </c>
      <c r="I9" s="28" t="n">
        <v>29.95</v>
      </c>
      <c r="J9" s="22">
        <f>$D$4-20</f>
        <v/>
      </c>
      <c r="K9" s="23" t="n">
        <v>60</v>
      </c>
      <c r="L9" s="19">
        <f>IF(OR(B9="",J9=""),"",$D$4-J9)</f>
        <v/>
      </c>
      <c r="M9" s="20">
        <f>IF(B9="","",IF(J9="","Sin registro",IF(L9&gt;$G$4,"Sin usar","En uso")))</f>
        <v/>
      </c>
      <c r="N9" s="20">
        <f>IF(B9="","",IF(G9="Gastada","Reciclar o desechar",IF(G9="Para arreglar","Arreglar",IF(M9="Sin usar","Donar o vender",""))))</f>
        <v/>
      </c>
      <c r="O9" s="12">
        <f>IF(OR(B9="",K9="",K9=0),"",I9/K9)</f>
        <v/>
      </c>
      <c r="P9" s="29">
        <f>IF(L9="","",L9+ROW()/100000)</f>
        <v/>
      </c>
      <c r="Q9" s="30">
        <f>IF(N9="","",SUMPRODUCT(--(N$7:N9&lt;&gt;"")))</f>
        <v/>
      </c>
    </row>
    <row r="10">
      <c r="B10" s="25" t="inlineStr">
        <is>
          <t>Blusa de lino</t>
        </is>
      </c>
      <c r="C10" s="25" t="inlineStr">
        <is>
          <t>Camisas y blusas</t>
        </is>
      </c>
      <c r="D10" s="26" t="inlineStr">
        <is>
          <t>Primavera-verano</t>
        </is>
      </c>
      <c r="E10" s="27" t="inlineStr">
        <is>
          <t>40</t>
        </is>
      </c>
      <c r="F10" s="26" t="inlineStr">
        <is>
          <t>Beige</t>
        </is>
      </c>
      <c r="G10" s="26" t="inlineStr">
        <is>
          <t>Buen estado</t>
        </is>
      </c>
      <c r="H10" s="22" t="n">
        <v>45079</v>
      </c>
      <c r="I10" s="28" t="n">
        <v>35.9</v>
      </c>
      <c r="J10" s="22">
        <f>$D$4-430</f>
        <v/>
      </c>
      <c r="K10" s="23" t="n">
        <v>6</v>
      </c>
      <c r="L10" s="19">
        <f>IF(OR(B10="",J10=""),"",$D$4-J10)</f>
        <v/>
      </c>
      <c r="M10" s="20">
        <f>IF(B10="","",IF(J10="","Sin registro",IF(L10&gt;$G$4,"Sin usar","En uso")))</f>
        <v/>
      </c>
      <c r="N10" s="20">
        <f>IF(B10="","",IF(G10="Gastada","Reciclar o desechar",IF(G10="Para arreglar","Arreglar",IF(M10="Sin usar","Donar o vender",""))))</f>
        <v/>
      </c>
      <c r="O10" s="12">
        <f>IF(OR(B10="",K10="",K10=0),"",I10/K10)</f>
        <v/>
      </c>
      <c r="P10" s="29">
        <f>IF(L10="","",L10+ROW()/100000)</f>
        <v/>
      </c>
      <c r="Q10" s="30">
        <f>IF(N10="","",SUMPRODUCT(--(N$7:N10&lt;&gt;"")))</f>
        <v/>
      </c>
    </row>
    <row r="11">
      <c r="B11" s="25" t="inlineStr">
        <is>
          <t>Jersey de lana gris</t>
        </is>
      </c>
      <c r="C11" s="25" t="inlineStr">
        <is>
          <t>Jerséis y sudaderas</t>
        </is>
      </c>
      <c r="D11" s="26" t="inlineStr">
        <is>
          <t>Otoño-invierno</t>
        </is>
      </c>
      <c r="E11" s="27" t="inlineStr">
        <is>
          <t>L</t>
        </is>
      </c>
      <c r="F11" s="26" t="inlineStr">
        <is>
          <t>Gris</t>
        </is>
      </c>
      <c r="G11" s="26" t="inlineStr">
        <is>
          <t>Buen estado</t>
        </is>
      </c>
      <c r="H11" s="22" t="n">
        <v>45214</v>
      </c>
      <c r="I11" s="28" t="n">
        <v>49.95</v>
      </c>
      <c r="J11" s="22">
        <f>$D$4-150</f>
        <v/>
      </c>
      <c r="K11" s="23" t="n">
        <v>25</v>
      </c>
      <c r="L11" s="19">
        <f>IF(OR(B11="",J11=""),"",$D$4-J11)</f>
        <v/>
      </c>
      <c r="M11" s="20">
        <f>IF(B11="","",IF(J11="","Sin registro",IF(L11&gt;$G$4,"Sin usar","En uso")))</f>
        <v/>
      </c>
      <c r="N11" s="20">
        <f>IF(B11="","",IF(G11="Gastada","Reciclar o desechar",IF(G11="Para arreglar","Arreglar",IF(M11="Sin usar","Donar o vender",""))))</f>
        <v/>
      </c>
      <c r="O11" s="12">
        <f>IF(OR(B11="",K11="",K11=0),"",I11/K11)</f>
        <v/>
      </c>
      <c r="P11" s="29">
        <f>IF(L11="","",L11+ROW()/100000)</f>
        <v/>
      </c>
      <c r="Q11" s="30">
        <f>IF(N11="","",SUMPRODUCT(--(N$7:N11&lt;&gt;"")))</f>
        <v/>
      </c>
    </row>
    <row r="12">
      <c r="B12" s="25" t="inlineStr">
        <is>
          <t>Sudadera con capucha</t>
        </is>
      </c>
      <c r="C12" s="25" t="inlineStr">
        <is>
          <t>Jerséis y sudaderas</t>
        </is>
      </c>
      <c r="D12" s="26" t="inlineStr">
        <is>
          <t>Entretiempo</t>
        </is>
      </c>
      <c r="E12" s="27" t="inlineStr">
        <is>
          <t>L</t>
        </is>
      </c>
      <c r="F12" s="26" t="inlineStr">
        <is>
          <t>Negro</t>
        </is>
      </c>
      <c r="G12" s="26" t="inlineStr">
        <is>
          <t>Muy usada</t>
        </is>
      </c>
      <c r="H12" s="22" t="n">
        <v>44520</v>
      </c>
      <c r="I12" s="28" t="n">
        <v>39.99</v>
      </c>
      <c r="J12" s="22">
        <f>$D$4-8</f>
        <v/>
      </c>
      <c r="K12" s="23" t="n">
        <v>120</v>
      </c>
      <c r="L12" s="19">
        <f>IF(OR(B12="",J12=""),"",$D$4-J12)</f>
        <v/>
      </c>
      <c r="M12" s="20">
        <f>IF(B12="","",IF(J12="","Sin registro",IF(L12&gt;$G$4,"Sin usar","En uso")))</f>
        <v/>
      </c>
      <c r="N12" s="20">
        <f>IF(B12="","",IF(G12="Gastada","Reciclar o desechar",IF(G12="Para arreglar","Arreglar",IF(M12="Sin usar","Donar o vender",""))))</f>
        <v/>
      </c>
      <c r="O12" s="12">
        <f>IF(OR(B12="",K12="",K12=0),"",I12/K12)</f>
        <v/>
      </c>
      <c r="P12" s="29">
        <f>IF(L12="","",L12+ROW()/100000)</f>
        <v/>
      </c>
      <c r="Q12" s="30">
        <f>IF(N12="","",SUMPRODUCT(--(N$7:N12&lt;&gt;"")))</f>
        <v/>
      </c>
    </row>
    <row r="13">
      <c r="B13" s="25" t="inlineStr">
        <is>
          <t>Vaqueros rectos</t>
        </is>
      </c>
      <c r="C13" s="25" t="inlineStr">
        <is>
          <t>Pantalones y vaqueros</t>
        </is>
      </c>
      <c r="D13" s="26" t="inlineStr">
        <is>
          <t>Todo el año</t>
        </is>
      </c>
      <c r="E13" s="27" t="inlineStr">
        <is>
          <t>40</t>
        </is>
      </c>
      <c r="F13" s="26" t="inlineStr">
        <is>
          <t>Azul</t>
        </is>
      </c>
      <c r="G13" s="26" t="inlineStr">
        <is>
          <t>Buen estado</t>
        </is>
      </c>
      <c r="H13" s="22" t="n">
        <v>45309</v>
      </c>
      <c r="I13" s="28" t="n">
        <v>59.9</v>
      </c>
      <c r="J13" s="22">
        <f>$D$4-12</f>
        <v/>
      </c>
      <c r="K13" s="23" t="n">
        <v>70</v>
      </c>
      <c r="L13" s="19">
        <f>IF(OR(B13="",J13=""),"",$D$4-J13)</f>
        <v/>
      </c>
      <c r="M13" s="20">
        <f>IF(B13="","",IF(J13="","Sin registro",IF(L13&gt;$G$4,"Sin usar","En uso")))</f>
        <v/>
      </c>
      <c r="N13" s="20">
        <f>IF(B13="","",IF(G13="Gastada","Reciclar o desechar",IF(G13="Para arreglar","Arreglar",IF(M13="Sin usar","Donar o vender",""))))</f>
        <v/>
      </c>
      <c r="O13" s="12">
        <f>IF(OR(B13="",K13="",K13=0),"",I13/K13)</f>
        <v/>
      </c>
      <c r="P13" s="29">
        <f>IF(L13="","",L13+ROW()/100000)</f>
        <v/>
      </c>
      <c r="Q13" s="30">
        <f>IF(N13="","",SUMPRODUCT(--(N$7:N13&lt;&gt;"")))</f>
        <v/>
      </c>
    </row>
    <row r="14">
      <c r="B14" s="25" t="inlineStr">
        <is>
          <t>Pantalón de traje</t>
        </is>
      </c>
      <c r="C14" s="25" t="inlineStr">
        <is>
          <t>Pantalones y vaqueros</t>
        </is>
      </c>
      <c r="D14" s="26" t="inlineStr">
        <is>
          <t>Otoño-invierno</t>
        </is>
      </c>
      <c r="E14" s="27" t="inlineStr">
        <is>
          <t>40</t>
        </is>
      </c>
      <c r="F14" s="26" t="inlineStr">
        <is>
          <t>Negro</t>
        </is>
      </c>
      <c r="G14" s="26" t="inlineStr">
        <is>
          <t>Buen estado</t>
        </is>
      </c>
      <c r="H14" s="22" t="n">
        <v>44597</v>
      </c>
      <c r="I14" s="28" t="n">
        <v>45</v>
      </c>
      <c r="J14" s="22">
        <f>$D$4-520</f>
        <v/>
      </c>
      <c r="K14" s="23" t="n">
        <v>4</v>
      </c>
      <c r="L14" s="19">
        <f>IF(OR(B14="",J14=""),"",$D$4-J14)</f>
        <v/>
      </c>
      <c r="M14" s="20">
        <f>IF(B14="","",IF(J14="","Sin registro",IF(L14&gt;$G$4,"Sin usar","En uso")))</f>
        <v/>
      </c>
      <c r="N14" s="20">
        <f>IF(B14="","",IF(G14="Gastada","Reciclar o desechar",IF(G14="Para arreglar","Arreglar",IF(M14="Sin usar","Donar o vender",""))))</f>
        <v/>
      </c>
      <c r="O14" s="12">
        <f>IF(OR(B14="",K14="",K14=0),"",I14/K14)</f>
        <v/>
      </c>
      <c r="P14" s="29">
        <f>IF(L14="","",L14+ROW()/100000)</f>
        <v/>
      </c>
      <c r="Q14" s="30">
        <f>IF(N14="","",SUMPRODUCT(--(N$7:N14&lt;&gt;"")))</f>
        <v/>
      </c>
    </row>
    <row r="15">
      <c r="B15" s="25" t="inlineStr">
        <is>
          <t>Vestido floral</t>
        </is>
      </c>
      <c r="C15" s="25" t="inlineStr">
        <is>
          <t>Vestidos y faldas</t>
        </is>
      </c>
      <c r="D15" s="26" t="inlineStr">
        <is>
          <t>Primavera-verano</t>
        </is>
      </c>
      <c r="E15" s="27" t="inlineStr">
        <is>
          <t>M</t>
        </is>
      </c>
      <c r="F15" s="26" t="inlineStr">
        <is>
          <t>Multicolor</t>
        </is>
      </c>
      <c r="G15" s="26" t="inlineStr">
        <is>
          <t>Nueva</t>
        </is>
      </c>
      <c r="H15" s="22" t="n">
        <v>45769</v>
      </c>
      <c r="I15" s="28" t="n">
        <v>69.98999999999999</v>
      </c>
      <c r="J15" s="22" t="n"/>
      <c r="K15" s="23" t="n">
        <v>0</v>
      </c>
      <c r="L15" s="19">
        <f>IF(OR(B15="",J15=""),"",$D$4-J15)</f>
        <v/>
      </c>
      <c r="M15" s="20">
        <f>IF(B15="","",IF(J15="","Sin registro",IF(L15&gt;$G$4,"Sin usar","En uso")))</f>
        <v/>
      </c>
      <c r="N15" s="20">
        <f>IF(B15="","",IF(G15="Gastada","Reciclar o desechar",IF(G15="Para arreglar","Arreglar",IF(M15="Sin usar","Donar o vender",""))))</f>
        <v/>
      </c>
      <c r="O15" s="12">
        <f>IF(OR(B15="",K15="",K15=0),"",I15/K15)</f>
        <v/>
      </c>
      <c r="P15" s="29">
        <f>IF(L15="","",L15+ROW()/100000)</f>
        <v/>
      </c>
      <c r="Q15" s="30">
        <f>IF(N15="","",SUMPRODUCT(--(N$7:N15&lt;&gt;"")))</f>
        <v/>
      </c>
    </row>
    <row r="16">
      <c r="B16" s="25" t="inlineStr">
        <is>
          <t>Falda plisada</t>
        </is>
      </c>
      <c r="C16" s="25" t="inlineStr">
        <is>
          <t>Vestidos y faldas</t>
        </is>
      </c>
      <c r="D16" s="26" t="inlineStr">
        <is>
          <t>Entretiempo</t>
        </is>
      </c>
      <c r="E16" s="27" t="inlineStr">
        <is>
          <t>M</t>
        </is>
      </c>
      <c r="F16" s="26" t="inlineStr">
        <is>
          <t>Verde</t>
        </is>
      </c>
      <c r="G16" s="26" t="inlineStr">
        <is>
          <t>Buen estado</t>
        </is>
      </c>
      <c r="H16" s="22" t="n">
        <v>45015</v>
      </c>
      <c r="I16" s="28" t="n">
        <v>25.99</v>
      </c>
      <c r="J16" s="22">
        <f>$D$4-700</f>
        <v/>
      </c>
      <c r="K16" s="23" t="n">
        <v>3</v>
      </c>
      <c r="L16" s="19">
        <f>IF(OR(B16="",J16=""),"",$D$4-J16)</f>
        <v/>
      </c>
      <c r="M16" s="20">
        <f>IF(B16="","",IF(J16="","Sin registro",IF(L16&gt;$G$4,"Sin usar","En uso")))</f>
        <v/>
      </c>
      <c r="N16" s="20">
        <f>IF(B16="","",IF(G16="Gastada","Reciclar o desechar",IF(G16="Para arreglar","Arreglar",IF(M16="Sin usar","Donar o vender",""))))</f>
        <v/>
      </c>
      <c r="O16" s="12">
        <f>IF(OR(B16="",K16="",K16=0),"",I16/K16)</f>
        <v/>
      </c>
      <c r="P16" s="29">
        <f>IF(L16="","",L16+ROW()/100000)</f>
        <v/>
      </c>
      <c r="Q16" s="30">
        <f>IF(N16="","",SUMPRODUCT(--(N$7:N16&lt;&gt;"")))</f>
        <v/>
      </c>
    </row>
    <row r="17">
      <c r="B17" s="25" t="inlineStr">
        <is>
          <t>Abrigo de paño</t>
        </is>
      </c>
      <c r="C17" s="25" t="inlineStr">
        <is>
          <t>Abrigos y chaquetas</t>
        </is>
      </c>
      <c r="D17" s="26" t="inlineStr">
        <is>
          <t>Otoño-invierno</t>
        </is>
      </c>
      <c r="E17" s="27" t="inlineStr">
        <is>
          <t>L</t>
        </is>
      </c>
      <c r="F17" s="26" t="inlineStr">
        <is>
          <t>Camel</t>
        </is>
      </c>
      <c r="G17" s="26" t="inlineStr">
        <is>
          <t>Buen estado</t>
        </is>
      </c>
      <c r="H17" s="22" t="n">
        <v>44877</v>
      </c>
      <c r="I17" s="28" t="n">
        <v>129</v>
      </c>
      <c r="J17" s="22">
        <f>$D$4-250</f>
        <v/>
      </c>
      <c r="K17" s="23" t="n">
        <v>30</v>
      </c>
      <c r="L17" s="19">
        <f>IF(OR(B17="",J17=""),"",$D$4-J17)</f>
        <v/>
      </c>
      <c r="M17" s="20">
        <f>IF(B17="","",IF(J17="","Sin registro",IF(L17&gt;$G$4,"Sin usar","En uso")))</f>
        <v/>
      </c>
      <c r="N17" s="20">
        <f>IF(B17="","",IF(G17="Gastada","Reciclar o desechar",IF(G17="Para arreglar","Arreglar",IF(M17="Sin usar","Donar o vender",""))))</f>
        <v/>
      </c>
      <c r="O17" s="12">
        <f>IF(OR(B17="",K17="",K17=0),"",I17/K17)</f>
        <v/>
      </c>
      <c r="P17" s="29">
        <f>IF(L17="","",L17+ROW()/100000)</f>
        <v/>
      </c>
      <c r="Q17" s="30">
        <f>IF(N17="","",SUMPRODUCT(--(N$7:N17&lt;&gt;"")))</f>
        <v/>
      </c>
    </row>
    <row r="18">
      <c r="B18" s="25" t="inlineStr">
        <is>
          <t>Cazadora vaquera</t>
        </is>
      </c>
      <c r="C18" s="25" t="inlineStr">
        <is>
          <t>Abrigos y chaquetas</t>
        </is>
      </c>
      <c r="D18" s="26" t="inlineStr">
        <is>
          <t>Entretiempo</t>
        </is>
      </c>
      <c r="E18" s="27" t="inlineStr">
        <is>
          <t>M</t>
        </is>
      </c>
      <c r="F18" s="26" t="inlineStr">
        <is>
          <t>Azul</t>
        </is>
      </c>
      <c r="G18" s="26" t="inlineStr">
        <is>
          <t>Para arreglar</t>
        </is>
      </c>
      <c r="H18" s="22" t="n">
        <v>44294</v>
      </c>
      <c r="I18" s="28" t="n">
        <v>49.95</v>
      </c>
      <c r="J18" s="22">
        <f>$D$4-200</f>
        <v/>
      </c>
      <c r="K18" s="23" t="n">
        <v>28</v>
      </c>
      <c r="L18" s="19">
        <f>IF(OR(B18="",J18=""),"",$D$4-J18)</f>
        <v/>
      </c>
      <c r="M18" s="20">
        <f>IF(B18="","",IF(J18="","Sin registro",IF(L18&gt;$G$4,"Sin usar","En uso")))</f>
        <v/>
      </c>
      <c r="N18" s="20">
        <f>IF(B18="","",IF(G18="Gastada","Reciclar o desechar",IF(G18="Para arreglar","Arreglar",IF(M18="Sin usar","Donar o vender",""))))</f>
        <v/>
      </c>
      <c r="O18" s="12">
        <f>IF(OR(B18="",K18="",K18=0),"",I18/K18)</f>
        <v/>
      </c>
      <c r="P18" s="29">
        <f>IF(L18="","",L18+ROW()/100000)</f>
        <v/>
      </c>
      <c r="Q18" s="30">
        <f>IF(N18="","",SUMPRODUCT(--(N$7:N18&lt;&gt;"")))</f>
        <v/>
      </c>
    </row>
    <row r="19">
      <c r="B19" s="25" t="inlineStr">
        <is>
          <t>Zapatillas blancas</t>
        </is>
      </c>
      <c r="C19" s="25" t="inlineStr">
        <is>
          <t>Calzado</t>
        </is>
      </c>
      <c r="D19" s="26" t="inlineStr">
        <is>
          <t>Todo el año</t>
        </is>
      </c>
      <c r="E19" s="27" t="inlineStr">
        <is>
          <t>41</t>
        </is>
      </c>
      <c r="F19" s="26" t="inlineStr">
        <is>
          <t>Blanco</t>
        </is>
      </c>
      <c r="G19" s="26" t="inlineStr">
        <is>
          <t>Muy usada</t>
        </is>
      </c>
      <c r="H19" s="22" t="n">
        <v>45457</v>
      </c>
      <c r="I19" s="28" t="n">
        <v>79.95</v>
      </c>
      <c r="J19" s="22">
        <f>$D$4-2</f>
        <v/>
      </c>
      <c r="K19" s="23" t="n">
        <v>150</v>
      </c>
      <c r="L19" s="19">
        <f>IF(OR(B19="",J19=""),"",$D$4-J19)</f>
        <v/>
      </c>
      <c r="M19" s="20">
        <f>IF(B19="","",IF(J19="","Sin registro",IF(L19&gt;$G$4,"Sin usar","En uso")))</f>
        <v/>
      </c>
      <c r="N19" s="20">
        <f>IF(B19="","",IF(G19="Gastada","Reciclar o desechar",IF(G19="Para arreglar","Arreglar",IF(M19="Sin usar","Donar o vender",""))))</f>
        <v/>
      </c>
      <c r="O19" s="12">
        <f>IF(OR(B19="",K19="",K19=0),"",I19/K19)</f>
        <v/>
      </c>
      <c r="P19" s="29">
        <f>IF(L19="","",L19+ROW()/100000)</f>
        <v/>
      </c>
      <c r="Q19" s="30">
        <f>IF(N19="","",SUMPRODUCT(--(N$7:N19&lt;&gt;"")))</f>
        <v/>
      </c>
    </row>
    <row r="20">
      <c r="B20" s="25" t="inlineStr">
        <is>
          <t>Botas de piel</t>
        </is>
      </c>
      <c r="C20" s="25" t="inlineStr">
        <is>
          <t>Calzado</t>
        </is>
      </c>
      <c r="D20" s="26" t="inlineStr">
        <is>
          <t>Otoño-invierno</t>
        </is>
      </c>
      <c r="E20" s="27" t="inlineStr">
        <is>
          <t>41</t>
        </is>
      </c>
      <c r="F20" s="26" t="inlineStr">
        <is>
          <t>Marrón</t>
        </is>
      </c>
      <c r="G20" s="26" t="inlineStr">
        <is>
          <t>Gastada</t>
        </is>
      </c>
      <c r="H20" s="22" t="n">
        <v>43739</v>
      </c>
      <c r="I20" s="28" t="n">
        <v>120</v>
      </c>
      <c r="J20" s="22">
        <f>$D$4-300</f>
        <v/>
      </c>
      <c r="K20" s="23" t="n">
        <v>90</v>
      </c>
      <c r="L20" s="19">
        <f>IF(OR(B20="",J20=""),"",$D$4-J20)</f>
        <v/>
      </c>
      <c r="M20" s="20">
        <f>IF(B20="","",IF(J20="","Sin registro",IF(L20&gt;$G$4,"Sin usar","En uso")))</f>
        <v/>
      </c>
      <c r="N20" s="20">
        <f>IF(B20="","",IF(G20="Gastada","Reciclar o desechar",IF(G20="Para arreglar","Arreglar",IF(M20="Sin usar","Donar o vender",""))))</f>
        <v/>
      </c>
      <c r="O20" s="12">
        <f>IF(OR(B20="",K20="",K20=0),"",I20/K20)</f>
        <v/>
      </c>
      <c r="P20" s="29">
        <f>IF(L20="","",L20+ROW()/100000)</f>
        <v/>
      </c>
      <c r="Q20" s="30">
        <f>IF(N20="","",SUMPRODUCT(--(N$7:N20&lt;&gt;"")))</f>
        <v/>
      </c>
    </row>
    <row r="21">
      <c r="B21" s="25" t="inlineStr">
        <is>
          <t>Bufanda de lana</t>
        </is>
      </c>
      <c r="C21" s="25" t="inlineStr">
        <is>
          <t>Complementos</t>
        </is>
      </c>
      <c r="D21" s="26" t="inlineStr">
        <is>
          <t>Otoño-invierno</t>
        </is>
      </c>
      <c r="E21" s="27" t="inlineStr">
        <is>
          <t>Única</t>
        </is>
      </c>
      <c r="F21" s="26" t="inlineStr">
        <is>
          <t>Granate</t>
        </is>
      </c>
      <c r="G21" s="26" t="inlineStr">
        <is>
          <t>Buen estado</t>
        </is>
      </c>
      <c r="H21" s="22" t="n">
        <v>44166</v>
      </c>
      <c r="I21" s="28" t="n">
        <v>19.95</v>
      </c>
      <c r="J21" s="22">
        <f>$D$4-600</f>
        <v/>
      </c>
      <c r="K21" s="23" t="n">
        <v>8</v>
      </c>
      <c r="L21" s="19">
        <f>IF(OR(B21="",J21=""),"",$D$4-J21)</f>
        <v/>
      </c>
      <c r="M21" s="20">
        <f>IF(B21="","",IF(J21="","Sin registro",IF(L21&gt;$G$4,"Sin usar","En uso")))</f>
        <v/>
      </c>
      <c r="N21" s="20">
        <f>IF(B21="","",IF(G21="Gastada","Reciclar o desechar",IF(G21="Para arreglar","Arreglar",IF(M21="Sin usar","Donar o vender",""))))</f>
        <v/>
      </c>
      <c r="O21" s="12">
        <f>IF(OR(B21="",K21="",K21=0),"",I21/K21)</f>
        <v/>
      </c>
      <c r="P21" s="29">
        <f>IF(L21="","",L21+ROW()/100000)</f>
        <v/>
      </c>
      <c r="Q21" s="30">
        <f>IF(N21="","",SUMPRODUCT(--(N$7:N21&lt;&gt;"")))</f>
        <v/>
      </c>
    </row>
    <row r="22">
      <c r="B22" s="25" t="n"/>
      <c r="C22" s="25" t="n"/>
      <c r="D22" s="26" t="n"/>
      <c r="E22" s="27" t="n"/>
      <c r="F22" s="26" t="n"/>
      <c r="G22" s="26" t="n"/>
      <c r="H22" s="22" t="n"/>
      <c r="I22" s="28" t="n"/>
      <c r="J22" s="22" t="n"/>
      <c r="K22" s="23" t="n"/>
      <c r="L22" s="19">
        <f>IF(OR(B22="",J22=""),"",$D$4-J22)</f>
        <v/>
      </c>
      <c r="M22" s="20">
        <f>IF(B22="","",IF(J22="","Sin registro",IF(L22&gt;$G$4,"Sin usar","En uso")))</f>
        <v/>
      </c>
      <c r="N22" s="20">
        <f>IF(B22="","",IF(G22="Gastada","Reciclar o desechar",IF(G22="Para arreglar","Arreglar",IF(M22="Sin usar","Donar o vender",""))))</f>
        <v/>
      </c>
      <c r="O22" s="12">
        <f>IF(OR(B22="",K22="",K22=0),"",I22/K22)</f>
        <v/>
      </c>
      <c r="P22" s="29">
        <f>IF(L22="","",L22+ROW()/100000)</f>
        <v/>
      </c>
      <c r="Q22" s="30">
        <f>IF(N22="","",SUMPRODUCT(--(N$7:N22&lt;&gt;"")))</f>
        <v/>
      </c>
    </row>
    <row r="23">
      <c r="B23" s="25" t="n"/>
      <c r="C23" s="25" t="n"/>
      <c r="D23" s="26" t="n"/>
      <c r="E23" s="27" t="n"/>
      <c r="F23" s="26" t="n"/>
      <c r="G23" s="26" t="n"/>
      <c r="H23" s="22" t="n"/>
      <c r="I23" s="28" t="n"/>
      <c r="J23" s="22" t="n"/>
      <c r="K23" s="23" t="n"/>
      <c r="L23" s="19">
        <f>IF(OR(B23="",J23=""),"",$D$4-J23)</f>
        <v/>
      </c>
      <c r="M23" s="20">
        <f>IF(B23="","",IF(J23="","Sin registro",IF(L23&gt;$G$4,"Sin usar","En uso")))</f>
        <v/>
      </c>
      <c r="N23" s="20">
        <f>IF(B23="","",IF(G23="Gastada","Reciclar o desechar",IF(G23="Para arreglar","Arreglar",IF(M23="Sin usar","Donar o vender",""))))</f>
        <v/>
      </c>
      <c r="O23" s="12">
        <f>IF(OR(B23="",K23="",K23=0),"",I23/K23)</f>
        <v/>
      </c>
      <c r="P23" s="29">
        <f>IF(L23="","",L23+ROW()/100000)</f>
        <v/>
      </c>
      <c r="Q23" s="30">
        <f>IF(N23="","",SUMPRODUCT(--(N$7:N23&lt;&gt;"")))</f>
        <v/>
      </c>
    </row>
    <row r="24">
      <c r="B24" s="25" t="n"/>
      <c r="C24" s="25" t="n"/>
      <c r="D24" s="26" t="n"/>
      <c r="E24" s="27" t="n"/>
      <c r="F24" s="26" t="n"/>
      <c r="G24" s="26" t="n"/>
      <c r="H24" s="22" t="n"/>
      <c r="I24" s="28" t="n"/>
      <c r="J24" s="22" t="n"/>
      <c r="K24" s="23" t="n"/>
      <c r="L24" s="19">
        <f>IF(OR(B24="",J24=""),"",$D$4-J24)</f>
        <v/>
      </c>
      <c r="M24" s="20">
        <f>IF(B24="","",IF(J24="","Sin registro",IF(L24&gt;$G$4,"Sin usar","En uso")))</f>
        <v/>
      </c>
      <c r="N24" s="20">
        <f>IF(B24="","",IF(G24="Gastada","Reciclar o desechar",IF(G24="Para arreglar","Arreglar",IF(M24="Sin usar","Donar o vender",""))))</f>
        <v/>
      </c>
      <c r="O24" s="12">
        <f>IF(OR(B24="",K24="",K24=0),"",I24/K24)</f>
        <v/>
      </c>
      <c r="P24" s="29">
        <f>IF(L24="","",L24+ROW()/100000)</f>
        <v/>
      </c>
      <c r="Q24" s="30">
        <f>IF(N24="","",SUMPRODUCT(--(N$7:N24&lt;&gt;"")))</f>
        <v/>
      </c>
    </row>
    <row r="25">
      <c r="B25" s="25" t="n"/>
      <c r="C25" s="25" t="n"/>
      <c r="D25" s="26" t="n"/>
      <c r="E25" s="27" t="n"/>
      <c r="F25" s="26" t="n"/>
      <c r="G25" s="26" t="n"/>
      <c r="H25" s="22" t="n"/>
      <c r="I25" s="28" t="n"/>
      <c r="J25" s="22" t="n"/>
      <c r="K25" s="23" t="n"/>
      <c r="L25" s="19">
        <f>IF(OR(B25="",J25=""),"",$D$4-J25)</f>
        <v/>
      </c>
      <c r="M25" s="20">
        <f>IF(B25="","",IF(J25="","Sin registro",IF(L25&gt;$G$4,"Sin usar","En uso")))</f>
        <v/>
      </c>
      <c r="N25" s="20">
        <f>IF(B25="","",IF(G25="Gastada","Reciclar o desechar",IF(G25="Para arreglar","Arreglar",IF(M25="Sin usar","Donar o vender",""))))</f>
        <v/>
      </c>
      <c r="O25" s="12">
        <f>IF(OR(B25="",K25="",K25=0),"",I25/K25)</f>
        <v/>
      </c>
      <c r="P25" s="29">
        <f>IF(L25="","",L25+ROW()/100000)</f>
        <v/>
      </c>
      <c r="Q25" s="30">
        <f>IF(N25="","",SUMPRODUCT(--(N$7:N25&lt;&gt;"")))</f>
        <v/>
      </c>
    </row>
    <row r="26">
      <c r="B26" s="25" t="n"/>
      <c r="C26" s="25" t="n"/>
      <c r="D26" s="26" t="n"/>
      <c r="E26" s="27" t="n"/>
      <c r="F26" s="26" t="n"/>
      <c r="G26" s="26" t="n"/>
      <c r="H26" s="22" t="n"/>
      <c r="I26" s="28" t="n"/>
      <c r="J26" s="22" t="n"/>
      <c r="K26" s="23" t="n"/>
      <c r="L26" s="19">
        <f>IF(OR(B26="",J26=""),"",$D$4-J26)</f>
        <v/>
      </c>
      <c r="M26" s="20">
        <f>IF(B26="","",IF(J26="","Sin registro",IF(L26&gt;$G$4,"Sin usar","En uso")))</f>
        <v/>
      </c>
      <c r="N26" s="20">
        <f>IF(B26="","",IF(G26="Gastada","Reciclar o desechar",IF(G26="Para arreglar","Arreglar",IF(M26="Sin usar","Donar o vender",""))))</f>
        <v/>
      </c>
      <c r="O26" s="12">
        <f>IF(OR(B26="",K26="",K26=0),"",I26/K26)</f>
        <v/>
      </c>
      <c r="P26" s="29">
        <f>IF(L26="","",L26+ROW()/100000)</f>
        <v/>
      </c>
      <c r="Q26" s="30">
        <f>IF(N26="","",SUMPRODUCT(--(N$7:N26&lt;&gt;"")))</f>
        <v/>
      </c>
    </row>
    <row r="27">
      <c r="B27" s="25" t="n"/>
      <c r="C27" s="25" t="n"/>
      <c r="D27" s="26" t="n"/>
      <c r="E27" s="27" t="n"/>
      <c r="F27" s="26" t="n"/>
      <c r="G27" s="26" t="n"/>
      <c r="H27" s="22" t="n"/>
      <c r="I27" s="28" t="n"/>
      <c r="J27" s="22" t="n"/>
      <c r="K27" s="23" t="n"/>
      <c r="L27" s="19">
        <f>IF(OR(B27="",J27=""),"",$D$4-J27)</f>
        <v/>
      </c>
      <c r="M27" s="20">
        <f>IF(B27="","",IF(J27="","Sin registro",IF(L27&gt;$G$4,"Sin usar","En uso")))</f>
        <v/>
      </c>
      <c r="N27" s="20">
        <f>IF(B27="","",IF(G27="Gastada","Reciclar o desechar",IF(G27="Para arreglar","Arreglar",IF(M27="Sin usar","Donar o vender",""))))</f>
        <v/>
      </c>
      <c r="O27" s="12">
        <f>IF(OR(B27="",K27="",K27=0),"",I27/K27)</f>
        <v/>
      </c>
      <c r="P27" s="29">
        <f>IF(L27="","",L27+ROW()/100000)</f>
        <v/>
      </c>
      <c r="Q27" s="30">
        <f>IF(N27="","",SUMPRODUCT(--(N$7:N27&lt;&gt;"")))</f>
        <v/>
      </c>
    </row>
    <row r="28">
      <c r="B28" s="25" t="n"/>
      <c r="C28" s="25" t="n"/>
      <c r="D28" s="26" t="n"/>
      <c r="E28" s="27" t="n"/>
      <c r="F28" s="26" t="n"/>
      <c r="G28" s="26" t="n"/>
      <c r="H28" s="22" t="n"/>
      <c r="I28" s="28" t="n"/>
      <c r="J28" s="22" t="n"/>
      <c r="K28" s="23" t="n"/>
      <c r="L28" s="19">
        <f>IF(OR(B28="",J28=""),"",$D$4-J28)</f>
        <v/>
      </c>
      <c r="M28" s="20">
        <f>IF(B28="","",IF(J28="","Sin registro",IF(L28&gt;$G$4,"Sin usar","En uso")))</f>
        <v/>
      </c>
      <c r="N28" s="20">
        <f>IF(B28="","",IF(G28="Gastada","Reciclar o desechar",IF(G28="Para arreglar","Arreglar",IF(M28="Sin usar","Donar o vender",""))))</f>
        <v/>
      </c>
      <c r="O28" s="12">
        <f>IF(OR(B28="",K28="",K28=0),"",I28/K28)</f>
        <v/>
      </c>
      <c r="P28" s="29">
        <f>IF(L28="","",L28+ROW()/100000)</f>
        <v/>
      </c>
      <c r="Q28" s="30">
        <f>IF(N28="","",SUMPRODUCT(--(N$7:N28&lt;&gt;"")))</f>
        <v/>
      </c>
    </row>
    <row r="29">
      <c r="B29" s="25" t="n"/>
      <c r="C29" s="25" t="n"/>
      <c r="D29" s="26" t="n"/>
      <c r="E29" s="27" t="n"/>
      <c r="F29" s="26" t="n"/>
      <c r="G29" s="26" t="n"/>
      <c r="H29" s="22" t="n"/>
      <c r="I29" s="28" t="n"/>
      <c r="J29" s="22" t="n"/>
      <c r="K29" s="23" t="n"/>
      <c r="L29" s="19">
        <f>IF(OR(B29="",J29=""),"",$D$4-J29)</f>
        <v/>
      </c>
      <c r="M29" s="20">
        <f>IF(B29="","",IF(J29="","Sin registro",IF(L29&gt;$G$4,"Sin usar","En uso")))</f>
        <v/>
      </c>
      <c r="N29" s="20">
        <f>IF(B29="","",IF(G29="Gastada","Reciclar o desechar",IF(G29="Para arreglar","Arreglar",IF(M29="Sin usar","Donar o vender",""))))</f>
        <v/>
      </c>
      <c r="O29" s="12">
        <f>IF(OR(B29="",K29="",K29=0),"",I29/K29)</f>
        <v/>
      </c>
      <c r="P29" s="29">
        <f>IF(L29="","",L29+ROW()/100000)</f>
        <v/>
      </c>
      <c r="Q29" s="30">
        <f>IF(N29="","",SUMPRODUCT(--(N$7:N29&lt;&gt;"")))</f>
        <v/>
      </c>
    </row>
    <row r="30">
      <c r="B30" s="25" t="n"/>
      <c r="C30" s="25" t="n"/>
      <c r="D30" s="26" t="n"/>
      <c r="E30" s="27" t="n"/>
      <c r="F30" s="26" t="n"/>
      <c r="G30" s="26" t="n"/>
      <c r="H30" s="22" t="n"/>
      <c r="I30" s="28" t="n"/>
      <c r="J30" s="22" t="n"/>
      <c r="K30" s="23" t="n"/>
      <c r="L30" s="19">
        <f>IF(OR(B30="",J30=""),"",$D$4-J30)</f>
        <v/>
      </c>
      <c r="M30" s="20">
        <f>IF(B30="","",IF(J30="","Sin registro",IF(L30&gt;$G$4,"Sin usar","En uso")))</f>
        <v/>
      </c>
      <c r="N30" s="20">
        <f>IF(B30="","",IF(G30="Gastada","Reciclar o desechar",IF(G30="Para arreglar","Arreglar",IF(M30="Sin usar","Donar o vender",""))))</f>
        <v/>
      </c>
      <c r="O30" s="12">
        <f>IF(OR(B30="",K30="",K30=0),"",I30/K30)</f>
        <v/>
      </c>
      <c r="P30" s="29">
        <f>IF(L30="","",L30+ROW()/100000)</f>
        <v/>
      </c>
      <c r="Q30" s="30">
        <f>IF(N30="","",SUMPRODUCT(--(N$7:N30&lt;&gt;"")))</f>
        <v/>
      </c>
    </row>
    <row r="31">
      <c r="B31" s="25" t="n"/>
      <c r="C31" s="25" t="n"/>
      <c r="D31" s="26" t="n"/>
      <c r="E31" s="27" t="n"/>
      <c r="F31" s="26" t="n"/>
      <c r="G31" s="26" t="n"/>
      <c r="H31" s="22" t="n"/>
      <c r="I31" s="28" t="n"/>
      <c r="J31" s="22" t="n"/>
      <c r="K31" s="23" t="n"/>
      <c r="L31" s="19">
        <f>IF(OR(B31="",J31=""),"",$D$4-J31)</f>
        <v/>
      </c>
      <c r="M31" s="20">
        <f>IF(B31="","",IF(J31="","Sin registro",IF(L31&gt;$G$4,"Sin usar","En uso")))</f>
        <v/>
      </c>
      <c r="N31" s="20">
        <f>IF(B31="","",IF(G31="Gastada","Reciclar o desechar",IF(G31="Para arreglar","Arreglar",IF(M31="Sin usar","Donar o vender",""))))</f>
        <v/>
      </c>
      <c r="O31" s="12">
        <f>IF(OR(B31="",K31="",K31=0),"",I31/K31)</f>
        <v/>
      </c>
      <c r="P31" s="29">
        <f>IF(L31="","",L31+ROW()/100000)</f>
        <v/>
      </c>
      <c r="Q31" s="30">
        <f>IF(N31="","",SUMPRODUCT(--(N$7:N31&lt;&gt;"")))</f>
        <v/>
      </c>
    </row>
    <row r="32">
      <c r="B32" s="25" t="n"/>
      <c r="C32" s="25" t="n"/>
      <c r="D32" s="26" t="n"/>
      <c r="E32" s="27" t="n"/>
      <c r="F32" s="26" t="n"/>
      <c r="G32" s="26" t="n"/>
      <c r="H32" s="22" t="n"/>
      <c r="I32" s="28" t="n"/>
      <c r="J32" s="22" t="n"/>
      <c r="K32" s="23" t="n"/>
      <c r="L32" s="19">
        <f>IF(OR(B32="",J32=""),"",$D$4-J32)</f>
        <v/>
      </c>
      <c r="M32" s="20">
        <f>IF(B32="","",IF(J32="","Sin registro",IF(L32&gt;$G$4,"Sin usar","En uso")))</f>
        <v/>
      </c>
      <c r="N32" s="20">
        <f>IF(B32="","",IF(G32="Gastada","Reciclar o desechar",IF(G32="Para arreglar","Arreglar",IF(M32="Sin usar","Donar o vender",""))))</f>
        <v/>
      </c>
      <c r="O32" s="12">
        <f>IF(OR(B32="",K32="",K32=0),"",I32/K32)</f>
        <v/>
      </c>
      <c r="P32" s="29">
        <f>IF(L32="","",L32+ROW()/100000)</f>
        <v/>
      </c>
      <c r="Q32" s="30">
        <f>IF(N32="","",SUMPRODUCT(--(N$7:N32&lt;&gt;"")))</f>
        <v/>
      </c>
    </row>
    <row r="33">
      <c r="B33" s="25" t="n"/>
      <c r="C33" s="25" t="n"/>
      <c r="D33" s="26" t="n"/>
      <c r="E33" s="27" t="n"/>
      <c r="F33" s="26" t="n"/>
      <c r="G33" s="26" t="n"/>
      <c r="H33" s="22" t="n"/>
      <c r="I33" s="28" t="n"/>
      <c r="J33" s="22" t="n"/>
      <c r="K33" s="23" t="n"/>
      <c r="L33" s="19">
        <f>IF(OR(B33="",J33=""),"",$D$4-J33)</f>
        <v/>
      </c>
      <c r="M33" s="20">
        <f>IF(B33="","",IF(J33="","Sin registro",IF(L33&gt;$G$4,"Sin usar","En uso")))</f>
        <v/>
      </c>
      <c r="N33" s="20">
        <f>IF(B33="","",IF(G33="Gastada","Reciclar o desechar",IF(G33="Para arreglar","Arreglar",IF(M33="Sin usar","Donar o vender",""))))</f>
        <v/>
      </c>
      <c r="O33" s="12">
        <f>IF(OR(B33="",K33="",K33=0),"",I33/K33)</f>
        <v/>
      </c>
      <c r="P33" s="29">
        <f>IF(L33="","",L33+ROW()/100000)</f>
        <v/>
      </c>
      <c r="Q33" s="30">
        <f>IF(N33="","",SUMPRODUCT(--(N$7:N33&lt;&gt;"")))</f>
        <v/>
      </c>
    </row>
    <row r="34">
      <c r="B34" s="25" t="n"/>
      <c r="C34" s="25" t="n"/>
      <c r="D34" s="26" t="n"/>
      <c r="E34" s="27" t="n"/>
      <c r="F34" s="26" t="n"/>
      <c r="G34" s="26" t="n"/>
      <c r="H34" s="22" t="n"/>
      <c r="I34" s="28" t="n"/>
      <c r="J34" s="22" t="n"/>
      <c r="K34" s="23" t="n"/>
      <c r="L34" s="19">
        <f>IF(OR(B34="",J34=""),"",$D$4-J34)</f>
        <v/>
      </c>
      <c r="M34" s="20">
        <f>IF(B34="","",IF(J34="","Sin registro",IF(L34&gt;$G$4,"Sin usar","En uso")))</f>
        <v/>
      </c>
      <c r="N34" s="20">
        <f>IF(B34="","",IF(G34="Gastada","Reciclar o desechar",IF(G34="Para arreglar","Arreglar",IF(M34="Sin usar","Donar o vender",""))))</f>
        <v/>
      </c>
      <c r="O34" s="12">
        <f>IF(OR(B34="",K34="",K34=0),"",I34/K34)</f>
        <v/>
      </c>
      <c r="P34" s="29">
        <f>IF(L34="","",L34+ROW()/100000)</f>
        <v/>
      </c>
      <c r="Q34" s="30">
        <f>IF(N34="","",SUMPRODUCT(--(N$7:N34&lt;&gt;"")))</f>
        <v/>
      </c>
    </row>
    <row r="35">
      <c r="B35" s="25" t="n"/>
      <c r="C35" s="25" t="n"/>
      <c r="D35" s="26" t="n"/>
      <c r="E35" s="27" t="n"/>
      <c r="F35" s="26" t="n"/>
      <c r="G35" s="26" t="n"/>
      <c r="H35" s="22" t="n"/>
      <c r="I35" s="28" t="n"/>
      <c r="J35" s="22" t="n"/>
      <c r="K35" s="23" t="n"/>
      <c r="L35" s="19">
        <f>IF(OR(B35="",J35=""),"",$D$4-J35)</f>
        <v/>
      </c>
      <c r="M35" s="20">
        <f>IF(B35="","",IF(J35="","Sin registro",IF(L35&gt;$G$4,"Sin usar","En uso")))</f>
        <v/>
      </c>
      <c r="N35" s="20">
        <f>IF(B35="","",IF(G35="Gastada","Reciclar o desechar",IF(G35="Para arreglar","Arreglar",IF(M35="Sin usar","Donar o vender",""))))</f>
        <v/>
      </c>
      <c r="O35" s="12">
        <f>IF(OR(B35="",K35="",K35=0),"",I35/K35)</f>
        <v/>
      </c>
      <c r="P35" s="29">
        <f>IF(L35="","",L35+ROW()/100000)</f>
        <v/>
      </c>
      <c r="Q35" s="30">
        <f>IF(N35="","",SUMPRODUCT(--(N$7:N35&lt;&gt;"")))</f>
        <v/>
      </c>
    </row>
    <row r="36">
      <c r="B36" s="25" t="n"/>
      <c r="C36" s="25" t="n"/>
      <c r="D36" s="26" t="n"/>
      <c r="E36" s="27" t="n"/>
      <c r="F36" s="26" t="n"/>
      <c r="G36" s="26" t="n"/>
      <c r="H36" s="22" t="n"/>
      <c r="I36" s="28" t="n"/>
      <c r="J36" s="22" t="n"/>
      <c r="K36" s="23" t="n"/>
      <c r="L36" s="19">
        <f>IF(OR(B36="",J36=""),"",$D$4-J36)</f>
        <v/>
      </c>
      <c r="M36" s="20">
        <f>IF(B36="","",IF(J36="","Sin registro",IF(L36&gt;$G$4,"Sin usar","En uso")))</f>
        <v/>
      </c>
      <c r="N36" s="20">
        <f>IF(B36="","",IF(G36="Gastada","Reciclar o desechar",IF(G36="Para arreglar","Arreglar",IF(M36="Sin usar","Donar o vender",""))))</f>
        <v/>
      </c>
      <c r="O36" s="12">
        <f>IF(OR(B36="",K36="",K36=0),"",I36/K36)</f>
        <v/>
      </c>
      <c r="P36" s="29">
        <f>IF(L36="","",L36+ROW()/100000)</f>
        <v/>
      </c>
      <c r="Q36" s="30">
        <f>IF(N36="","",SUMPRODUCT(--(N$7:N36&lt;&gt;"")))</f>
        <v/>
      </c>
    </row>
    <row r="37">
      <c r="B37" s="25" t="n"/>
      <c r="C37" s="25" t="n"/>
      <c r="D37" s="26" t="n"/>
      <c r="E37" s="27" t="n"/>
      <c r="F37" s="26" t="n"/>
      <c r="G37" s="26" t="n"/>
      <c r="H37" s="22" t="n"/>
      <c r="I37" s="28" t="n"/>
      <c r="J37" s="22" t="n"/>
      <c r="K37" s="23" t="n"/>
      <c r="L37" s="19">
        <f>IF(OR(B37="",J37=""),"",$D$4-J37)</f>
        <v/>
      </c>
      <c r="M37" s="20">
        <f>IF(B37="","",IF(J37="","Sin registro",IF(L37&gt;$G$4,"Sin usar","En uso")))</f>
        <v/>
      </c>
      <c r="N37" s="20">
        <f>IF(B37="","",IF(G37="Gastada","Reciclar o desechar",IF(G37="Para arreglar","Arreglar",IF(M37="Sin usar","Donar o vender",""))))</f>
        <v/>
      </c>
      <c r="O37" s="12">
        <f>IF(OR(B37="",K37="",K37=0),"",I37/K37)</f>
        <v/>
      </c>
      <c r="P37" s="29">
        <f>IF(L37="","",L37+ROW()/100000)</f>
        <v/>
      </c>
      <c r="Q37" s="30">
        <f>IF(N37="","",SUMPRODUCT(--(N$7:N37&lt;&gt;"")))</f>
        <v/>
      </c>
    </row>
    <row r="38">
      <c r="B38" s="25" t="n"/>
      <c r="C38" s="25" t="n"/>
      <c r="D38" s="26" t="n"/>
      <c r="E38" s="27" t="n"/>
      <c r="F38" s="26" t="n"/>
      <c r="G38" s="26" t="n"/>
      <c r="H38" s="22" t="n"/>
      <c r="I38" s="28" t="n"/>
      <c r="J38" s="22" t="n"/>
      <c r="K38" s="23" t="n"/>
      <c r="L38" s="19">
        <f>IF(OR(B38="",J38=""),"",$D$4-J38)</f>
        <v/>
      </c>
      <c r="M38" s="20">
        <f>IF(B38="","",IF(J38="","Sin registro",IF(L38&gt;$G$4,"Sin usar","En uso")))</f>
        <v/>
      </c>
      <c r="N38" s="20">
        <f>IF(B38="","",IF(G38="Gastada","Reciclar o desechar",IF(G38="Para arreglar","Arreglar",IF(M38="Sin usar","Donar o vender",""))))</f>
        <v/>
      </c>
      <c r="O38" s="12">
        <f>IF(OR(B38="",K38="",K38=0),"",I38/K38)</f>
        <v/>
      </c>
      <c r="P38" s="29">
        <f>IF(L38="","",L38+ROW()/100000)</f>
        <v/>
      </c>
      <c r="Q38" s="30">
        <f>IF(N38="","",SUMPRODUCT(--(N$7:N38&lt;&gt;"")))</f>
        <v/>
      </c>
    </row>
    <row r="39">
      <c r="B39" s="25" t="n"/>
      <c r="C39" s="25" t="n"/>
      <c r="D39" s="26" t="n"/>
      <c r="E39" s="27" t="n"/>
      <c r="F39" s="26" t="n"/>
      <c r="G39" s="26" t="n"/>
      <c r="H39" s="22" t="n"/>
      <c r="I39" s="28" t="n"/>
      <c r="J39" s="22" t="n"/>
      <c r="K39" s="23" t="n"/>
      <c r="L39" s="19">
        <f>IF(OR(B39="",J39=""),"",$D$4-J39)</f>
        <v/>
      </c>
      <c r="M39" s="20">
        <f>IF(B39="","",IF(J39="","Sin registro",IF(L39&gt;$G$4,"Sin usar","En uso")))</f>
        <v/>
      </c>
      <c r="N39" s="20">
        <f>IF(B39="","",IF(G39="Gastada","Reciclar o desechar",IF(G39="Para arreglar","Arreglar",IF(M39="Sin usar","Donar o vender",""))))</f>
        <v/>
      </c>
      <c r="O39" s="12">
        <f>IF(OR(B39="",K39="",K39=0),"",I39/K39)</f>
        <v/>
      </c>
      <c r="P39" s="29">
        <f>IF(L39="","",L39+ROW()/100000)</f>
        <v/>
      </c>
      <c r="Q39" s="30">
        <f>IF(N39="","",SUMPRODUCT(--(N$7:N39&lt;&gt;"")))</f>
        <v/>
      </c>
    </row>
    <row r="40">
      <c r="B40" s="25" t="n"/>
      <c r="C40" s="25" t="n"/>
      <c r="D40" s="26" t="n"/>
      <c r="E40" s="27" t="n"/>
      <c r="F40" s="26" t="n"/>
      <c r="G40" s="26" t="n"/>
      <c r="H40" s="22" t="n"/>
      <c r="I40" s="28" t="n"/>
      <c r="J40" s="22" t="n"/>
      <c r="K40" s="23" t="n"/>
      <c r="L40" s="19">
        <f>IF(OR(B40="",J40=""),"",$D$4-J40)</f>
        <v/>
      </c>
      <c r="M40" s="20">
        <f>IF(B40="","",IF(J40="","Sin registro",IF(L40&gt;$G$4,"Sin usar","En uso")))</f>
        <v/>
      </c>
      <c r="N40" s="20">
        <f>IF(B40="","",IF(G40="Gastada","Reciclar o desechar",IF(G40="Para arreglar","Arreglar",IF(M40="Sin usar","Donar o vender",""))))</f>
        <v/>
      </c>
      <c r="O40" s="12">
        <f>IF(OR(B40="",K40="",K40=0),"",I40/K40)</f>
        <v/>
      </c>
      <c r="P40" s="29">
        <f>IF(L40="","",L40+ROW()/100000)</f>
        <v/>
      </c>
      <c r="Q40" s="30">
        <f>IF(N40="","",SUMPRODUCT(--(N$7:N40&lt;&gt;"")))</f>
        <v/>
      </c>
    </row>
    <row r="41">
      <c r="B41" s="25" t="n"/>
      <c r="C41" s="25" t="n"/>
      <c r="D41" s="26" t="n"/>
      <c r="E41" s="27" t="n"/>
      <c r="F41" s="26" t="n"/>
      <c r="G41" s="26" t="n"/>
      <c r="H41" s="22" t="n"/>
      <c r="I41" s="28" t="n"/>
      <c r="J41" s="22" t="n"/>
      <c r="K41" s="23" t="n"/>
      <c r="L41" s="19">
        <f>IF(OR(B41="",J41=""),"",$D$4-J41)</f>
        <v/>
      </c>
      <c r="M41" s="20">
        <f>IF(B41="","",IF(J41="","Sin registro",IF(L41&gt;$G$4,"Sin usar","En uso")))</f>
        <v/>
      </c>
      <c r="N41" s="20">
        <f>IF(B41="","",IF(G41="Gastada","Reciclar o desechar",IF(G41="Para arreglar","Arreglar",IF(M41="Sin usar","Donar o vender",""))))</f>
        <v/>
      </c>
      <c r="O41" s="12">
        <f>IF(OR(B41="",K41="",K41=0),"",I41/K41)</f>
        <v/>
      </c>
      <c r="P41" s="29">
        <f>IF(L41="","",L41+ROW()/100000)</f>
        <v/>
      </c>
      <c r="Q41" s="30">
        <f>IF(N41="","",SUMPRODUCT(--(N$7:N41&lt;&gt;"")))</f>
        <v/>
      </c>
    </row>
    <row r="42">
      <c r="B42" s="25" t="n"/>
      <c r="C42" s="25" t="n"/>
      <c r="D42" s="26" t="n"/>
      <c r="E42" s="27" t="n"/>
      <c r="F42" s="26" t="n"/>
      <c r="G42" s="26" t="n"/>
      <c r="H42" s="22" t="n"/>
      <c r="I42" s="28" t="n"/>
      <c r="J42" s="22" t="n"/>
      <c r="K42" s="23" t="n"/>
      <c r="L42" s="19">
        <f>IF(OR(B42="",J42=""),"",$D$4-J42)</f>
        <v/>
      </c>
      <c r="M42" s="20">
        <f>IF(B42="","",IF(J42="","Sin registro",IF(L42&gt;$G$4,"Sin usar","En uso")))</f>
        <v/>
      </c>
      <c r="N42" s="20">
        <f>IF(B42="","",IF(G42="Gastada","Reciclar o desechar",IF(G42="Para arreglar","Arreglar",IF(M42="Sin usar","Donar o vender",""))))</f>
        <v/>
      </c>
      <c r="O42" s="12">
        <f>IF(OR(B42="",K42="",K42=0),"",I42/K42)</f>
        <v/>
      </c>
      <c r="P42" s="29">
        <f>IF(L42="","",L42+ROW()/100000)</f>
        <v/>
      </c>
      <c r="Q42" s="30">
        <f>IF(N42="","",SUMPRODUCT(--(N$7:N42&lt;&gt;"")))</f>
        <v/>
      </c>
    </row>
    <row r="43">
      <c r="B43" s="25" t="n"/>
      <c r="C43" s="25" t="n"/>
      <c r="D43" s="26" t="n"/>
      <c r="E43" s="27" t="n"/>
      <c r="F43" s="26" t="n"/>
      <c r="G43" s="26" t="n"/>
      <c r="H43" s="22" t="n"/>
      <c r="I43" s="28" t="n"/>
      <c r="J43" s="22" t="n"/>
      <c r="K43" s="23" t="n"/>
      <c r="L43" s="19">
        <f>IF(OR(B43="",J43=""),"",$D$4-J43)</f>
        <v/>
      </c>
      <c r="M43" s="20">
        <f>IF(B43="","",IF(J43="","Sin registro",IF(L43&gt;$G$4,"Sin usar","En uso")))</f>
        <v/>
      </c>
      <c r="N43" s="20">
        <f>IF(B43="","",IF(G43="Gastada","Reciclar o desechar",IF(G43="Para arreglar","Arreglar",IF(M43="Sin usar","Donar o vender",""))))</f>
        <v/>
      </c>
      <c r="O43" s="12">
        <f>IF(OR(B43="",K43="",K43=0),"",I43/K43)</f>
        <v/>
      </c>
      <c r="P43" s="29">
        <f>IF(L43="","",L43+ROW()/100000)</f>
        <v/>
      </c>
      <c r="Q43" s="30">
        <f>IF(N43="","",SUMPRODUCT(--(N$7:N43&lt;&gt;"")))</f>
        <v/>
      </c>
    </row>
    <row r="44">
      <c r="B44" s="25" t="n"/>
      <c r="C44" s="25" t="n"/>
      <c r="D44" s="26" t="n"/>
      <c r="E44" s="27" t="n"/>
      <c r="F44" s="26" t="n"/>
      <c r="G44" s="26" t="n"/>
      <c r="H44" s="22" t="n"/>
      <c r="I44" s="28" t="n"/>
      <c r="J44" s="22" t="n"/>
      <c r="K44" s="23" t="n"/>
      <c r="L44" s="19">
        <f>IF(OR(B44="",J44=""),"",$D$4-J44)</f>
        <v/>
      </c>
      <c r="M44" s="20">
        <f>IF(B44="","",IF(J44="","Sin registro",IF(L44&gt;$G$4,"Sin usar","En uso")))</f>
        <v/>
      </c>
      <c r="N44" s="20">
        <f>IF(B44="","",IF(G44="Gastada","Reciclar o desechar",IF(G44="Para arreglar","Arreglar",IF(M44="Sin usar","Donar o vender",""))))</f>
        <v/>
      </c>
      <c r="O44" s="12">
        <f>IF(OR(B44="",K44="",K44=0),"",I44/K44)</f>
        <v/>
      </c>
      <c r="P44" s="29">
        <f>IF(L44="","",L44+ROW()/100000)</f>
        <v/>
      </c>
      <c r="Q44" s="30">
        <f>IF(N44="","",SUMPRODUCT(--(N$7:N44&lt;&gt;"")))</f>
        <v/>
      </c>
    </row>
    <row r="45">
      <c r="B45" s="25" t="n"/>
      <c r="C45" s="25" t="n"/>
      <c r="D45" s="26" t="n"/>
      <c r="E45" s="27" t="n"/>
      <c r="F45" s="26" t="n"/>
      <c r="G45" s="26" t="n"/>
      <c r="H45" s="22" t="n"/>
      <c r="I45" s="28" t="n"/>
      <c r="J45" s="22" t="n"/>
      <c r="K45" s="23" t="n"/>
      <c r="L45" s="19">
        <f>IF(OR(B45="",J45=""),"",$D$4-J45)</f>
        <v/>
      </c>
      <c r="M45" s="20">
        <f>IF(B45="","",IF(J45="","Sin registro",IF(L45&gt;$G$4,"Sin usar","En uso")))</f>
        <v/>
      </c>
      <c r="N45" s="20">
        <f>IF(B45="","",IF(G45="Gastada","Reciclar o desechar",IF(G45="Para arreglar","Arreglar",IF(M45="Sin usar","Donar o vender",""))))</f>
        <v/>
      </c>
      <c r="O45" s="12">
        <f>IF(OR(B45="",K45="",K45=0),"",I45/K45)</f>
        <v/>
      </c>
      <c r="P45" s="29">
        <f>IF(L45="","",L45+ROW()/100000)</f>
        <v/>
      </c>
      <c r="Q45" s="30">
        <f>IF(N45="","",SUMPRODUCT(--(N$7:N45&lt;&gt;"")))</f>
        <v/>
      </c>
    </row>
    <row r="46">
      <c r="B46" s="25" t="n"/>
      <c r="C46" s="25" t="n"/>
      <c r="D46" s="26" t="n"/>
      <c r="E46" s="27" t="n"/>
      <c r="F46" s="26" t="n"/>
      <c r="G46" s="26" t="n"/>
      <c r="H46" s="22" t="n"/>
      <c r="I46" s="28" t="n"/>
      <c r="J46" s="22" t="n"/>
      <c r="K46" s="23" t="n"/>
      <c r="L46" s="19">
        <f>IF(OR(B46="",J46=""),"",$D$4-J46)</f>
        <v/>
      </c>
      <c r="M46" s="20">
        <f>IF(B46="","",IF(J46="","Sin registro",IF(L46&gt;$G$4,"Sin usar","En uso")))</f>
        <v/>
      </c>
      <c r="N46" s="20">
        <f>IF(B46="","",IF(G46="Gastada","Reciclar o desechar",IF(G46="Para arreglar","Arreglar",IF(M46="Sin usar","Donar o vender",""))))</f>
        <v/>
      </c>
      <c r="O46" s="12">
        <f>IF(OR(B46="",K46="",K46=0),"",I46/K46)</f>
        <v/>
      </c>
      <c r="P46" s="29">
        <f>IF(L46="","",L46+ROW()/100000)</f>
        <v/>
      </c>
      <c r="Q46" s="30">
        <f>IF(N46="","",SUMPRODUCT(--(N$7:N46&lt;&gt;"")))</f>
        <v/>
      </c>
    </row>
    <row r="48">
      <c r="B48" s="24" t="inlineStr">
        <is>
          <t>Las columnas Aux. (P y Q) son ayudas de cálculo para el ranking y la hoja "A revisar": no las modifiques. Las fechas de última vez usada de los ejemplos son relativas a hoy.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2:Q2"/>
    <mergeCell ref="E4:F4"/>
    <mergeCell ref="B4:C4"/>
    <mergeCell ref="B3:Q3"/>
  </mergeCells>
  <conditionalFormatting sqref="M7:M46">
    <cfRule type="cellIs" priority="1" operator="equal" dxfId="0">
      <formula>"Sin usar"</formula>
    </cfRule>
    <cfRule type="cellIs" priority="2" operator="equal" dxfId="2">
      <formula>"Sin registro"</formula>
    </cfRule>
    <cfRule type="cellIs" priority="3" operator="equal" dxfId="1">
      <formula>"En uso"</formula>
    </cfRule>
  </conditionalFormatting>
  <conditionalFormatting sqref="G7:G46">
    <cfRule type="cellIs" priority="4" operator="equal" dxfId="0">
      <formula>"Gastada"</formula>
    </cfRule>
    <cfRule type="cellIs" priority="5" operator="equal" dxfId="2">
      <formula>"Para arreglar"</formula>
    </cfRule>
  </conditionalFormatting>
  <conditionalFormatting sqref="I7:I46">
    <cfRule type="dataBar" priority="6">
      <dataBar>
        <cfvo type="num" val="0"/>
        <cfvo type="max"/>
        <color rgb="0010B981"/>
      </dataBar>
    </cfRule>
  </conditionalFormatting>
  <dataValidations count="3">
    <dataValidation sqref="C7:C46" showDropDown="0" showInputMessage="0" showErrorMessage="0" allowBlank="1" type="list">
      <formula1>=Listas!$A$2:$A$9</formula1>
    </dataValidation>
    <dataValidation sqref="D7:D46" showDropDown="0" showInputMessage="0" showErrorMessage="0" allowBlank="1" type="list">
      <formula1>=Listas!$B$2:$B$5</formula1>
    </dataValidation>
    <dataValidation sqref="G7:G46" showDropDown="0" showInputMessage="0" showErrorMessage="0" allowBlank="1" type="list">
      <formula1>=Listas!$C$2:$C$6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B2:G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28" customWidth="1" min="2" max="2"/>
    <col width="13" customWidth="1" min="3" max="3"/>
    <col width="22" customWidth="1" min="4" max="4"/>
    <col width="22" customWidth="1" min="5" max="5"/>
    <col width="14" customWidth="1" min="6" max="6"/>
    <col width="14" customWidth="1" min="7" max="7"/>
  </cols>
  <sheetData>
    <row r="2" ht="34" customHeight="1">
      <c r="B2" s="1" t="inlineStr">
        <is>
          <t>Prendas a revisar</t>
        </is>
      </c>
      <c r="C2" s="2" t="n"/>
      <c r="D2" s="2" t="n"/>
      <c r="E2" s="2" t="n"/>
      <c r="F2" s="2" t="n"/>
      <c r="G2" s="2" t="n"/>
    </row>
    <row r="3">
      <c r="B3" s="3" t="inlineStr">
        <is>
          <t>Aparecen solas las prendas sin usar, gastadas o por arreglar, con la acción que te conviene.</t>
        </is>
      </c>
    </row>
    <row r="4">
      <c r="B4" s="21" t="inlineStr">
        <is>
          <t>Valor de las prendas a revisar:</t>
        </is>
      </c>
      <c r="C4" s="16">
        <f>SUM(F7:F46)</f>
        <v/>
      </c>
      <c r="D4" s="21" t="inlineStr">
        <is>
          <t>Prendas en la lista:</t>
        </is>
      </c>
      <c r="E4" s="15">
        <f>COUNT(Armario!Q7:Q46)</f>
        <v/>
      </c>
    </row>
    <row r="6" ht="30" customHeight="1">
      <c r="B6" s="9" t="inlineStr">
        <is>
          <t>Prenda</t>
        </is>
      </c>
      <c r="C6" s="9" t="inlineStr">
        <is>
          <t>Días sin usar</t>
        </is>
      </c>
      <c r="D6" s="9" t="inlineStr">
        <is>
          <t>Acción sugerida</t>
        </is>
      </c>
      <c r="E6" s="9" t="inlineStr">
        <is>
          <t>Categoría</t>
        </is>
      </c>
      <c r="F6" s="9" t="inlineStr">
        <is>
          <t>Precio</t>
        </is>
      </c>
      <c r="G6" s="9" t="inlineStr">
        <is>
          <t>Estado</t>
        </is>
      </c>
    </row>
    <row r="7">
      <c r="B7" s="10">
        <f>IFERROR(INDEX(Armario!$B$7:$B$46,MATCH(ROWS(B$7:B7),Armario!$Q$7:$Q$46,0)),"")</f>
        <v/>
      </c>
      <c r="C7" s="19">
        <f>IFERROR(INDEX(Armario!$L$7:$L$46,MATCH(ROWS(B$7:B7),Armario!$Q$7:$Q$46,0)),"")</f>
        <v/>
      </c>
      <c r="D7" s="20">
        <f>IFERROR(INDEX(Armario!$N$7:$N$46,MATCH(ROWS(B$7:B7),Armario!$Q$7:$Q$46,0)),"")</f>
        <v/>
      </c>
      <c r="E7" s="10">
        <f>IFERROR(INDEX(Armario!$C$7:$C$46,MATCH(ROWS(B$7:B7),Armario!$Q$7:$Q$46,0)),"")</f>
        <v/>
      </c>
      <c r="F7" s="12">
        <f>IFERROR(INDEX(Armario!$I$7:$I$46,MATCH(ROWS(B$7:B7),Armario!$Q$7:$Q$46,0)),"")</f>
        <v/>
      </c>
      <c r="G7" s="20">
        <f>IFERROR(INDEX(Armario!$G$7:$G$46,MATCH(ROWS(B$7:B7),Armario!$Q$7:$Q$46,0)),"")</f>
        <v/>
      </c>
    </row>
    <row r="8">
      <c r="B8" s="10">
        <f>IFERROR(INDEX(Armario!$B$7:$B$46,MATCH(ROWS(B$7:B8),Armario!$Q$7:$Q$46,0)),"")</f>
        <v/>
      </c>
      <c r="C8" s="19">
        <f>IFERROR(INDEX(Armario!$L$7:$L$46,MATCH(ROWS(B$7:B8),Armario!$Q$7:$Q$46,0)),"")</f>
        <v/>
      </c>
      <c r="D8" s="20">
        <f>IFERROR(INDEX(Armario!$N$7:$N$46,MATCH(ROWS(B$7:B8),Armario!$Q$7:$Q$46,0)),"")</f>
        <v/>
      </c>
      <c r="E8" s="10">
        <f>IFERROR(INDEX(Armario!$C$7:$C$46,MATCH(ROWS(B$7:B8),Armario!$Q$7:$Q$46,0)),"")</f>
        <v/>
      </c>
      <c r="F8" s="12">
        <f>IFERROR(INDEX(Armario!$I$7:$I$46,MATCH(ROWS(B$7:B8),Armario!$Q$7:$Q$46,0)),"")</f>
        <v/>
      </c>
      <c r="G8" s="20">
        <f>IFERROR(INDEX(Armario!$G$7:$G$46,MATCH(ROWS(B$7:B8),Armario!$Q$7:$Q$46,0)),"")</f>
        <v/>
      </c>
    </row>
    <row r="9">
      <c r="B9" s="10">
        <f>IFERROR(INDEX(Armario!$B$7:$B$46,MATCH(ROWS(B$7:B9),Armario!$Q$7:$Q$46,0)),"")</f>
        <v/>
      </c>
      <c r="C9" s="19">
        <f>IFERROR(INDEX(Armario!$L$7:$L$46,MATCH(ROWS(B$7:B9),Armario!$Q$7:$Q$46,0)),"")</f>
        <v/>
      </c>
      <c r="D9" s="20">
        <f>IFERROR(INDEX(Armario!$N$7:$N$46,MATCH(ROWS(B$7:B9),Armario!$Q$7:$Q$46,0)),"")</f>
        <v/>
      </c>
      <c r="E9" s="10">
        <f>IFERROR(INDEX(Armario!$C$7:$C$46,MATCH(ROWS(B$7:B9),Armario!$Q$7:$Q$46,0)),"")</f>
        <v/>
      </c>
      <c r="F9" s="12">
        <f>IFERROR(INDEX(Armario!$I$7:$I$46,MATCH(ROWS(B$7:B9),Armario!$Q$7:$Q$46,0)),"")</f>
        <v/>
      </c>
      <c r="G9" s="20">
        <f>IFERROR(INDEX(Armario!$G$7:$G$46,MATCH(ROWS(B$7:B9),Armario!$Q$7:$Q$46,0)),"")</f>
        <v/>
      </c>
    </row>
    <row r="10">
      <c r="B10" s="10">
        <f>IFERROR(INDEX(Armario!$B$7:$B$46,MATCH(ROWS(B$7:B10),Armario!$Q$7:$Q$46,0)),"")</f>
        <v/>
      </c>
      <c r="C10" s="19">
        <f>IFERROR(INDEX(Armario!$L$7:$L$46,MATCH(ROWS(B$7:B10),Armario!$Q$7:$Q$46,0)),"")</f>
        <v/>
      </c>
      <c r="D10" s="20">
        <f>IFERROR(INDEX(Armario!$N$7:$N$46,MATCH(ROWS(B$7:B10),Armario!$Q$7:$Q$46,0)),"")</f>
        <v/>
      </c>
      <c r="E10" s="10">
        <f>IFERROR(INDEX(Armario!$C$7:$C$46,MATCH(ROWS(B$7:B10),Armario!$Q$7:$Q$46,0)),"")</f>
        <v/>
      </c>
      <c r="F10" s="12">
        <f>IFERROR(INDEX(Armario!$I$7:$I$46,MATCH(ROWS(B$7:B10),Armario!$Q$7:$Q$46,0)),"")</f>
        <v/>
      </c>
      <c r="G10" s="20">
        <f>IFERROR(INDEX(Armario!$G$7:$G$46,MATCH(ROWS(B$7:B10),Armario!$Q$7:$Q$46,0)),"")</f>
        <v/>
      </c>
    </row>
    <row r="11">
      <c r="B11" s="10">
        <f>IFERROR(INDEX(Armario!$B$7:$B$46,MATCH(ROWS(B$7:B11),Armario!$Q$7:$Q$46,0)),"")</f>
        <v/>
      </c>
      <c r="C11" s="19">
        <f>IFERROR(INDEX(Armario!$L$7:$L$46,MATCH(ROWS(B$7:B11),Armario!$Q$7:$Q$46,0)),"")</f>
        <v/>
      </c>
      <c r="D11" s="20">
        <f>IFERROR(INDEX(Armario!$N$7:$N$46,MATCH(ROWS(B$7:B11),Armario!$Q$7:$Q$46,0)),"")</f>
        <v/>
      </c>
      <c r="E11" s="10">
        <f>IFERROR(INDEX(Armario!$C$7:$C$46,MATCH(ROWS(B$7:B11),Armario!$Q$7:$Q$46,0)),"")</f>
        <v/>
      </c>
      <c r="F11" s="12">
        <f>IFERROR(INDEX(Armario!$I$7:$I$46,MATCH(ROWS(B$7:B11),Armario!$Q$7:$Q$46,0)),"")</f>
        <v/>
      </c>
      <c r="G11" s="20">
        <f>IFERROR(INDEX(Armario!$G$7:$G$46,MATCH(ROWS(B$7:B11),Armario!$Q$7:$Q$46,0)),"")</f>
        <v/>
      </c>
    </row>
    <row r="12">
      <c r="B12" s="10">
        <f>IFERROR(INDEX(Armario!$B$7:$B$46,MATCH(ROWS(B$7:B12),Armario!$Q$7:$Q$46,0)),"")</f>
        <v/>
      </c>
      <c r="C12" s="19">
        <f>IFERROR(INDEX(Armario!$L$7:$L$46,MATCH(ROWS(B$7:B12),Armario!$Q$7:$Q$46,0)),"")</f>
        <v/>
      </c>
      <c r="D12" s="20">
        <f>IFERROR(INDEX(Armario!$N$7:$N$46,MATCH(ROWS(B$7:B12),Armario!$Q$7:$Q$46,0)),"")</f>
        <v/>
      </c>
      <c r="E12" s="10">
        <f>IFERROR(INDEX(Armario!$C$7:$C$46,MATCH(ROWS(B$7:B12),Armario!$Q$7:$Q$46,0)),"")</f>
        <v/>
      </c>
      <c r="F12" s="12">
        <f>IFERROR(INDEX(Armario!$I$7:$I$46,MATCH(ROWS(B$7:B12),Armario!$Q$7:$Q$46,0)),"")</f>
        <v/>
      </c>
      <c r="G12" s="20">
        <f>IFERROR(INDEX(Armario!$G$7:$G$46,MATCH(ROWS(B$7:B12),Armario!$Q$7:$Q$46,0)),"")</f>
        <v/>
      </c>
    </row>
    <row r="13">
      <c r="B13" s="10">
        <f>IFERROR(INDEX(Armario!$B$7:$B$46,MATCH(ROWS(B$7:B13),Armario!$Q$7:$Q$46,0)),"")</f>
        <v/>
      </c>
      <c r="C13" s="19">
        <f>IFERROR(INDEX(Armario!$L$7:$L$46,MATCH(ROWS(B$7:B13),Armario!$Q$7:$Q$46,0)),"")</f>
        <v/>
      </c>
      <c r="D13" s="20">
        <f>IFERROR(INDEX(Armario!$N$7:$N$46,MATCH(ROWS(B$7:B13),Armario!$Q$7:$Q$46,0)),"")</f>
        <v/>
      </c>
      <c r="E13" s="10">
        <f>IFERROR(INDEX(Armario!$C$7:$C$46,MATCH(ROWS(B$7:B13),Armario!$Q$7:$Q$46,0)),"")</f>
        <v/>
      </c>
      <c r="F13" s="12">
        <f>IFERROR(INDEX(Armario!$I$7:$I$46,MATCH(ROWS(B$7:B13),Armario!$Q$7:$Q$46,0)),"")</f>
        <v/>
      </c>
      <c r="G13" s="20">
        <f>IFERROR(INDEX(Armario!$G$7:$G$46,MATCH(ROWS(B$7:B13),Armario!$Q$7:$Q$46,0)),"")</f>
        <v/>
      </c>
    </row>
    <row r="14">
      <c r="B14" s="10">
        <f>IFERROR(INDEX(Armario!$B$7:$B$46,MATCH(ROWS(B$7:B14),Armario!$Q$7:$Q$46,0)),"")</f>
        <v/>
      </c>
      <c r="C14" s="19">
        <f>IFERROR(INDEX(Armario!$L$7:$L$46,MATCH(ROWS(B$7:B14),Armario!$Q$7:$Q$46,0)),"")</f>
        <v/>
      </c>
      <c r="D14" s="20">
        <f>IFERROR(INDEX(Armario!$N$7:$N$46,MATCH(ROWS(B$7:B14),Armario!$Q$7:$Q$46,0)),"")</f>
        <v/>
      </c>
      <c r="E14" s="10">
        <f>IFERROR(INDEX(Armario!$C$7:$C$46,MATCH(ROWS(B$7:B14),Armario!$Q$7:$Q$46,0)),"")</f>
        <v/>
      </c>
      <c r="F14" s="12">
        <f>IFERROR(INDEX(Armario!$I$7:$I$46,MATCH(ROWS(B$7:B14),Armario!$Q$7:$Q$46,0)),"")</f>
        <v/>
      </c>
      <c r="G14" s="20">
        <f>IFERROR(INDEX(Armario!$G$7:$G$46,MATCH(ROWS(B$7:B14),Armario!$Q$7:$Q$46,0)),"")</f>
        <v/>
      </c>
    </row>
    <row r="15">
      <c r="B15" s="10">
        <f>IFERROR(INDEX(Armario!$B$7:$B$46,MATCH(ROWS(B$7:B15),Armario!$Q$7:$Q$46,0)),"")</f>
        <v/>
      </c>
      <c r="C15" s="19">
        <f>IFERROR(INDEX(Armario!$L$7:$L$46,MATCH(ROWS(B$7:B15),Armario!$Q$7:$Q$46,0)),"")</f>
        <v/>
      </c>
      <c r="D15" s="20">
        <f>IFERROR(INDEX(Armario!$N$7:$N$46,MATCH(ROWS(B$7:B15),Armario!$Q$7:$Q$46,0)),"")</f>
        <v/>
      </c>
      <c r="E15" s="10">
        <f>IFERROR(INDEX(Armario!$C$7:$C$46,MATCH(ROWS(B$7:B15),Armario!$Q$7:$Q$46,0)),"")</f>
        <v/>
      </c>
      <c r="F15" s="12">
        <f>IFERROR(INDEX(Armario!$I$7:$I$46,MATCH(ROWS(B$7:B15),Armario!$Q$7:$Q$46,0)),"")</f>
        <v/>
      </c>
      <c r="G15" s="20">
        <f>IFERROR(INDEX(Armario!$G$7:$G$46,MATCH(ROWS(B$7:B15),Armario!$Q$7:$Q$46,0)),"")</f>
        <v/>
      </c>
    </row>
    <row r="16">
      <c r="B16" s="10">
        <f>IFERROR(INDEX(Armario!$B$7:$B$46,MATCH(ROWS(B$7:B16),Armario!$Q$7:$Q$46,0)),"")</f>
        <v/>
      </c>
      <c r="C16" s="19">
        <f>IFERROR(INDEX(Armario!$L$7:$L$46,MATCH(ROWS(B$7:B16),Armario!$Q$7:$Q$46,0)),"")</f>
        <v/>
      </c>
      <c r="D16" s="20">
        <f>IFERROR(INDEX(Armario!$N$7:$N$46,MATCH(ROWS(B$7:B16),Armario!$Q$7:$Q$46,0)),"")</f>
        <v/>
      </c>
      <c r="E16" s="10">
        <f>IFERROR(INDEX(Armario!$C$7:$C$46,MATCH(ROWS(B$7:B16),Armario!$Q$7:$Q$46,0)),"")</f>
        <v/>
      </c>
      <c r="F16" s="12">
        <f>IFERROR(INDEX(Armario!$I$7:$I$46,MATCH(ROWS(B$7:B16),Armario!$Q$7:$Q$46,0)),"")</f>
        <v/>
      </c>
      <c r="G16" s="20">
        <f>IFERROR(INDEX(Armario!$G$7:$G$46,MATCH(ROWS(B$7:B16),Armario!$Q$7:$Q$46,0)),"")</f>
        <v/>
      </c>
    </row>
    <row r="17">
      <c r="B17" s="10">
        <f>IFERROR(INDEX(Armario!$B$7:$B$46,MATCH(ROWS(B$7:B17),Armario!$Q$7:$Q$46,0)),"")</f>
        <v/>
      </c>
      <c r="C17" s="19">
        <f>IFERROR(INDEX(Armario!$L$7:$L$46,MATCH(ROWS(B$7:B17),Armario!$Q$7:$Q$46,0)),"")</f>
        <v/>
      </c>
      <c r="D17" s="20">
        <f>IFERROR(INDEX(Armario!$N$7:$N$46,MATCH(ROWS(B$7:B17),Armario!$Q$7:$Q$46,0)),"")</f>
        <v/>
      </c>
      <c r="E17" s="10">
        <f>IFERROR(INDEX(Armario!$C$7:$C$46,MATCH(ROWS(B$7:B17),Armario!$Q$7:$Q$46,0)),"")</f>
        <v/>
      </c>
      <c r="F17" s="12">
        <f>IFERROR(INDEX(Armario!$I$7:$I$46,MATCH(ROWS(B$7:B17),Armario!$Q$7:$Q$46,0)),"")</f>
        <v/>
      </c>
      <c r="G17" s="20">
        <f>IFERROR(INDEX(Armario!$G$7:$G$46,MATCH(ROWS(B$7:B17),Armario!$Q$7:$Q$46,0)),"")</f>
        <v/>
      </c>
    </row>
    <row r="18">
      <c r="B18" s="10">
        <f>IFERROR(INDEX(Armario!$B$7:$B$46,MATCH(ROWS(B$7:B18),Armario!$Q$7:$Q$46,0)),"")</f>
        <v/>
      </c>
      <c r="C18" s="19">
        <f>IFERROR(INDEX(Armario!$L$7:$L$46,MATCH(ROWS(B$7:B18),Armario!$Q$7:$Q$46,0)),"")</f>
        <v/>
      </c>
      <c r="D18" s="20">
        <f>IFERROR(INDEX(Armario!$N$7:$N$46,MATCH(ROWS(B$7:B18),Armario!$Q$7:$Q$46,0)),"")</f>
        <v/>
      </c>
      <c r="E18" s="10">
        <f>IFERROR(INDEX(Armario!$C$7:$C$46,MATCH(ROWS(B$7:B18),Armario!$Q$7:$Q$46,0)),"")</f>
        <v/>
      </c>
      <c r="F18" s="12">
        <f>IFERROR(INDEX(Armario!$I$7:$I$46,MATCH(ROWS(B$7:B18),Armario!$Q$7:$Q$46,0)),"")</f>
        <v/>
      </c>
      <c r="G18" s="20">
        <f>IFERROR(INDEX(Armario!$G$7:$G$46,MATCH(ROWS(B$7:B18),Armario!$Q$7:$Q$46,0)),"")</f>
        <v/>
      </c>
    </row>
    <row r="19">
      <c r="B19" s="10">
        <f>IFERROR(INDEX(Armario!$B$7:$B$46,MATCH(ROWS(B$7:B19),Armario!$Q$7:$Q$46,0)),"")</f>
        <v/>
      </c>
      <c r="C19" s="19">
        <f>IFERROR(INDEX(Armario!$L$7:$L$46,MATCH(ROWS(B$7:B19),Armario!$Q$7:$Q$46,0)),"")</f>
        <v/>
      </c>
      <c r="D19" s="20">
        <f>IFERROR(INDEX(Armario!$N$7:$N$46,MATCH(ROWS(B$7:B19),Armario!$Q$7:$Q$46,0)),"")</f>
        <v/>
      </c>
      <c r="E19" s="10">
        <f>IFERROR(INDEX(Armario!$C$7:$C$46,MATCH(ROWS(B$7:B19),Armario!$Q$7:$Q$46,0)),"")</f>
        <v/>
      </c>
      <c r="F19" s="12">
        <f>IFERROR(INDEX(Armario!$I$7:$I$46,MATCH(ROWS(B$7:B19),Armario!$Q$7:$Q$46,0)),"")</f>
        <v/>
      </c>
      <c r="G19" s="20">
        <f>IFERROR(INDEX(Armario!$G$7:$G$46,MATCH(ROWS(B$7:B19),Armario!$Q$7:$Q$46,0)),"")</f>
        <v/>
      </c>
    </row>
    <row r="20">
      <c r="B20" s="10">
        <f>IFERROR(INDEX(Armario!$B$7:$B$46,MATCH(ROWS(B$7:B20),Armario!$Q$7:$Q$46,0)),"")</f>
        <v/>
      </c>
      <c r="C20" s="19">
        <f>IFERROR(INDEX(Armario!$L$7:$L$46,MATCH(ROWS(B$7:B20),Armario!$Q$7:$Q$46,0)),"")</f>
        <v/>
      </c>
      <c r="D20" s="20">
        <f>IFERROR(INDEX(Armario!$N$7:$N$46,MATCH(ROWS(B$7:B20),Armario!$Q$7:$Q$46,0)),"")</f>
        <v/>
      </c>
      <c r="E20" s="10">
        <f>IFERROR(INDEX(Armario!$C$7:$C$46,MATCH(ROWS(B$7:B20),Armario!$Q$7:$Q$46,0)),"")</f>
        <v/>
      </c>
      <c r="F20" s="12">
        <f>IFERROR(INDEX(Armario!$I$7:$I$46,MATCH(ROWS(B$7:B20),Armario!$Q$7:$Q$46,0)),"")</f>
        <v/>
      </c>
      <c r="G20" s="20">
        <f>IFERROR(INDEX(Armario!$G$7:$G$46,MATCH(ROWS(B$7:B20),Armario!$Q$7:$Q$46,0)),"")</f>
        <v/>
      </c>
    </row>
    <row r="21">
      <c r="B21" s="10">
        <f>IFERROR(INDEX(Armario!$B$7:$B$46,MATCH(ROWS(B$7:B21),Armario!$Q$7:$Q$46,0)),"")</f>
        <v/>
      </c>
      <c r="C21" s="19">
        <f>IFERROR(INDEX(Armario!$L$7:$L$46,MATCH(ROWS(B$7:B21),Armario!$Q$7:$Q$46,0)),"")</f>
        <v/>
      </c>
      <c r="D21" s="20">
        <f>IFERROR(INDEX(Armario!$N$7:$N$46,MATCH(ROWS(B$7:B21),Armario!$Q$7:$Q$46,0)),"")</f>
        <v/>
      </c>
      <c r="E21" s="10">
        <f>IFERROR(INDEX(Armario!$C$7:$C$46,MATCH(ROWS(B$7:B21),Armario!$Q$7:$Q$46,0)),"")</f>
        <v/>
      </c>
      <c r="F21" s="12">
        <f>IFERROR(INDEX(Armario!$I$7:$I$46,MATCH(ROWS(B$7:B21),Armario!$Q$7:$Q$46,0)),"")</f>
        <v/>
      </c>
      <c r="G21" s="20">
        <f>IFERROR(INDEX(Armario!$G$7:$G$46,MATCH(ROWS(B$7:B21),Armario!$Q$7:$Q$46,0)),"")</f>
        <v/>
      </c>
    </row>
    <row r="22">
      <c r="B22" s="10">
        <f>IFERROR(INDEX(Armario!$B$7:$B$46,MATCH(ROWS(B$7:B22),Armario!$Q$7:$Q$46,0)),"")</f>
        <v/>
      </c>
      <c r="C22" s="19">
        <f>IFERROR(INDEX(Armario!$L$7:$L$46,MATCH(ROWS(B$7:B22),Armario!$Q$7:$Q$46,0)),"")</f>
        <v/>
      </c>
      <c r="D22" s="20">
        <f>IFERROR(INDEX(Armario!$N$7:$N$46,MATCH(ROWS(B$7:B22),Armario!$Q$7:$Q$46,0)),"")</f>
        <v/>
      </c>
      <c r="E22" s="10">
        <f>IFERROR(INDEX(Armario!$C$7:$C$46,MATCH(ROWS(B$7:B22),Armario!$Q$7:$Q$46,0)),"")</f>
        <v/>
      </c>
      <c r="F22" s="12">
        <f>IFERROR(INDEX(Armario!$I$7:$I$46,MATCH(ROWS(B$7:B22),Armario!$Q$7:$Q$46,0)),"")</f>
        <v/>
      </c>
      <c r="G22" s="20">
        <f>IFERROR(INDEX(Armario!$G$7:$G$46,MATCH(ROWS(B$7:B22),Armario!$Q$7:$Q$46,0)),"")</f>
        <v/>
      </c>
    </row>
    <row r="23">
      <c r="B23" s="10">
        <f>IFERROR(INDEX(Armario!$B$7:$B$46,MATCH(ROWS(B$7:B23),Armario!$Q$7:$Q$46,0)),"")</f>
        <v/>
      </c>
      <c r="C23" s="19">
        <f>IFERROR(INDEX(Armario!$L$7:$L$46,MATCH(ROWS(B$7:B23),Armario!$Q$7:$Q$46,0)),"")</f>
        <v/>
      </c>
      <c r="D23" s="20">
        <f>IFERROR(INDEX(Armario!$N$7:$N$46,MATCH(ROWS(B$7:B23),Armario!$Q$7:$Q$46,0)),"")</f>
        <v/>
      </c>
      <c r="E23" s="10">
        <f>IFERROR(INDEX(Armario!$C$7:$C$46,MATCH(ROWS(B$7:B23),Armario!$Q$7:$Q$46,0)),"")</f>
        <v/>
      </c>
      <c r="F23" s="12">
        <f>IFERROR(INDEX(Armario!$I$7:$I$46,MATCH(ROWS(B$7:B23),Armario!$Q$7:$Q$46,0)),"")</f>
        <v/>
      </c>
      <c r="G23" s="20">
        <f>IFERROR(INDEX(Armario!$G$7:$G$46,MATCH(ROWS(B$7:B23),Armario!$Q$7:$Q$46,0)),"")</f>
        <v/>
      </c>
    </row>
    <row r="24">
      <c r="B24" s="10">
        <f>IFERROR(INDEX(Armario!$B$7:$B$46,MATCH(ROWS(B$7:B24),Armario!$Q$7:$Q$46,0)),"")</f>
        <v/>
      </c>
      <c r="C24" s="19">
        <f>IFERROR(INDEX(Armario!$L$7:$L$46,MATCH(ROWS(B$7:B24),Armario!$Q$7:$Q$46,0)),"")</f>
        <v/>
      </c>
      <c r="D24" s="20">
        <f>IFERROR(INDEX(Armario!$N$7:$N$46,MATCH(ROWS(B$7:B24),Armario!$Q$7:$Q$46,0)),"")</f>
        <v/>
      </c>
      <c r="E24" s="10">
        <f>IFERROR(INDEX(Armario!$C$7:$C$46,MATCH(ROWS(B$7:B24),Armario!$Q$7:$Q$46,0)),"")</f>
        <v/>
      </c>
      <c r="F24" s="12">
        <f>IFERROR(INDEX(Armario!$I$7:$I$46,MATCH(ROWS(B$7:B24),Armario!$Q$7:$Q$46,0)),"")</f>
        <v/>
      </c>
      <c r="G24" s="20">
        <f>IFERROR(INDEX(Armario!$G$7:$G$46,MATCH(ROWS(B$7:B24),Armario!$Q$7:$Q$46,0)),"")</f>
        <v/>
      </c>
    </row>
    <row r="25">
      <c r="B25" s="10">
        <f>IFERROR(INDEX(Armario!$B$7:$B$46,MATCH(ROWS(B$7:B25),Armario!$Q$7:$Q$46,0)),"")</f>
        <v/>
      </c>
      <c r="C25" s="19">
        <f>IFERROR(INDEX(Armario!$L$7:$L$46,MATCH(ROWS(B$7:B25),Armario!$Q$7:$Q$46,0)),"")</f>
        <v/>
      </c>
      <c r="D25" s="20">
        <f>IFERROR(INDEX(Armario!$N$7:$N$46,MATCH(ROWS(B$7:B25),Armario!$Q$7:$Q$46,0)),"")</f>
        <v/>
      </c>
      <c r="E25" s="10">
        <f>IFERROR(INDEX(Armario!$C$7:$C$46,MATCH(ROWS(B$7:B25),Armario!$Q$7:$Q$46,0)),"")</f>
        <v/>
      </c>
      <c r="F25" s="12">
        <f>IFERROR(INDEX(Armario!$I$7:$I$46,MATCH(ROWS(B$7:B25),Armario!$Q$7:$Q$46,0)),"")</f>
        <v/>
      </c>
      <c r="G25" s="20">
        <f>IFERROR(INDEX(Armario!$G$7:$G$46,MATCH(ROWS(B$7:B25),Armario!$Q$7:$Q$46,0)),"")</f>
        <v/>
      </c>
    </row>
    <row r="26">
      <c r="B26" s="10">
        <f>IFERROR(INDEX(Armario!$B$7:$B$46,MATCH(ROWS(B$7:B26),Armario!$Q$7:$Q$46,0)),"")</f>
        <v/>
      </c>
      <c r="C26" s="19">
        <f>IFERROR(INDEX(Armario!$L$7:$L$46,MATCH(ROWS(B$7:B26),Armario!$Q$7:$Q$46,0)),"")</f>
        <v/>
      </c>
      <c r="D26" s="20">
        <f>IFERROR(INDEX(Armario!$N$7:$N$46,MATCH(ROWS(B$7:B26),Armario!$Q$7:$Q$46,0)),"")</f>
        <v/>
      </c>
      <c r="E26" s="10">
        <f>IFERROR(INDEX(Armario!$C$7:$C$46,MATCH(ROWS(B$7:B26),Armario!$Q$7:$Q$46,0)),"")</f>
        <v/>
      </c>
      <c r="F26" s="12">
        <f>IFERROR(INDEX(Armario!$I$7:$I$46,MATCH(ROWS(B$7:B26),Armario!$Q$7:$Q$46,0)),"")</f>
        <v/>
      </c>
      <c r="G26" s="20">
        <f>IFERROR(INDEX(Armario!$G$7:$G$46,MATCH(ROWS(B$7:B26),Armario!$Q$7:$Q$46,0)),"")</f>
        <v/>
      </c>
    </row>
    <row r="27">
      <c r="B27" s="10">
        <f>IFERROR(INDEX(Armario!$B$7:$B$46,MATCH(ROWS(B$7:B27),Armario!$Q$7:$Q$46,0)),"")</f>
        <v/>
      </c>
      <c r="C27" s="19">
        <f>IFERROR(INDEX(Armario!$L$7:$L$46,MATCH(ROWS(B$7:B27),Armario!$Q$7:$Q$46,0)),"")</f>
        <v/>
      </c>
      <c r="D27" s="20">
        <f>IFERROR(INDEX(Armario!$N$7:$N$46,MATCH(ROWS(B$7:B27),Armario!$Q$7:$Q$46,0)),"")</f>
        <v/>
      </c>
      <c r="E27" s="10">
        <f>IFERROR(INDEX(Armario!$C$7:$C$46,MATCH(ROWS(B$7:B27),Armario!$Q$7:$Q$46,0)),"")</f>
        <v/>
      </c>
      <c r="F27" s="12">
        <f>IFERROR(INDEX(Armario!$I$7:$I$46,MATCH(ROWS(B$7:B27),Armario!$Q$7:$Q$46,0)),"")</f>
        <v/>
      </c>
      <c r="G27" s="20">
        <f>IFERROR(INDEX(Armario!$G$7:$G$46,MATCH(ROWS(B$7:B27),Armario!$Q$7:$Q$46,0)),"")</f>
        <v/>
      </c>
    </row>
    <row r="28">
      <c r="B28" s="10">
        <f>IFERROR(INDEX(Armario!$B$7:$B$46,MATCH(ROWS(B$7:B28),Armario!$Q$7:$Q$46,0)),"")</f>
        <v/>
      </c>
      <c r="C28" s="19">
        <f>IFERROR(INDEX(Armario!$L$7:$L$46,MATCH(ROWS(B$7:B28),Armario!$Q$7:$Q$46,0)),"")</f>
        <v/>
      </c>
      <c r="D28" s="20">
        <f>IFERROR(INDEX(Armario!$N$7:$N$46,MATCH(ROWS(B$7:B28),Armario!$Q$7:$Q$46,0)),"")</f>
        <v/>
      </c>
      <c r="E28" s="10">
        <f>IFERROR(INDEX(Armario!$C$7:$C$46,MATCH(ROWS(B$7:B28),Armario!$Q$7:$Q$46,0)),"")</f>
        <v/>
      </c>
      <c r="F28" s="12">
        <f>IFERROR(INDEX(Armario!$I$7:$I$46,MATCH(ROWS(B$7:B28),Armario!$Q$7:$Q$46,0)),"")</f>
        <v/>
      </c>
      <c r="G28" s="20">
        <f>IFERROR(INDEX(Armario!$G$7:$G$46,MATCH(ROWS(B$7:B28),Armario!$Q$7:$Q$46,0)),"")</f>
        <v/>
      </c>
    </row>
    <row r="29">
      <c r="B29" s="10">
        <f>IFERROR(INDEX(Armario!$B$7:$B$46,MATCH(ROWS(B$7:B29),Armario!$Q$7:$Q$46,0)),"")</f>
        <v/>
      </c>
      <c r="C29" s="19">
        <f>IFERROR(INDEX(Armario!$L$7:$L$46,MATCH(ROWS(B$7:B29),Armario!$Q$7:$Q$46,0)),"")</f>
        <v/>
      </c>
      <c r="D29" s="20">
        <f>IFERROR(INDEX(Armario!$N$7:$N$46,MATCH(ROWS(B$7:B29),Armario!$Q$7:$Q$46,0)),"")</f>
        <v/>
      </c>
      <c r="E29" s="10">
        <f>IFERROR(INDEX(Armario!$C$7:$C$46,MATCH(ROWS(B$7:B29),Armario!$Q$7:$Q$46,0)),"")</f>
        <v/>
      </c>
      <c r="F29" s="12">
        <f>IFERROR(INDEX(Armario!$I$7:$I$46,MATCH(ROWS(B$7:B29),Armario!$Q$7:$Q$46,0)),"")</f>
        <v/>
      </c>
      <c r="G29" s="20">
        <f>IFERROR(INDEX(Armario!$G$7:$G$46,MATCH(ROWS(B$7:B29),Armario!$Q$7:$Q$46,0)),"")</f>
        <v/>
      </c>
    </row>
    <row r="30">
      <c r="B30" s="10">
        <f>IFERROR(INDEX(Armario!$B$7:$B$46,MATCH(ROWS(B$7:B30),Armario!$Q$7:$Q$46,0)),"")</f>
        <v/>
      </c>
      <c r="C30" s="19">
        <f>IFERROR(INDEX(Armario!$L$7:$L$46,MATCH(ROWS(B$7:B30),Armario!$Q$7:$Q$46,0)),"")</f>
        <v/>
      </c>
      <c r="D30" s="20">
        <f>IFERROR(INDEX(Armario!$N$7:$N$46,MATCH(ROWS(B$7:B30),Armario!$Q$7:$Q$46,0)),"")</f>
        <v/>
      </c>
      <c r="E30" s="10">
        <f>IFERROR(INDEX(Armario!$C$7:$C$46,MATCH(ROWS(B$7:B30),Armario!$Q$7:$Q$46,0)),"")</f>
        <v/>
      </c>
      <c r="F30" s="12">
        <f>IFERROR(INDEX(Armario!$I$7:$I$46,MATCH(ROWS(B$7:B30),Armario!$Q$7:$Q$46,0)),"")</f>
        <v/>
      </c>
      <c r="G30" s="20">
        <f>IFERROR(INDEX(Armario!$G$7:$G$46,MATCH(ROWS(B$7:B30),Armario!$Q$7:$Q$46,0)),"")</f>
        <v/>
      </c>
    </row>
    <row r="31">
      <c r="B31" s="10">
        <f>IFERROR(INDEX(Armario!$B$7:$B$46,MATCH(ROWS(B$7:B31),Armario!$Q$7:$Q$46,0)),"")</f>
        <v/>
      </c>
      <c r="C31" s="19">
        <f>IFERROR(INDEX(Armario!$L$7:$L$46,MATCH(ROWS(B$7:B31),Armario!$Q$7:$Q$46,0)),"")</f>
        <v/>
      </c>
      <c r="D31" s="20">
        <f>IFERROR(INDEX(Armario!$N$7:$N$46,MATCH(ROWS(B$7:B31),Armario!$Q$7:$Q$46,0)),"")</f>
        <v/>
      </c>
      <c r="E31" s="10">
        <f>IFERROR(INDEX(Armario!$C$7:$C$46,MATCH(ROWS(B$7:B31),Armario!$Q$7:$Q$46,0)),"")</f>
        <v/>
      </c>
      <c r="F31" s="12">
        <f>IFERROR(INDEX(Armario!$I$7:$I$46,MATCH(ROWS(B$7:B31),Armario!$Q$7:$Q$46,0)),"")</f>
        <v/>
      </c>
      <c r="G31" s="20">
        <f>IFERROR(INDEX(Armario!$G$7:$G$46,MATCH(ROWS(B$7:B31),Armario!$Q$7:$Q$46,0)),"")</f>
        <v/>
      </c>
    </row>
    <row r="32">
      <c r="B32" s="10">
        <f>IFERROR(INDEX(Armario!$B$7:$B$46,MATCH(ROWS(B$7:B32),Armario!$Q$7:$Q$46,0)),"")</f>
        <v/>
      </c>
      <c r="C32" s="19">
        <f>IFERROR(INDEX(Armario!$L$7:$L$46,MATCH(ROWS(B$7:B32),Armario!$Q$7:$Q$46,0)),"")</f>
        <v/>
      </c>
      <c r="D32" s="20">
        <f>IFERROR(INDEX(Armario!$N$7:$N$46,MATCH(ROWS(B$7:B32),Armario!$Q$7:$Q$46,0)),"")</f>
        <v/>
      </c>
      <c r="E32" s="10">
        <f>IFERROR(INDEX(Armario!$C$7:$C$46,MATCH(ROWS(B$7:B32),Armario!$Q$7:$Q$46,0)),"")</f>
        <v/>
      </c>
      <c r="F32" s="12">
        <f>IFERROR(INDEX(Armario!$I$7:$I$46,MATCH(ROWS(B$7:B32),Armario!$Q$7:$Q$46,0)),"")</f>
        <v/>
      </c>
      <c r="G32" s="20">
        <f>IFERROR(INDEX(Armario!$G$7:$G$46,MATCH(ROWS(B$7:B32),Armario!$Q$7:$Q$46,0)),"")</f>
        <v/>
      </c>
    </row>
    <row r="33">
      <c r="B33" s="10">
        <f>IFERROR(INDEX(Armario!$B$7:$B$46,MATCH(ROWS(B$7:B33),Armario!$Q$7:$Q$46,0)),"")</f>
        <v/>
      </c>
      <c r="C33" s="19">
        <f>IFERROR(INDEX(Armario!$L$7:$L$46,MATCH(ROWS(B$7:B33),Armario!$Q$7:$Q$46,0)),"")</f>
        <v/>
      </c>
      <c r="D33" s="20">
        <f>IFERROR(INDEX(Armario!$N$7:$N$46,MATCH(ROWS(B$7:B33),Armario!$Q$7:$Q$46,0)),"")</f>
        <v/>
      </c>
      <c r="E33" s="10">
        <f>IFERROR(INDEX(Armario!$C$7:$C$46,MATCH(ROWS(B$7:B33),Armario!$Q$7:$Q$46,0)),"")</f>
        <v/>
      </c>
      <c r="F33" s="12">
        <f>IFERROR(INDEX(Armario!$I$7:$I$46,MATCH(ROWS(B$7:B33),Armario!$Q$7:$Q$46,0)),"")</f>
        <v/>
      </c>
      <c r="G33" s="20">
        <f>IFERROR(INDEX(Armario!$G$7:$G$46,MATCH(ROWS(B$7:B33),Armario!$Q$7:$Q$46,0)),"")</f>
        <v/>
      </c>
    </row>
    <row r="34">
      <c r="B34" s="10">
        <f>IFERROR(INDEX(Armario!$B$7:$B$46,MATCH(ROWS(B$7:B34),Armario!$Q$7:$Q$46,0)),"")</f>
        <v/>
      </c>
      <c r="C34" s="19">
        <f>IFERROR(INDEX(Armario!$L$7:$L$46,MATCH(ROWS(B$7:B34),Armario!$Q$7:$Q$46,0)),"")</f>
        <v/>
      </c>
      <c r="D34" s="20">
        <f>IFERROR(INDEX(Armario!$N$7:$N$46,MATCH(ROWS(B$7:B34),Armario!$Q$7:$Q$46,0)),"")</f>
        <v/>
      </c>
      <c r="E34" s="10">
        <f>IFERROR(INDEX(Armario!$C$7:$C$46,MATCH(ROWS(B$7:B34),Armario!$Q$7:$Q$46,0)),"")</f>
        <v/>
      </c>
      <c r="F34" s="12">
        <f>IFERROR(INDEX(Armario!$I$7:$I$46,MATCH(ROWS(B$7:B34),Armario!$Q$7:$Q$46,0)),"")</f>
        <v/>
      </c>
      <c r="G34" s="20">
        <f>IFERROR(INDEX(Armario!$G$7:$G$46,MATCH(ROWS(B$7:B34),Armario!$Q$7:$Q$46,0)),"")</f>
        <v/>
      </c>
    </row>
    <row r="35">
      <c r="B35" s="10">
        <f>IFERROR(INDEX(Armario!$B$7:$B$46,MATCH(ROWS(B$7:B35),Armario!$Q$7:$Q$46,0)),"")</f>
        <v/>
      </c>
      <c r="C35" s="19">
        <f>IFERROR(INDEX(Armario!$L$7:$L$46,MATCH(ROWS(B$7:B35),Armario!$Q$7:$Q$46,0)),"")</f>
        <v/>
      </c>
      <c r="D35" s="20">
        <f>IFERROR(INDEX(Armario!$N$7:$N$46,MATCH(ROWS(B$7:B35),Armario!$Q$7:$Q$46,0)),"")</f>
        <v/>
      </c>
      <c r="E35" s="10">
        <f>IFERROR(INDEX(Armario!$C$7:$C$46,MATCH(ROWS(B$7:B35),Armario!$Q$7:$Q$46,0)),"")</f>
        <v/>
      </c>
      <c r="F35" s="12">
        <f>IFERROR(INDEX(Armario!$I$7:$I$46,MATCH(ROWS(B$7:B35),Armario!$Q$7:$Q$46,0)),"")</f>
        <v/>
      </c>
      <c r="G35" s="20">
        <f>IFERROR(INDEX(Armario!$G$7:$G$46,MATCH(ROWS(B$7:B35),Armario!$Q$7:$Q$46,0)),"")</f>
        <v/>
      </c>
    </row>
    <row r="36">
      <c r="B36" s="10">
        <f>IFERROR(INDEX(Armario!$B$7:$B$46,MATCH(ROWS(B$7:B36),Armario!$Q$7:$Q$46,0)),"")</f>
        <v/>
      </c>
      <c r="C36" s="19">
        <f>IFERROR(INDEX(Armario!$L$7:$L$46,MATCH(ROWS(B$7:B36),Armario!$Q$7:$Q$46,0)),"")</f>
        <v/>
      </c>
      <c r="D36" s="20">
        <f>IFERROR(INDEX(Armario!$N$7:$N$46,MATCH(ROWS(B$7:B36),Armario!$Q$7:$Q$46,0)),"")</f>
        <v/>
      </c>
      <c r="E36" s="10">
        <f>IFERROR(INDEX(Armario!$C$7:$C$46,MATCH(ROWS(B$7:B36),Armario!$Q$7:$Q$46,0)),"")</f>
        <v/>
      </c>
      <c r="F36" s="12">
        <f>IFERROR(INDEX(Armario!$I$7:$I$46,MATCH(ROWS(B$7:B36),Armario!$Q$7:$Q$46,0)),"")</f>
        <v/>
      </c>
      <c r="G36" s="20">
        <f>IFERROR(INDEX(Armario!$G$7:$G$46,MATCH(ROWS(B$7:B36),Armario!$Q$7:$Q$46,0)),"")</f>
        <v/>
      </c>
    </row>
    <row r="37">
      <c r="B37" s="10">
        <f>IFERROR(INDEX(Armario!$B$7:$B$46,MATCH(ROWS(B$7:B37),Armario!$Q$7:$Q$46,0)),"")</f>
        <v/>
      </c>
      <c r="C37" s="19">
        <f>IFERROR(INDEX(Armario!$L$7:$L$46,MATCH(ROWS(B$7:B37),Armario!$Q$7:$Q$46,0)),"")</f>
        <v/>
      </c>
      <c r="D37" s="20">
        <f>IFERROR(INDEX(Armario!$N$7:$N$46,MATCH(ROWS(B$7:B37),Armario!$Q$7:$Q$46,0)),"")</f>
        <v/>
      </c>
      <c r="E37" s="10">
        <f>IFERROR(INDEX(Armario!$C$7:$C$46,MATCH(ROWS(B$7:B37),Armario!$Q$7:$Q$46,0)),"")</f>
        <v/>
      </c>
      <c r="F37" s="12">
        <f>IFERROR(INDEX(Armario!$I$7:$I$46,MATCH(ROWS(B$7:B37),Armario!$Q$7:$Q$46,0)),"")</f>
        <v/>
      </c>
      <c r="G37" s="20">
        <f>IFERROR(INDEX(Armario!$G$7:$G$46,MATCH(ROWS(B$7:B37),Armario!$Q$7:$Q$46,0)),"")</f>
        <v/>
      </c>
    </row>
    <row r="38">
      <c r="B38" s="10">
        <f>IFERROR(INDEX(Armario!$B$7:$B$46,MATCH(ROWS(B$7:B38),Armario!$Q$7:$Q$46,0)),"")</f>
        <v/>
      </c>
      <c r="C38" s="19">
        <f>IFERROR(INDEX(Armario!$L$7:$L$46,MATCH(ROWS(B$7:B38),Armario!$Q$7:$Q$46,0)),"")</f>
        <v/>
      </c>
      <c r="D38" s="20">
        <f>IFERROR(INDEX(Armario!$N$7:$N$46,MATCH(ROWS(B$7:B38),Armario!$Q$7:$Q$46,0)),"")</f>
        <v/>
      </c>
      <c r="E38" s="10">
        <f>IFERROR(INDEX(Armario!$C$7:$C$46,MATCH(ROWS(B$7:B38),Armario!$Q$7:$Q$46,0)),"")</f>
        <v/>
      </c>
      <c r="F38" s="12">
        <f>IFERROR(INDEX(Armario!$I$7:$I$46,MATCH(ROWS(B$7:B38),Armario!$Q$7:$Q$46,0)),"")</f>
        <v/>
      </c>
      <c r="G38" s="20">
        <f>IFERROR(INDEX(Armario!$G$7:$G$46,MATCH(ROWS(B$7:B38),Armario!$Q$7:$Q$46,0)),"")</f>
        <v/>
      </c>
    </row>
    <row r="39">
      <c r="B39" s="10">
        <f>IFERROR(INDEX(Armario!$B$7:$B$46,MATCH(ROWS(B$7:B39),Armario!$Q$7:$Q$46,0)),"")</f>
        <v/>
      </c>
      <c r="C39" s="19">
        <f>IFERROR(INDEX(Armario!$L$7:$L$46,MATCH(ROWS(B$7:B39),Armario!$Q$7:$Q$46,0)),"")</f>
        <v/>
      </c>
      <c r="D39" s="20">
        <f>IFERROR(INDEX(Armario!$N$7:$N$46,MATCH(ROWS(B$7:B39),Armario!$Q$7:$Q$46,0)),"")</f>
        <v/>
      </c>
      <c r="E39" s="10">
        <f>IFERROR(INDEX(Armario!$C$7:$C$46,MATCH(ROWS(B$7:B39),Armario!$Q$7:$Q$46,0)),"")</f>
        <v/>
      </c>
      <c r="F39" s="12">
        <f>IFERROR(INDEX(Armario!$I$7:$I$46,MATCH(ROWS(B$7:B39),Armario!$Q$7:$Q$46,0)),"")</f>
        <v/>
      </c>
      <c r="G39" s="20">
        <f>IFERROR(INDEX(Armario!$G$7:$G$46,MATCH(ROWS(B$7:B39),Armario!$Q$7:$Q$46,0)),"")</f>
        <v/>
      </c>
    </row>
    <row r="40">
      <c r="B40" s="10">
        <f>IFERROR(INDEX(Armario!$B$7:$B$46,MATCH(ROWS(B$7:B40),Armario!$Q$7:$Q$46,0)),"")</f>
        <v/>
      </c>
      <c r="C40" s="19">
        <f>IFERROR(INDEX(Armario!$L$7:$L$46,MATCH(ROWS(B$7:B40),Armario!$Q$7:$Q$46,0)),"")</f>
        <v/>
      </c>
      <c r="D40" s="20">
        <f>IFERROR(INDEX(Armario!$N$7:$N$46,MATCH(ROWS(B$7:B40),Armario!$Q$7:$Q$46,0)),"")</f>
        <v/>
      </c>
      <c r="E40" s="10">
        <f>IFERROR(INDEX(Armario!$C$7:$C$46,MATCH(ROWS(B$7:B40),Armario!$Q$7:$Q$46,0)),"")</f>
        <v/>
      </c>
      <c r="F40" s="12">
        <f>IFERROR(INDEX(Armario!$I$7:$I$46,MATCH(ROWS(B$7:B40),Armario!$Q$7:$Q$46,0)),"")</f>
        <v/>
      </c>
      <c r="G40" s="20">
        <f>IFERROR(INDEX(Armario!$G$7:$G$46,MATCH(ROWS(B$7:B40),Armario!$Q$7:$Q$46,0)),"")</f>
        <v/>
      </c>
    </row>
    <row r="41">
      <c r="B41" s="10">
        <f>IFERROR(INDEX(Armario!$B$7:$B$46,MATCH(ROWS(B$7:B41),Armario!$Q$7:$Q$46,0)),"")</f>
        <v/>
      </c>
      <c r="C41" s="19">
        <f>IFERROR(INDEX(Armario!$L$7:$L$46,MATCH(ROWS(B$7:B41),Armario!$Q$7:$Q$46,0)),"")</f>
        <v/>
      </c>
      <c r="D41" s="20">
        <f>IFERROR(INDEX(Armario!$N$7:$N$46,MATCH(ROWS(B$7:B41),Armario!$Q$7:$Q$46,0)),"")</f>
        <v/>
      </c>
      <c r="E41" s="10">
        <f>IFERROR(INDEX(Armario!$C$7:$C$46,MATCH(ROWS(B$7:B41),Armario!$Q$7:$Q$46,0)),"")</f>
        <v/>
      </c>
      <c r="F41" s="12">
        <f>IFERROR(INDEX(Armario!$I$7:$I$46,MATCH(ROWS(B$7:B41),Armario!$Q$7:$Q$46,0)),"")</f>
        <v/>
      </c>
      <c r="G41" s="20">
        <f>IFERROR(INDEX(Armario!$G$7:$G$46,MATCH(ROWS(B$7:B41),Armario!$Q$7:$Q$46,0)),"")</f>
        <v/>
      </c>
    </row>
    <row r="42">
      <c r="B42" s="10">
        <f>IFERROR(INDEX(Armario!$B$7:$B$46,MATCH(ROWS(B$7:B42),Armario!$Q$7:$Q$46,0)),"")</f>
        <v/>
      </c>
      <c r="C42" s="19">
        <f>IFERROR(INDEX(Armario!$L$7:$L$46,MATCH(ROWS(B$7:B42),Armario!$Q$7:$Q$46,0)),"")</f>
        <v/>
      </c>
      <c r="D42" s="20">
        <f>IFERROR(INDEX(Armario!$N$7:$N$46,MATCH(ROWS(B$7:B42),Armario!$Q$7:$Q$46,0)),"")</f>
        <v/>
      </c>
      <c r="E42" s="10">
        <f>IFERROR(INDEX(Armario!$C$7:$C$46,MATCH(ROWS(B$7:B42),Armario!$Q$7:$Q$46,0)),"")</f>
        <v/>
      </c>
      <c r="F42" s="12">
        <f>IFERROR(INDEX(Armario!$I$7:$I$46,MATCH(ROWS(B$7:B42),Armario!$Q$7:$Q$46,0)),"")</f>
        <v/>
      </c>
      <c r="G42" s="20">
        <f>IFERROR(INDEX(Armario!$G$7:$G$46,MATCH(ROWS(B$7:B42),Armario!$Q$7:$Q$46,0)),"")</f>
        <v/>
      </c>
    </row>
    <row r="43">
      <c r="B43" s="10">
        <f>IFERROR(INDEX(Armario!$B$7:$B$46,MATCH(ROWS(B$7:B43),Armario!$Q$7:$Q$46,0)),"")</f>
        <v/>
      </c>
      <c r="C43" s="19">
        <f>IFERROR(INDEX(Armario!$L$7:$L$46,MATCH(ROWS(B$7:B43),Armario!$Q$7:$Q$46,0)),"")</f>
        <v/>
      </c>
      <c r="D43" s="20">
        <f>IFERROR(INDEX(Armario!$N$7:$N$46,MATCH(ROWS(B$7:B43),Armario!$Q$7:$Q$46,0)),"")</f>
        <v/>
      </c>
      <c r="E43" s="10">
        <f>IFERROR(INDEX(Armario!$C$7:$C$46,MATCH(ROWS(B$7:B43),Armario!$Q$7:$Q$46,0)),"")</f>
        <v/>
      </c>
      <c r="F43" s="12">
        <f>IFERROR(INDEX(Armario!$I$7:$I$46,MATCH(ROWS(B$7:B43),Armario!$Q$7:$Q$46,0)),"")</f>
        <v/>
      </c>
      <c r="G43" s="20">
        <f>IFERROR(INDEX(Armario!$G$7:$G$46,MATCH(ROWS(B$7:B43),Armario!$Q$7:$Q$46,0)),"")</f>
        <v/>
      </c>
    </row>
    <row r="44">
      <c r="B44" s="10">
        <f>IFERROR(INDEX(Armario!$B$7:$B$46,MATCH(ROWS(B$7:B44),Armario!$Q$7:$Q$46,0)),"")</f>
        <v/>
      </c>
      <c r="C44" s="19">
        <f>IFERROR(INDEX(Armario!$L$7:$L$46,MATCH(ROWS(B$7:B44),Armario!$Q$7:$Q$46,0)),"")</f>
        <v/>
      </c>
      <c r="D44" s="20">
        <f>IFERROR(INDEX(Armario!$N$7:$N$46,MATCH(ROWS(B$7:B44),Armario!$Q$7:$Q$46,0)),"")</f>
        <v/>
      </c>
      <c r="E44" s="10">
        <f>IFERROR(INDEX(Armario!$C$7:$C$46,MATCH(ROWS(B$7:B44),Armario!$Q$7:$Q$46,0)),"")</f>
        <v/>
      </c>
      <c r="F44" s="12">
        <f>IFERROR(INDEX(Armario!$I$7:$I$46,MATCH(ROWS(B$7:B44),Armario!$Q$7:$Q$46,0)),"")</f>
        <v/>
      </c>
      <c r="G44" s="20">
        <f>IFERROR(INDEX(Armario!$G$7:$G$46,MATCH(ROWS(B$7:B44),Armario!$Q$7:$Q$46,0)),"")</f>
        <v/>
      </c>
    </row>
    <row r="45">
      <c r="B45" s="10">
        <f>IFERROR(INDEX(Armario!$B$7:$B$46,MATCH(ROWS(B$7:B45),Armario!$Q$7:$Q$46,0)),"")</f>
        <v/>
      </c>
      <c r="C45" s="19">
        <f>IFERROR(INDEX(Armario!$L$7:$L$46,MATCH(ROWS(B$7:B45),Armario!$Q$7:$Q$46,0)),"")</f>
        <v/>
      </c>
      <c r="D45" s="20">
        <f>IFERROR(INDEX(Armario!$N$7:$N$46,MATCH(ROWS(B$7:B45),Armario!$Q$7:$Q$46,0)),"")</f>
        <v/>
      </c>
      <c r="E45" s="10">
        <f>IFERROR(INDEX(Armario!$C$7:$C$46,MATCH(ROWS(B$7:B45),Armario!$Q$7:$Q$46,0)),"")</f>
        <v/>
      </c>
      <c r="F45" s="12">
        <f>IFERROR(INDEX(Armario!$I$7:$I$46,MATCH(ROWS(B$7:B45),Armario!$Q$7:$Q$46,0)),"")</f>
        <v/>
      </c>
      <c r="G45" s="20">
        <f>IFERROR(INDEX(Armario!$G$7:$G$46,MATCH(ROWS(B$7:B45),Armario!$Q$7:$Q$46,0)),"")</f>
        <v/>
      </c>
    </row>
    <row r="46">
      <c r="B46" s="10">
        <f>IFERROR(INDEX(Armario!$B$7:$B$46,MATCH(ROWS(B$7:B46),Armario!$Q$7:$Q$46,0)),"")</f>
        <v/>
      </c>
      <c r="C46" s="19">
        <f>IFERROR(INDEX(Armario!$L$7:$L$46,MATCH(ROWS(B$7:B46),Armario!$Q$7:$Q$46,0)),"")</f>
        <v/>
      </c>
      <c r="D46" s="20">
        <f>IFERROR(INDEX(Armario!$N$7:$N$46,MATCH(ROWS(B$7:B46),Armario!$Q$7:$Q$46,0)),"")</f>
        <v/>
      </c>
      <c r="E46" s="10">
        <f>IFERROR(INDEX(Armario!$C$7:$C$46,MATCH(ROWS(B$7:B46),Armario!$Q$7:$Q$46,0)),"")</f>
        <v/>
      </c>
      <c r="F46" s="12">
        <f>IFERROR(INDEX(Armario!$I$7:$I$46,MATCH(ROWS(B$7:B46),Armario!$Q$7:$Q$46,0)),"")</f>
        <v/>
      </c>
      <c r="G46" s="20">
        <f>IFERROR(INDEX(Armario!$G$7:$G$46,MATCH(ROWS(B$7:B46),Armario!$Q$7:$Q$46,0)),"")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G3"/>
    <mergeCell ref="B2:G2"/>
  </mergeCells>
  <conditionalFormatting sqref="D7:D46">
    <cfRule type="cellIs" priority="1" operator="equal" dxfId="2">
      <formula>"Donar o vender"</formula>
    </cfRule>
    <cfRule type="cellIs" priority="2" operator="equal" dxfId="2">
      <formula>"Arreglar"</formula>
    </cfRule>
    <cfRule type="cellIs" priority="3" operator="equal" dxfId="0">
      <formula>"Reciclar o desechar"</formula>
    </cfRule>
  </conditionalFormatting>
  <conditionalFormatting sqref="F7:F46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organizador de armario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1" t="inlineStr">
        <is>
          <t>1.  Abre la hoja Armario y revisa la fecha de hoy (D4): usa =TODAY(), pero puedes escribir una fecha fija. En G4 fija el umbral en días para considerar que una prenda está "sin usar" (365 = 12 meses; es un parámetro tuyo, cámbialo si quieres).</t>
        </is>
      </c>
    </row>
    <row r="7" ht="30" customHeight="1">
      <c r="B7" s="31" t="inlineStr">
        <is>
          <t>2.  Borra las 15 prendas de ejemplo (celdas crema, columnas B a K) y escribe las tuyas: prenda, categoría, temporada, talla, color, estado, fecha de compra, precio, última vez usada y veces usada.</t>
        </is>
      </c>
    </row>
    <row r="8" ht="30" customHeight="1">
      <c r="B8" s="31" t="inlineStr">
        <is>
          <t>3.  Categoría, Temporada y Estado se eligen con desplegable para que los totales del Panel cuadren. La talla y el color son texto libre.</t>
        </is>
      </c>
    </row>
    <row r="9" ht="30" customHeight="1">
      <c r="B9" s="31" t="inlineStr">
        <is>
          <t>4.  Si no recuerdas la fecha exacta de última vez usada, pon una aproximada; si es una prenda nueva sin estrenar, déjala en blanco y aparecerá como "Sin registro".</t>
        </is>
      </c>
    </row>
    <row r="10" ht="30" customHeight="1">
      <c r="B10" s="31" t="inlineStr">
        <is>
          <t>5.  Las columnas verdes se calculan solas: días sin usar, aviso (Sin usar, En uso, Sin registro), acción sugerida (Donar o vender, Arreglar, Reciclar o desechar) y coste por uso (precio entre veces usada).</t>
        </is>
      </c>
    </row>
    <row r="11" ht="30" customHeight="1">
      <c r="B11" s="31" t="inlineStr">
        <is>
          <t>6.  La hoja A revisar reúne automáticamente las prendas sin usar, gastadas o por arreglar, con su valor y la acción que te toca hacer con cada una.</t>
        </is>
      </c>
    </row>
    <row r="12" ht="30" customHeight="1">
      <c r="B12" s="31" t="inlineStr">
        <is>
          <t>7.  Consulta el Panel: KPIs, dinero dormido, reparto por categoría, temporada y estado, gráfico y las 5 prendas que llevas más tiempo sin ponerte.</t>
        </is>
      </c>
    </row>
    <row r="13" ht="30" customHeight="1">
      <c r="B13" s="31" t="inlineStr">
        <is>
          <t>8.  Cada vez que te pongas una prenda, actualiza solo "Última vez usada" y suma 1 a "Veces usada". Tienes filas preparadas hasta la 46 (40 prendas).</t>
        </is>
      </c>
    </row>
    <row r="15">
      <c r="B15" s="8" t="inlineStr">
        <is>
          <t>CONSEJOS</t>
        </is>
      </c>
    </row>
    <row r="16" ht="30" customHeight="1">
      <c r="B16" s="31" t="inlineStr">
        <is>
          <t>•  Las fechas de última vez usada de los ejemplos son fórmulas relativas a hoy (=$D$4-40, etc.) para que el ejemplo siga funcionando; sustitúyelas por fechas reales (dd/mm/aaaa).</t>
        </is>
      </c>
    </row>
    <row r="17" ht="30" customHeight="1">
      <c r="B17" s="31" t="inlineStr">
        <is>
          <t>•  El umbral de 12 meses es solo orientativo: un abrigo de invierno puede estar "sin usar" en verano sin que sobre. Compara siempre con la temporada.</t>
        </is>
      </c>
    </row>
    <row r="18" ht="30" customHeight="1">
      <c r="B18" s="31" t="inlineStr">
        <is>
          <t>•  Para cambiar categorías, temporadas o estados, muestra la hoja oculta Listas (clic derecho sobre las pestañas &gt; Mostrar) y edita los nombres; el Panel los recoge solos.</t>
        </is>
      </c>
    </row>
    <row r="19" ht="30" customHeight="1">
      <c r="B19" s="31" t="inlineStr">
        <is>
          <t>•  Si necesitas más de 40 prendas, copia la última fila del Armario hacia abajo y amplía los rangos que llegan hasta la fila 46.</t>
        </is>
      </c>
    </row>
    <row r="20" ht="30" customHeight="1">
      <c r="B20" s="31" t="inlineStr">
        <is>
          <t>•  Las hojas están protegidas sin contraseña (Revisar &gt; Desproteger hoja) para evitar borrar fórmulas por accidente.</t>
        </is>
      </c>
    </row>
    <row r="22">
      <c r="B22" s="24" t="inlineStr">
        <is>
          <t>Las celdas con fondo crema y texto azul son para rellenar; las verdes se calculan solas.</t>
        </is>
      </c>
    </row>
    <row r="24" ht="44" customHeight="1">
      <c r="B24" s="32" t="inlineStr">
        <is>
          <t>Nota: los precios y datos de ejemplo son ficticios. Esta plantilla organiza tu inventario personal; las decisiones de donar, vender o desechar son tuyas.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Categoría</t>
        </is>
      </c>
      <c r="B1" t="inlineStr">
        <is>
          <t>Temporada</t>
        </is>
      </c>
      <c r="C1" t="inlineStr">
        <is>
          <t>Estado</t>
        </is>
      </c>
    </row>
    <row r="2">
      <c r="A2" t="inlineStr">
        <is>
          <t>Camisetas y tops</t>
        </is>
      </c>
      <c r="B2" t="inlineStr">
        <is>
          <t>Primavera-verano</t>
        </is>
      </c>
      <c r="C2" t="inlineStr">
        <is>
          <t>Nueva</t>
        </is>
      </c>
    </row>
    <row r="3">
      <c r="A3" t="inlineStr">
        <is>
          <t>Camisas y blusas</t>
        </is>
      </c>
      <c r="B3" t="inlineStr">
        <is>
          <t>Otoño-invierno</t>
        </is>
      </c>
      <c r="C3" t="inlineStr">
        <is>
          <t>Buen estado</t>
        </is>
      </c>
    </row>
    <row r="4">
      <c r="A4" t="inlineStr">
        <is>
          <t>Jerséis y sudaderas</t>
        </is>
      </c>
      <c r="B4" t="inlineStr">
        <is>
          <t>Entretiempo</t>
        </is>
      </c>
      <c r="C4" t="inlineStr">
        <is>
          <t>Muy usada</t>
        </is>
      </c>
    </row>
    <row r="5">
      <c r="A5" t="inlineStr">
        <is>
          <t>Pantalones y vaqueros</t>
        </is>
      </c>
      <c r="B5" t="inlineStr">
        <is>
          <t>Todo el año</t>
        </is>
      </c>
      <c r="C5" t="inlineStr">
        <is>
          <t>Gastada</t>
        </is>
      </c>
    </row>
    <row r="6">
      <c r="A6" t="inlineStr">
        <is>
          <t>Vestidos y faldas</t>
        </is>
      </c>
      <c r="C6" t="inlineStr">
        <is>
          <t>Para arreglar</t>
        </is>
      </c>
    </row>
    <row r="7">
      <c r="A7" t="inlineStr">
        <is>
          <t>Abrigos y chaquetas</t>
        </is>
      </c>
    </row>
    <row r="8">
      <c r="A8" t="inlineStr">
        <is>
          <t>Calzado</t>
        </is>
      </c>
    </row>
    <row r="9">
      <c r="A9" t="inlineStr">
        <is>
          <t>Complementos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2026-10-02T12:58:25Z</dcterms:created>
  <dcterms:modified xmlns:dcterms="http://purl.org/dc/terms/" xmlns:xsi="http://www.w3.org/2001/XMLSchema-instance" xsi:type="dcterms:W3CDTF">2026-10-02T12:58:25Z</dcterms:modified>
</cp:coreProperties>
</file>