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nel" sheetId="1" state="visible" r:id="rId1"/>
    <sheet xmlns:r="http://schemas.openxmlformats.org/officeDocument/2006/relationships" name="Plan" sheetId="2" state="visible" r:id="rId2"/>
    <sheet xmlns:r="http://schemas.openxmlformats.org/officeDocument/2006/relationships" name="Gastos" sheetId="3" state="visible" r:id="rId3"/>
    <sheet xmlns:r="http://schemas.openxmlformats.org/officeDocument/2006/relationships" name="Equipaje" sheetId="4" state="visible" r:id="rId4"/>
    <sheet xmlns:r="http://schemas.openxmlformats.org/officeDocument/2006/relationships" name="Instrucciones" sheetId="5" state="visible" r:id="rId5"/>
    <sheet xmlns:r="http://schemas.openxmlformats.org/officeDocument/2006/relationships" name="Listas" sheetId="6" state="hidden" r:id="rId6"/>
  </sheets>
  <definedNames/>
  <calcPr calcId="124519" fullCalcOnLoad="1"/>
</workbook>
</file>

<file path=xl/styles.xml><?xml version="1.0" encoding="utf-8"?>
<styleSheet xmlns="http://schemas.openxmlformats.org/spreadsheetml/2006/main">
  <numFmts count="6">
    <numFmt numFmtId="164" formatCode="hh:mm"/>
    <numFmt numFmtId="165" formatCode="0.0"/>
    <numFmt numFmtId="166" formatCode="dd/mm/yyyy"/>
    <numFmt numFmtId="167" formatCode="yyyy-mm-dd"/>
    <numFmt numFmtId="168" formatCode="#,##0.00 &quot;€&quot;"/>
    <numFmt numFmtId="169" formatCode="0.0%"/>
  </numFmts>
  <fonts count="14">
    <font>
      <name val="Calibri"/>
      <family val="2"/>
      <color theme="1"/>
      <sz val="11"/>
      <scheme val="minor"/>
    </font>
    <font>
      <name val="Arial"/>
      <b val="1"/>
      <color rgb="00FFFFFF"/>
      <sz val="18"/>
    </font>
    <font>
      <name val="Arial"/>
      <i val="1"/>
      <color rgb="006B7280"/>
      <sz val="10"/>
    </font>
    <font>
      <name val="Arial"/>
      <b val="1"/>
      <color rgb="00FFFFFF"/>
      <sz val="10"/>
    </font>
    <font>
      <name val="Arial"/>
      <color rgb="001D4ED8"/>
      <sz val="10"/>
    </font>
    <font>
      <name val="Arial"/>
      <color rgb="00047857"/>
      <sz val="10"/>
    </font>
    <font>
      <name val="Arial"/>
      <b val="1"/>
      <color rgb="00111827"/>
      <sz val="10"/>
    </font>
    <font>
      <name val="Arial"/>
      <b val="1"/>
      <color rgb="000B4A2F"/>
      <sz val="11"/>
    </font>
    <font>
      <name val="Arial"/>
      <b val="1"/>
      <color rgb="00047857"/>
      <sz val="10"/>
    </font>
    <font>
      <name val="Arial"/>
      <b val="1"/>
      <color rgb="0012744A"/>
      <sz val="11"/>
    </font>
    <font>
      <name val="Arial"/>
      <color rgb="00111827"/>
      <sz val="10"/>
    </font>
    <font>
      <name val="Arial"/>
      <b val="1"/>
      <color rgb="006B7280"/>
      <sz val="9"/>
    </font>
    <font>
      <name val="Arial"/>
      <b val="1"/>
      <color rgb="00047857"/>
      <sz val="16"/>
    </font>
    <font>
      <name val="Arial"/>
      <b val="1"/>
      <color rgb="0092400E"/>
      <sz val="10"/>
    </font>
  </fonts>
  <fills count="7">
    <fill>
      <patternFill/>
    </fill>
    <fill>
      <patternFill patternType="gray125"/>
    </fill>
    <fill>
      <patternFill patternType="solid">
        <fgColor rgb="000B4A2F"/>
      </patternFill>
    </fill>
    <fill>
      <patternFill patternType="solid">
        <fgColor rgb="0012744A"/>
      </patternFill>
    </fill>
    <fill>
      <patternFill patternType="solid">
        <fgColor rgb="00FFFDF2"/>
      </patternFill>
    </fill>
    <fill>
      <patternFill patternType="solid">
        <fgColor rgb="00D1FAE5"/>
      </patternFill>
    </fill>
    <fill>
      <patternFill patternType="solid">
        <fgColor rgb="00ECFDF5"/>
      </patternFill>
    </fill>
  </fills>
  <borders count="6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  <border>
      <left/>
      <right/>
      <top style="thin">
        <color rgb="00D1D5DB"/>
      </top>
      <bottom/>
      <diagonal/>
    </border>
    <border>
      <left/>
      <right style="thin">
        <color rgb="00D1D5DB"/>
      </right>
      <top style="thin">
        <color rgb="00D1D5DB"/>
      </top>
      <bottom/>
      <diagonal/>
    </border>
    <border>
      <left/>
      <right style="thin">
        <color rgb="00D1D5DB"/>
      </right>
      <top style="thin">
        <color rgb="00D1D5DB"/>
      </top>
      <bottom style="thin">
        <color rgb="00D1D5DB"/>
      </bottom>
      <diagonal/>
    </border>
    <border>
      <left/>
      <right/>
      <top style="thin">
        <color rgb="00D1D5DB"/>
      </top>
      <bottom style="thin">
        <color rgb="00D1D5DB"/>
      </bottom>
      <diagonal/>
    </border>
  </borders>
  <cellStyleXfs count="1">
    <xf numFmtId="0" fontId="0" fillId="0" borderId="0"/>
  </cellStyleXfs>
  <cellXfs count="44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0" fillId="2" borderId="0" pivotButton="0" quotePrefix="0" xfId="0"/>
    <xf numFmtId="0" fontId="2" fillId="0" borderId="0" applyAlignment="1" pivotButton="0" quotePrefix="0" xfId="0">
      <alignment vertical="center" indent="1"/>
    </xf>
    <xf numFmtId="0" fontId="9" fillId="0" borderId="0" applyAlignment="1" pivotButton="0" quotePrefix="0" xfId="0">
      <alignment vertical="center"/>
    </xf>
    <xf numFmtId="0" fontId="10" fillId="0" borderId="0" applyAlignment="1" pivotButton="0" quotePrefix="0" xfId="0">
      <alignment vertical="center"/>
    </xf>
    <xf numFmtId="0" fontId="4" fillId="4" borderId="1" applyAlignment="1" applyProtection="1" pivotButton="0" quotePrefix="0" xfId="0">
      <alignment horizontal="center" vertical="center"/>
      <protection locked="0" hidden="0"/>
    </xf>
    <xf numFmtId="0" fontId="0" fillId="0" borderId="4" applyProtection="1" pivotButton="0" quotePrefix="0" xfId="0">
      <protection locked="0" hidden="0"/>
    </xf>
    <xf numFmtId="166" fontId="4" fillId="4" borderId="1" applyAlignment="1" applyProtection="1" pivotButton="0" quotePrefix="0" xfId="0">
      <alignment horizontal="center" vertical="center"/>
      <protection locked="0" hidden="0"/>
    </xf>
    <xf numFmtId="0" fontId="5" fillId="0" borderId="1" applyAlignment="1" pivotButton="0" quotePrefix="0" xfId="0">
      <alignment horizontal="center" vertical="center"/>
    </xf>
    <xf numFmtId="166" fontId="5" fillId="0" borderId="1" applyAlignment="1" pivotButton="0" quotePrefix="0" xfId="0">
      <alignment horizontal="center" vertical="center"/>
    </xf>
    <xf numFmtId="3" fontId="4" fillId="4" borderId="1" applyAlignment="1" applyProtection="1" pivotButton="0" quotePrefix="0" xfId="0">
      <alignment horizontal="center" vertical="center"/>
      <protection locked="0" hidden="0"/>
    </xf>
    <xf numFmtId="168" fontId="4" fillId="4" borderId="1" applyAlignment="1" applyProtection="1" pivotButton="0" quotePrefix="0" xfId="0">
      <alignment vertical="center"/>
      <protection locked="0" hidden="0"/>
    </xf>
    <xf numFmtId="169" fontId="4" fillId="4" borderId="1" applyAlignment="1" applyProtection="1" pivotButton="0" quotePrefix="0" xfId="0">
      <alignment vertical="center"/>
      <protection locked="0" hidden="0"/>
    </xf>
    <xf numFmtId="165" fontId="4" fillId="4" borderId="1" applyAlignment="1" applyProtection="1" pivotButton="0" quotePrefix="0" xfId="0">
      <alignment horizontal="center" vertical="center"/>
      <protection locked="0" hidden="0"/>
    </xf>
    <xf numFmtId="0" fontId="11" fillId="6" borderId="0" applyAlignment="1" pivotButton="0" quotePrefix="0" xfId="0">
      <alignment horizontal="center" vertical="center" wrapText="1"/>
    </xf>
    <xf numFmtId="168" fontId="12" fillId="6" borderId="0" applyAlignment="1" pivotButton="0" quotePrefix="0" xfId="0">
      <alignment horizontal="center" vertical="center"/>
    </xf>
    <xf numFmtId="169" fontId="12" fillId="6" borderId="0" applyAlignment="1" pivotButton="0" quotePrefix="0" xfId="0">
      <alignment horizontal="center" vertical="center"/>
    </xf>
    <xf numFmtId="3" fontId="12" fillId="6" borderId="0" applyAlignment="1" pivotButton="0" quotePrefix="0" xfId="0">
      <alignment horizontal="center" vertical="center"/>
    </xf>
    <xf numFmtId="0" fontId="3" fillId="3" borderId="1" applyAlignment="1" pivotButton="0" quotePrefix="0" xfId="0">
      <alignment horizontal="center" vertical="center" wrapText="1"/>
    </xf>
    <xf numFmtId="0" fontId="10" fillId="0" borderId="1" applyAlignment="1" pivotButton="0" quotePrefix="0" xfId="0">
      <alignment vertical="center"/>
    </xf>
    <xf numFmtId="168" fontId="5" fillId="0" borderId="1" applyAlignment="1" pivotButton="0" quotePrefix="0" xfId="0">
      <alignment vertical="center"/>
    </xf>
    <xf numFmtId="168" fontId="8" fillId="0" borderId="1" applyAlignment="1" pivotButton="0" quotePrefix="0" xfId="0">
      <alignment vertical="center"/>
    </xf>
    <xf numFmtId="169" fontId="5" fillId="0" borderId="1" applyAlignment="1" pivotButton="0" quotePrefix="0" xfId="0">
      <alignment vertical="center"/>
    </xf>
    <xf numFmtId="0" fontId="6" fillId="0" borderId="0" applyAlignment="1" pivotButton="0" quotePrefix="0" xfId="0">
      <alignment vertical="center"/>
    </xf>
    <xf numFmtId="168" fontId="7" fillId="5" borderId="1" applyAlignment="1" pivotButton="0" quotePrefix="0" xfId="0">
      <alignment vertical="center"/>
    </xf>
    <xf numFmtId="169" fontId="7" fillId="5" borderId="1" applyAlignment="1" pivotButton="0" quotePrefix="0" xfId="0">
      <alignment vertical="center"/>
    </xf>
    <xf numFmtId="0" fontId="6" fillId="0" borderId="1" applyAlignment="1" pivotButton="0" quotePrefix="0" xfId="0">
      <alignment vertical="center"/>
    </xf>
    <xf numFmtId="3" fontId="5" fillId="0" borderId="1" applyAlignment="1" pivotButton="0" quotePrefix="0" xfId="0">
      <alignment horizontal="center" vertical="center"/>
    </xf>
    <xf numFmtId="165" fontId="5" fillId="0" borderId="1" applyAlignment="1" pivotButton="0" quotePrefix="0" xfId="0">
      <alignment horizontal="center" vertical="center"/>
    </xf>
    <xf numFmtId="3" fontId="7" fillId="5" borderId="1" applyAlignment="1" pivotButton="0" quotePrefix="0" xfId="0">
      <alignment vertical="center"/>
    </xf>
    <xf numFmtId="165" fontId="7" fillId="5" borderId="1" applyAlignment="1" pivotButton="0" quotePrefix="0" xfId="0">
      <alignment vertical="center"/>
    </xf>
    <xf numFmtId="2" fontId="5" fillId="0" borderId="1" applyAlignment="1" pivotButton="0" quotePrefix="0" xfId="0">
      <alignment horizontal="center" vertical="center"/>
    </xf>
    <xf numFmtId="2" fontId="7" fillId="5" borderId="1" applyAlignment="1" pivotButton="0" quotePrefix="0" xfId="0">
      <alignment vertical="center"/>
    </xf>
    <xf numFmtId="0" fontId="8" fillId="0" borderId="1" applyAlignment="1" pivotButton="0" quotePrefix="0" xfId="0">
      <alignment vertical="center"/>
    </xf>
    <xf numFmtId="0" fontId="0" fillId="0" borderId="5" pivotButton="0" quotePrefix="0" xfId="0"/>
    <xf numFmtId="0" fontId="0" fillId="0" borderId="4" pivotButton="0" quotePrefix="0" xfId="0"/>
    <xf numFmtId="164" fontId="4" fillId="4" borderId="1" applyAlignment="1" applyProtection="1" pivotButton="0" quotePrefix="0" xfId="0">
      <alignment horizontal="center" vertical="center"/>
      <protection locked="0" hidden="0"/>
    </xf>
    <xf numFmtId="0" fontId="4" fillId="4" borderId="1" applyAlignment="1" applyProtection="1" pivotButton="0" quotePrefix="0" xfId="0">
      <alignment vertical="center"/>
      <protection locked="0" hidden="0"/>
    </xf>
    <xf numFmtId="0" fontId="5" fillId="0" borderId="1" applyAlignment="1" pivotButton="0" quotePrefix="0" xfId="0">
      <alignment vertical="center"/>
    </xf>
    <xf numFmtId="0" fontId="2" fillId="0" borderId="0" applyAlignment="1" pivotButton="0" quotePrefix="0" xfId="0">
      <alignment vertical="center"/>
    </xf>
    <xf numFmtId="2" fontId="4" fillId="4" borderId="1" applyAlignment="1" applyProtection="1" pivotButton="0" quotePrefix="0" xfId="0">
      <alignment horizontal="center" vertical="center"/>
      <protection locked="0" hidden="0"/>
    </xf>
    <xf numFmtId="0" fontId="10" fillId="0" borderId="0" applyAlignment="1" pivotButton="0" quotePrefix="0" xfId="0">
      <alignment vertical="center" wrapText="1"/>
    </xf>
    <xf numFmtId="0" fontId="13" fillId="0" borderId="0" applyAlignment="1" pivotButton="0" quotePrefix="0" xfId="0">
      <alignment vertical="center" wrapText="1"/>
    </xf>
  </cellXfs>
  <cellStyles count="1">
    <cellStyle name="Normal" xfId="0" builtinId="0" hidden="0"/>
  </cellStyles>
  <dxfs count="4">
    <dxf>
      <font>
        <b val="1"/>
        <color rgb="00B91C1C"/>
      </font>
      <fill>
        <patternFill patternType="solid">
          <fgColor rgb="00FEE2E2"/>
          <bgColor rgb="00FEE2E2"/>
        </patternFill>
      </fill>
    </dxf>
    <dxf>
      <font>
        <b val="1"/>
        <color rgb="0092400E"/>
      </font>
      <fill>
        <patternFill patternType="solid">
          <fgColor rgb="00FEF3C7"/>
          <bgColor rgb="00FEF3C7"/>
        </patternFill>
      </fill>
    </dxf>
    <dxf>
      <font>
        <b val="1"/>
        <color rgb="000B4A2F"/>
      </font>
      <fill>
        <patternFill patternType="solid">
          <fgColor rgb="00D1FAE5"/>
          <bgColor rgb="00D1FAE5"/>
        </patternFill>
      </fill>
    </dxf>
    <dxf>
      <fill>
        <patternFill patternType="solid">
          <fgColor rgb="00F4FAF6"/>
          <bgColor rgb="00F4FAF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Estimado frente a real por categoría (€)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'Panel'!C24</f>
            </strRef>
          </tx>
          <spPr>
            <a:ln xmlns:a="http://schemas.openxmlformats.org/drawingml/2006/main">
              <a:prstDash val="solid"/>
            </a:ln>
          </spPr>
          <cat>
            <numRef>
              <f>'Panel'!$B$25:$B$30</f>
            </numRef>
          </cat>
          <val>
            <numRef>
              <f>'Panel'!$C$25:$C$30</f>
            </numRef>
          </val>
        </ser>
        <ser>
          <idx val="1"/>
          <order val="1"/>
          <tx>
            <strRef>
              <f>'Panel'!D24</f>
            </strRef>
          </tx>
          <spPr>
            <a:ln xmlns:a="http://schemas.openxmlformats.org/drawingml/2006/main">
              <a:prstDash val="solid"/>
            </a:ln>
          </spPr>
          <cat>
            <numRef>
              <f>'Panel'!$B$25:$B$30</f>
            </numRef>
          </cat>
          <val>
            <numRef>
              <f>'Panel'!$D$25:$D$30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Reparto de la previsión por categoría</a:t>
            </a:r>
          </a:p>
        </rich>
      </tx>
    </title>
    <plotArea>
      <pieChart>
        <varyColors val="1"/>
        <ser>
          <idx val="0"/>
          <order val="0"/>
          <tx>
            <strRef>
              <f>'Panel'!E24</f>
            </strRef>
          </tx>
          <spPr>
            <a:ln xmlns:a="http://schemas.openxmlformats.org/drawingml/2006/main">
              <a:prstDash val="solid"/>
            </a:ln>
          </spPr>
          <cat>
            <numRef>
              <f>'Panel'!$B$25:$B$30</f>
            </numRef>
          </cat>
          <val>
            <numRef>
              <f>'Panel'!$E$25:$E$30</f>
            </numRef>
          </val>
        </ser>
        <firstSliceAng val="0"/>
      </pieChart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9</col>
      <colOff>0</colOff>
      <row>4</row>
      <rowOff>0</rowOff>
    </from>
    <ext cx="612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9</col>
      <colOff>0</colOff>
      <row>22</row>
      <rowOff>0</rowOff>
    </from>
    <ext cx="540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047857"/>
    <outlinePr summaryBelow="1" summaryRight="1"/>
    <pageSetUpPr fitToPage="1"/>
  </sheetPr>
  <dimension ref="B2:H55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30" customWidth="1" min="2" max="2"/>
    <col width="16" customWidth="1" min="3" max="3"/>
    <col width="14" customWidth="1" min="4" max="4"/>
    <col width="14" customWidth="1" min="5" max="5"/>
    <col width="16" customWidth="1" min="6" max="6"/>
    <col width="16" customWidth="1" min="7" max="7"/>
    <col width="16" customWidth="1" min="8" max="8"/>
  </cols>
  <sheetData>
    <row r="2" ht="34" customHeight="1">
      <c r="B2" s="1" t="inlineStr">
        <is>
          <t>Panel de la escapada de fin de semana</t>
        </is>
      </c>
      <c r="C2" s="2" t="n"/>
      <c r="D2" s="2" t="n"/>
      <c r="E2" s="2" t="n"/>
      <c r="F2" s="2" t="n"/>
      <c r="G2" s="2" t="n"/>
      <c r="H2" s="2" t="n"/>
    </row>
    <row r="3">
      <c r="B3" s="3" t="inlineStr">
        <is>
          <t>Presupuesto, plan por días, reservas y equipaje de un vistazo</t>
        </is>
      </c>
    </row>
    <row r="5">
      <c r="B5" s="4" t="inlineStr">
        <is>
          <t>DATOS DE LA ESCAPADA</t>
        </is>
      </c>
    </row>
    <row r="6">
      <c r="B6" s="5" t="inlineStr">
        <is>
          <t>Destino</t>
        </is>
      </c>
      <c r="C6" s="6" t="inlineStr">
        <is>
          <t>Segovia</t>
        </is>
      </c>
      <c r="D6" s="7" t="n"/>
    </row>
    <row r="7">
      <c r="B7" s="5" t="inlineStr">
        <is>
          <t>Salida (viernes)</t>
        </is>
      </c>
      <c r="C7" s="8" t="n">
        <v>46332</v>
      </c>
      <c r="D7" s="9">
        <f>IF(WEEKDAY(C7,2)=5,"Es viernes","Ojo: no es viernes")</f>
        <v/>
      </c>
    </row>
    <row r="8">
      <c r="B8" s="5" t="inlineStr">
        <is>
          <t>Vuelta (domingo)</t>
        </is>
      </c>
      <c r="C8" s="10">
        <f>C7+2</f>
        <v/>
      </c>
    </row>
    <row r="9">
      <c r="B9" s="5" t="inlineStr">
        <is>
          <t>Número de personas</t>
        </is>
      </c>
      <c r="C9" s="11" t="n">
        <v>3</v>
      </c>
    </row>
    <row r="10">
      <c r="B10" s="5" t="inlineStr">
        <is>
          <t>Presupuesto objetivo total</t>
        </is>
      </c>
      <c r="C10" s="12" t="n">
        <v>800</v>
      </c>
    </row>
    <row r="11">
      <c r="B11" s="5" t="inlineStr">
        <is>
          <t>Margen de imprevistos (%)</t>
        </is>
      </c>
      <c r="C11" s="13" t="n">
        <v>0.08</v>
      </c>
    </row>
    <row r="12">
      <c r="B12" s="5" t="inlineStr">
        <is>
          <t>Peso máx. equipaje por persona (kg)</t>
        </is>
      </c>
      <c r="C12" s="14" t="n">
        <v>10</v>
      </c>
    </row>
    <row r="14" ht="24" customHeight="1">
      <c r="B14" s="15" t="inlineStr">
        <is>
          <t>PREVISIÓN TOTAL (CON IMPREVISTOS)</t>
        </is>
      </c>
      <c r="D14" s="15" t="inlineStr">
        <is>
          <t>COSTE POR PERSONA</t>
        </is>
      </c>
      <c r="F14" s="15" t="inlineStr">
        <is>
          <t>MARGEN SOBRE EL OBJETIVO</t>
        </is>
      </c>
    </row>
    <row r="15" ht="32" customHeight="1">
      <c r="B15" s="16">
        <f>E32</f>
        <v/>
      </c>
      <c r="D15" s="16">
        <f>IF(C9&gt;0,E32/C9,0)</f>
        <v/>
      </c>
      <c r="F15" s="16">
        <f>C10-E32</f>
        <v/>
      </c>
    </row>
    <row r="17" ht="24" customHeight="1">
      <c r="B17" s="15" t="inlineStr">
        <is>
          <t>GASTO REAL ACUMULADO</t>
        </is>
      </c>
      <c r="D17" s="15" t="inlineStr">
        <is>
          <t>PENDIENTE DE PAGAR</t>
        </is>
      </c>
      <c r="F17" s="15" t="inlineStr">
        <is>
          <t>PREVISIÓN SOBRE EL OBJETIVO</t>
        </is>
      </c>
    </row>
    <row r="18" ht="32" customHeight="1">
      <c r="B18" s="16">
        <f>SUM(Gastos!H7:H40)</f>
        <v/>
      </c>
      <c r="D18" s="16">
        <f>SUM(Gastos!L7:L40)</f>
        <v/>
      </c>
      <c r="F18" s="17">
        <f>IF(C10&gt;0,E32/C10,0)</f>
        <v/>
      </c>
    </row>
    <row r="20" ht="24" customHeight="1">
      <c r="B20" s="15" t="inlineStr">
        <is>
          <t>RESERVAS PENDIENTES</t>
        </is>
      </c>
      <c r="D20" s="15" t="inlineStr">
        <is>
          <t>ACTIVIDADES PLANIFICADAS</t>
        </is>
      </c>
      <c r="F20" s="15" t="inlineStr">
        <is>
          <t>EQUIPAJE PREPARADO</t>
        </is>
      </c>
    </row>
    <row r="21" ht="32" customHeight="1">
      <c r="B21" s="18">
        <f>COUNTIF(Gastos!E7:E40,"Pendiente")</f>
        <v/>
      </c>
      <c r="D21" s="18">
        <f>COUNTIF(Plan!E7:E36,"?*")</f>
        <v/>
      </c>
      <c r="F21" s="17">
        <f>IF(C43&gt;0,C44/C43,0)</f>
        <v/>
      </c>
    </row>
    <row r="23">
      <c r="B23" s="4" t="inlineStr">
        <is>
          <t>DESGLOSE DEL PRESUPUESTO POR CATEGORÍA</t>
        </is>
      </c>
    </row>
    <row r="24" ht="30" customHeight="1">
      <c r="B24" s="19" t="inlineStr">
        <is>
          <t>Categoría</t>
        </is>
      </c>
      <c r="C24" s="19" t="inlineStr">
        <is>
          <t>Estimado</t>
        </is>
      </c>
      <c r="D24" s="19" t="inlineStr">
        <is>
          <t>Real</t>
        </is>
      </c>
      <c r="E24" s="19" t="inlineStr">
        <is>
          <t>Previsión</t>
        </is>
      </c>
      <c r="F24" s="19" t="inlineStr">
        <is>
          <t>% del total</t>
        </is>
      </c>
      <c r="G24" s="19" t="inlineStr">
        <is>
          <t>Por persona</t>
        </is>
      </c>
    </row>
    <row r="25">
      <c r="B25" s="20" t="inlineStr">
        <is>
          <t>Alojamiento</t>
        </is>
      </c>
      <c r="C25" s="21">
        <f>SUMIF(Gastos!$C$7:$C$40,B25,Gastos!$G$7:$G$40)</f>
        <v/>
      </c>
      <c r="D25" s="21">
        <f>SUMIF(Gastos!$C$7:$C$40,B25,Gastos!$H$7:$H$40)</f>
        <v/>
      </c>
      <c r="E25" s="22">
        <f>SUMIF(Gastos!$C$7:$C$40,B25,Gastos!$I$7:$I$40)</f>
        <v/>
      </c>
      <c r="F25" s="23">
        <f>IF($E$32&gt;0,E25/$E$32,0)</f>
        <v/>
      </c>
      <c r="G25" s="21">
        <f>IF($C$9&gt;0,E25/$C$9,0)</f>
        <v/>
      </c>
    </row>
    <row r="26">
      <c r="B26" s="20" t="inlineStr">
        <is>
          <t>Transporte</t>
        </is>
      </c>
      <c r="C26" s="21">
        <f>SUMIF(Gastos!$C$7:$C$40,B26,Gastos!$G$7:$G$40)</f>
        <v/>
      </c>
      <c r="D26" s="21">
        <f>SUMIF(Gastos!$C$7:$C$40,B26,Gastos!$H$7:$H$40)</f>
        <v/>
      </c>
      <c r="E26" s="22">
        <f>SUMIF(Gastos!$C$7:$C$40,B26,Gastos!$I$7:$I$40)</f>
        <v/>
      </c>
      <c r="F26" s="23">
        <f>IF($E$32&gt;0,E26/$E$32,0)</f>
        <v/>
      </c>
      <c r="G26" s="21">
        <f>IF($C$9&gt;0,E26/$C$9,0)</f>
        <v/>
      </c>
    </row>
    <row r="27">
      <c r="B27" s="20" t="inlineStr">
        <is>
          <t>Comida y bebida</t>
        </is>
      </c>
      <c r="C27" s="21">
        <f>SUMIF(Gastos!$C$7:$C$40,B27,Gastos!$G$7:$G$40)</f>
        <v/>
      </c>
      <c r="D27" s="21">
        <f>SUMIF(Gastos!$C$7:$C$40,B27,Gastos!$H$7:$H$40)</f>
        <v/>
      </c>
      <c r="E27" s="22">
        <f>SUMIF(Gastos!$C$7:$C$40,B27,Gastos!$I$7:$I$40)</f>
        <v/>
      </c>
      <c r="F27" s="23">
        <f>IF($E$32&gt;0,E27/$E$32,0)</f>
        <v/>
      </c>
      <c r="G27" s="21">
        <f>IF($C$9&gt;0,E27/$C$9,0)</f>
        <v/>
      </c>
    </row>
    <row r="28">
      <c r="B28" s="20" t="inlineStr">
        <is>
          <t>Actividades</t>
        </is>
      </c>
      <c r="C28" s="21">
        <f>SUMIF(Gastos!$C$7:$C$40,B28,Gastos!$G$7:$G$40)</f>
        <v/>
      </c>
      <c r="D28" s="21">
        <f>SUMIF(Gastos!$C$7:$C$40,B28,Gastos!$H$7:$H$40)</f>
        <v/>
      </c>
      <c r="E28" s="22">
        <f>SUMIF(Gastos!$C$7:$C$40,B28,Gastos!$I$7:$I$40)</f>
        <v/>
      </c>
      <c r="F28" s="23">
        <f>IF($E$32&gt;0,E28/$E$32,0)</f>
        <v/>
      </c>
      <c r="G28" s="21">
        <f>IF($C$9&gt;0,E28/$C$9,0)</f>
        <v/>
      </c>
    </row>
    <row r="29">
      <c r="B29" s="20" t="inlineStr">
        <is>
          <t>Compras</t>
        </is>
      </c>
      <c r="C29" s="21">
        <f>SUMIF(Gastos!$C$7:$C$40,B29,Gastos!$G$7:$G$40)</f>
        <v/>
      </c>
      <c r="D29" s="21">
        <f>SUMIF(Gastos!$C$7:$C$40,B29,Gastos!$H$7:$H$40)</f>
        <v/>
      </c>
      <c r="E29" s="22">
        <f>SUMIF(Gastos!$C$7:$C$40,B29,Gastos!$I$7:$I$40)</f>
        <v/>
      </c>
      <c r="F29" s="23">
        <f>IF($E$32&gt;0,E29/$E$32,0)</f>
        <v/>
      </c>
      <c r="G29" s="21">
        <f>IF($C$9&gt;0,E29/$C$9,0)</f>
        <v/>
      </c>
    </row>
    <row r="30">
      <c r="B30" s="20" t="inlineStr">
        <is>
          <t>Otros</t>
        </is>
      </c>
      <c r="C30" s="21">
        <f>SUMIF(Gastos!$C$7:$C$40,B30,Gastos!$G$7:$G$40)</f>
        <v/>
      </c>
      <c r="D30" s="21">
        <f>SUMIF(Gastos!$C$7:$C$40,B30,Gastos!$H$7:$H$40)</f>
        <v/>
      </c>
      <c r="E30" s="22">
        <f>SUMIF(Gastos!$C$7:$C$40,B30,Gastos!$I$7:$I$40)</f>
        <v/>
      </c>
      <c r="F30" s="23">
        <f>IF($E$32&gt;0,E30/$E$32,0)</f>
        <v/>
      </c>
      <c r="G30" s="21">
        <f>IF($C$9&gt;0,E30/$C$9,0)</f>
        <v/>
      </c>
    </row>
    <row r="31">
      <c r="B31" s="20" t="inlineStr">
        <is>
          <t>Imprevistos</t>
        </is>
      </c>
      <c r="C31" s="21">
        <f>ROUND(SUM(C25:C30)*$C$11,2)</f>
        <v/>
      </c>
      <c r="D31" s="21">
        <f>0</f>
        <v/>
      </c>
      <c r="E31" s="22">
        <f>ROUND(SUM(E25:E30)*$C$11,2)</f>
        <v/>
      </c>
      <c r="F31" s="23">
        <f>IF($E$32&gt;0,E31/$E$32,0)</f>
        <v/>
      </c>
      <c r="G31" s="21">
        <f>IF($C$9&gt;0,E31/$C$9,0)</f>
        <v/>
      </c>
    </row>
    <row r="32">
      <c r="B32" s="24" t="inlineStr">
        <is>
          <t>TOTAL</t>
        </is>
      </c>
      <c r="C32" s="25">
        <f>SUM(C25:C31)</f>
        <v/>
      </c>
      <c r="D32" s="25">
        <f>SUM(D25:D31)</f>
        <v/>
      </c>
      <c r="E32" s="25">
        <f>SUM(E25:E31)</f>
        <v/>
      </c>
      <c r="F32" s="26">
        <f>SUM(F25:F31)</f>
        <v/>
      </c>
      <c r="G32" s="25">
        <f>SUM(G25:G31)</f>
        <v/>
      </c>
    </row>
    <row r="34">
      <c r="B34" s="4" t="inlineStr">
        <is>
          <t>PLAN POR DÍAS</t>
        </is>
      </c>
    </row>
    <row r="35" ht="40" customHeight="1">
      <c r="B35" s="19" t="inlineStr">
        <is>
          <t>Día</t>
        </is>
      </c>
      <c r="C35" s="19" t="inlineStr">
        <is>
          <t>Fecha</t>
        </is>
      </c>
      <c r="D35" s="19" t="inlineStr">
        <is>
          <t>Actividades</t>
        </is>
      </c>
      <c r="E35" s="19" t="inlineStr">
        <is>
          <t>Horas planificadas</t>
        </is>
      </c>
      <c r="F35" s="19" t="inlineStr">
        <is>
          <t>Franjas cubiertas (de 3)</t>
        </is>
      </c>
      <c r="G35" s="19" t="inlineStr">
        <is>
          <t>Reservas por hacer</t>
        </is>
      </c>
      <c r="H35" s="19" t="inlineStr">
        <is>
          <t>Gasto previsto</t>
        </is>
      </c>
    </row>
    <row r="36">
      <c r="B36" s="27" t="inlineStr">
        <is>
          <t>Viernes</t>
        </is>
      </c>
      <c r="C36" s="10">
        <f>$C$7+0</f>
        <v/>
      </c>
      <c r="D36" s="28">
        <f>COUNTIFS(Plan!$B$7:$B$36,B36,Plan!$E$7:$E$36,"?*")</f>
        <v/>
      </c>
      <c r="E36" s="29">
        <f>SUMIF(Plan!$B$7:$B$36,B36,Plan!$G$7:$G$36)</f>
        <v/>
      </c>
      <c r="F36" s="28">
        <f>(COUNTIFS(Plan!$B$7:$B$36,B36,Plan!$C$7:$C$36,"Mañana")&gt;0)+(COUNTIFS(Plan!$B$7:$B$36,B36,Plan!$C$7:$C$36,"Tarde")&gt;0)+(COUNTIFS(Plan!$B$7:$B$36,B36,Plan!$C$7:$C$36,"Noche")&gt;0)</f>
        <v/>
      </c>
      <c r="G36" s="28">
        <f>COUNTIFS(Plan!$B$7:$B$36,B36,Plan!$K$7:$K$36,"Falta reservar")</f>
        <v/>
      </c>
      <c r="H36" s="21">
        <f>SUMIF(Gastos!$D$7:$D$40,B36,Gastos!$I$7:$I$40)</f>
        <v/>
      </c>
    </row>
    <row r="37">
      <c r="B37" s="27" t="inlineStr">
        <is>
          <t>Sábado</t>
        </is>
      </c>
      <c r="C37" s="10">
        <f>$C$7+1</f>
        <v/>
      </c>
      <c r="D37" s="28">
        <f>COUNTIFS(Plan!$B$7:$B$36,B37,Plan!$E$7:$E$36,"?*")</f>
        <v/>
      </c>
      <c r="E37" s="29">
        <f>SUMIF(Plan!$B$7:$B$36,B37,Plan!$G$7:$G$36)</f>
        <v/>
      </c>
      <c r="F37" s="28">
        <f>(COUNTIFS(Plan!$B$7:$B$36,B37,Plan!$C$7:$C$36,"Mañana")&gt;0)+(COUNTIFS(Plan!$B$7:$B$36,B37,Plan!$C$7:$C$36,"Tarde")&gt;0)+(COUNTIFS(Plan!$B$7:$B$36,B37,Plan!$C$7:$C$36,"Noche")&gt;0)</f>
        <v/>
      </c>
      <c r="G37" s="28">
        <f>COUNTIFS(Plan!$B$7:$B$36,B37,Plan!$K$7:$K$36,"Falta reservar")</f>
        <v/>
      </c>
      <c r="H37" s="21">
        <f>SUMIF(Gastos!$D$7:$D$40,B37,Gastos!$I$7:$I$40)</f>
        <v/>
      </c>
    </row>
    <row r="38">
      <c r="B38" s="27" t="inlineStr">
        <is>
          <t>Domingo</t>
        </is>
      </c>
      <c r="C38" s="10">
        <f>$C$7+2</f>
        <v/>
      </c>
      <c r="D38" s="28">
        <f>COUNTIFS(Plan!$B$7:$B$36,B38,Plan!$E$7:$E$36,"?*")</f>
        <v/>
      </c>
      <c r="E38" s="29">
        <f>SUMIF(Plan!$B$7:$B$36,B38,Plan!$G$7:$G$36)</f>
        <v/>
      </c>
      <c r="F38" s="28">
        <f>(COUNTIFS(Plan!$B$7:$B$36,B38,Plan!$C$7:$C$36,"Mañana")&gt;0)+(COUNTIFS(Plan!$B$7:$B$36,B38,Plan!$C$7:$C$36,"Tarde")&gt;0)+(COUNTIFS(Plan!$B$7:$B$36,B38,Plan!$C$7:$C$36,"Noche")&gt;0)</f>
        <v/>
      </c>
      <c r="G38" s="28">
        <f>COUNTIFS(Plan!$B$7:$B$36,B38,Plan!$K$7:$K$36,"Falta reservar")</f>
        <v/>
      </c>
      <c r="H38" s="21">
        <f>SUMIF(Gastos!$D$7:$D$40,B38,Gastos!$I$7:$I$40)</f>
        <v/>
      </c>
    </row>
    <row r="39">
      <c r="B39" s="27" t="inlineStr">
        <is>
          <t>Toda la escapada</t>
        </is>
      </c>
      <c r="H39" s="21">
        <f>SUMIF(Gastos!$D$7:$D$40,B39,Gastos!$I$7:$I$40)</f>
        <v/>
      </c>
    </row>
    <row r="40">
      <c r="B40" s="24" t="inlineStr">
        <is>
          <t>TOTAL</t>
        </is>
      </c>
      <c r="D40" s="30">
        <f>SUM(D36:D38)</f>
        <v/>
      </c>
      <c r="E40" s="31">
        <f>SUM(E36:E38)</f>
        <v/>
      </c>
      <c r="G40" s="30">
        <f>SUM(G36:G38)</f>
        <v/>
      </c>
      <c r="H40" s="25">
        <f>SUM(H36:H39)</f>
        <v/>
      </c>
    </row>
    <row r="42">
      <c r="B42" s="4" t="inlineStr">
        <is>
          <t>EQUIPAJE MÍNIMO</t>
        </is>
      </c>
    </row>
    <row r="43">
      <c r="B43" s="5" t="inlineStr">
        <is>
          <t>Artículos en la lista</t>
        </is>
      </c>
      <c r="C43" s="28">
        <f>COUNTIF(Equipaje!B7:B36,"?*")</f>
        <v/>
      </c>
    </row>
    <row r="44">
      <c r="B44" s="5" t="inlineStr">
        <is>
          <t>Artículos ya preparados</t>
        </is>
      </c>
      <c r="C44" s="28">
        <f>COUNTIF(Equipaje!G7:G36,"Sí")</f>
        <v/>
      </c>
    </row>
    <row r="45">
      <c r="B45" s="5" t="inlineStr">
        <is>
          <t>Peso total estimado (kg)</t>
        </is>
      </c>
      <c r="C45" s="32">
        <f>SUM(Equipaje!F7:F36)</f>
        <v/>
      </c>
    </row>
    <row r="46">
      <c r="B46" s="5" t="inlineStr">
        <is>
          <t>Peso máximo por persona (kg)</t>
        </is>
      </c>
      <c r="C46" s="29">
        <f>C12</f>
        <v/>
      </c>
    </row>
    <row r="47">
      <c r="B47" s="5" t="inlineStr">
        <is>
          <t>Margen de peso (kg)</t>
        </is>
      </c>
      <c r="C47" s="33">
        <f>C46-C45</f>
        <v/>
      </c>
    </row>
    <row r="48">
      <c r="B48" s="5" t="inlineStr">
        <is>
          <t>Veredicto</t>
        </is>
      </c>
      <c r="C48" s="34">
        <f>IF(C43=0,"Lista vacía",IF(C47&lt;0,"Te pasas de peso",IF(C44&lt;C43,"Faltan "&amp;(C43-C44)&amp;" cosas por preparar","Maleta lista")))</f>
        <v/>
      </c>
      <c r="D48" s="35" t="n"/>
      <c r="E48" s="36" t="n"/>
    </row>
    <row r="50">
      <c r="B50" s="4" t="inlineStr">
        <is>
          <t>ESTADO DE LAS RESERVAS</t>
        </is>
      </c>
    </row>
    <row r="51">
      <c r="B51" s="5" t="inlineStr">
        <is>
          <t>Reservadas</t>
        </is>
      </c>
      <c r="C51" s="28">
        <f>COUNTIF(Gastos!E7:E40,"Reservado")</f>
        <v/>
      </c>
    </row>
    <row r="52">
      <c r="B52" s="5" t="inlineStr">
        <is>
          <t>Pendientes de reservar</t>
        </is>
      </c>
      <c r="C52" s="28">
        <f>COUNTIF(Gastos!E7:E40,"Pendiente")</f>
        <v/>
      </c>
    </row>
    <row r="53">
      <c r="B53" s="5" t="inlineStr">
        <is>
          <t>No necesitan reserva</t>
        </is>
      </c>
      <c r="C53" s="28">
        <f>COUNTIF(Gastos!E7:E40,"No necesita")</f>
        <v/>
      </c>
    </row>
    <row r="54">
      <c r="B54" s="5" t="inlineStr">
        <is>
          <t>Avisos activos en «Gastos»</t>
        </is>
      </c>
      <c r="C54" s="28">
        <f>COUNTIF(Gastos!M7:M40,"?*")</f>
        <v/>
      </c>
    </row>
    <row r="55">
      <c r="B55" s="5" t="inlineStr">
        <is>
          <t>Importe ya pagado</t>
        </is>
      </c>
      <c r="C55" s="21">
        <f>SUMIF(Gastos!K7:K40,"Sí",Gastos!I7:I40)</f>
        <v/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2">
    <mergeCell ref="D20:E20"/>
    <mergeCell ref="C6:D6"/>
    <mergeCell ref="B18:C18"/>
    <mergeCell ref="D21:E21"/>
    <mergeCell ref="F21:G21"/>
    <mergeCell ref="B21:C21"/>
    <mergeCell ref="F15:G15"/>
    <mergeCell ref="F20:G20"/>
    <mergeCell ref="F18:G18"/>
    <mergeCell ref="C48:E48"/>
    <mergeCell ref="B14:C14"/>
    <mergeCell ref="B17:C17"/>
    <mergeCell ref="B3:H3"/>
    <mergeCell ref="D17:E17"/>
    <mergeCell ref="F17:G17"/>
    <mergeCell ref="B2:H2"/>
    <mergeCell ref="D18:E18"/>
    <mergeCell ref="B15:C15"/>
    <mergeCell ref="D15:E15"/>
    <mergeCell ref="B20:C20"/>
    <mergeCell ref="D14:E14"/>
    <mergeCell ref="F14:G14"/>
  </mergeCells>
  <conditionalFormatting sqref="F15">
    <cfRule type="expression" priority="1" dxfId="0">
      <formula>$F$15&lt;0</formula>
    </cfRule>
  </conditionalFormatting>
  <conditionalFormatting sqref="F18">
    <cfRule type="expression" priority="2" dxfId="0">
      <formula>$F$18&gt;1</formula>
    </cfRule>
  </conditionalFormatting>
  <conditionalFormatting sqref="B21">
    <cfRule type="expression" priority="3" dxfId="1">
      <formula>$B$21&gt;0</formula>
    </cfRule>
  </conditionalFormatting>
  <conditionalFormatting sqref="E25:E30">
    <cfRule type="dataBar" priority="4">
      <dataBar>
        <cfvo type="num" val="0"/>
        <cfvo type="max"/>
        <color rgb="0010B981"/>
      </dataBar>
    </cfRule>
  </conditionalFormatting>
  <conditionalFormatting sqref="F36:F38">
    <cfRule type="expression" priority="5" dxfId="1">
      <formula>AND(ISNUMBER($F36),$F36&lt;2)</formula>
    </cfRule>
  </conditionalFormatting>
  <conditionalFormatting sqref="G36:G38">
    <cfRule type="expression" priority="6" dxfId="0">
      <formula>AND(ISNUMBER($G36),$G36&gt;0)</formula>
    </cfRule>
  </conditionalFormatting>
  <conditionalFormatting sqref="H36:H38">
    <cfRule type="dataBar" priority="7">
      <dataBar>
        <cfvo type="num" val="0"/>
        <cfvo type="max"/>
        <color rgb="0010B981"/>
      </dataBar>
    </cfRule>
  </conditionalFormatting>
  <conditionalFormatting sqref="C47">
    <cfRule type="expression" priority="8" dxfId="0">
      <formula>$C$47&lt;0</formula>
    </cfRule>
  </conditionalFormatting>
  <conditionalFormatting sqref="C48:E48">
    <cfRule type="expression" priority="9" dxfId="2">
      <formula>$C$48="Maleta lista"</formula>
    </cfRule>
    <cfRule type="expression" priority="10" dxfId="0">
      <formula>$C$48="Te pasas de peso"</formula>
    </cfRule>
  </conditionalFormatting>
  <conditionalFormatting sqref="C52">
    <cfRule type="expression" priority="11" dxfId="1">
      <formula>$C$52&gt;0</formula>
    </cfRule>
  </conditionalFormatting>
  <conditionalFormatting sqref="C54">
    <cfRule type="expression" priority="12" dxfId="1">
      <formula>$C$54&gt;0</formula>
    </cfRule>
  </conditionalFormatting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12744A"/>
    <outlinePr summaryBelow="1" summaryRight="1"/>
    <pageSetUpPr fitToPage="1"/>
  </sheetPr>
  <dimension ref="B2:K38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3" customWidth="1" min="1" max="1"/>
    <col width="11" customWidth="1" min="2" max="2"/>
    <col width="10" customWidth="1" min="3" max="3"/>
    <col width="9" customWidth="1" min="4" max="4"/>
    <col width="36" customWidth="1" min="5" max="5"/>
    <col width="22" customWidth="1" min="6" max="6"/>
    <col width="11" customWidth="1" min="7" max="7"/>
    <col width="12" customWidth="1" min="8" max="8"/>
    <col width="13" customWidth="1" min="9" max="9"/>
    <col width="12" customWidth="1" min="10" max="10"/>
    <col width="16" customWidth="1" min="11" max="11"/>
  </cols>
  <sheetData>
    <row r="2" ht="34" customHeight="1">
      <c r="B2" s="1" t="inlineStr">
        <is>
          <t>Plan de la escapada: viernes a domingo por franjas</t>
        </is>
      </c>
      <c r="C2" s="2" t="n"/>
      <c r="D2" s="2" t="n"/>
      <c r="E2" s="2" t="n"/>
      <c r="F2" s="2" t="n"/>
      <c r="G2" s="2" t="n"/>
      <c r="H2" s="2" t="n"/>
      <c r="I2" s="2" t="n"/>
      <c r="J2" s="2" t="n"/>
      <c r="K2" s="2" t="n"/>
    </row>
    <row r="3">
      <c r="B3" s="3" t="inlineStr">
        <is>
          <t>Una fila por actividad. Elige día y franja; el aviso te dice qué reservas faltan</t>
        </is>
      </c>
    </row>
    <row r="6" ht="34" customHeight="1">
      <c r="B6" s="19" t="inlineStr">
        <is>
          <t>Día</t>
        </is>
      </c>
      <c r="C6" s="19" t="inlineStr">
        <is>
          <t>Franja</t>
        </is>
      </c>
      <c r="D6" s="19" t="inlineStr">
        <is>
          <t>Hora</t>
        </is>
      </c>
      <c r="E6" s="19" t="inlineStr">
        <is>
          <t>Actividad</t>
        </is>
      </c>
      <c r="F6" s="19" t="inlineStr">
        <is>
          <t>Lugar</t>
        </is>
      </c>
      <c r="G6" s="19" t="inlineStr">
        <is>
          <t>Duración (h)</t>
        </is>
      </c>
      <c r="H6" s="19" t="inlineStr">
        <is>
          <t>¿Requiere reserva?</t>
        </is>
      </c>
      <c r="I6" s="19" t="inlineStr">
        <is>
          <t>Estado</t>
        </is>
      </c>
      <c r="J6" s="19" t="inlineStr">
        <is>
          <t>Fecha</t>
        </is>
      </c>
      <c r="K6" s="19" t="inlineStr">
        <is>
          <t>Aviso</t>
        </is>
      </c>
    </row>
    <row r="7">
      <c r="B7" s="6" t="inlineStr">
        <is>
          <t>Viernes</t>
        </is>
      </c>
      <c r="C7" s="6" t="inlineStr">
        <is>
          <t>Tarde</t>
        </is>
      </c>
      <c r="D7" s="37" t="n">
        <v>0.7291666666666666</v>
      </c>
      <c r="E7" s="38" t="inlineStr">
        <is>
          <t>Salida en coche y parada para café</t>
        </is>
      </c>
      <c r="F7" s="38" t="inlineStr">
        <is>
          <t>Carretera</t>
        </is>
      </c>
      <c r="G7" s="14" t="n">
        <v>2.5</v>
      </c>
      <c r="H7" s="6" t="inlineStr">
        <is>
          <t>No</t>
        </is>
      </c>
      <c r="I7" s="6" t="inlineStr">
        <is>
          <t>Confirmado</t>
        </is>
      </c>
      <c r="J7" s="10">
        <f>IF(B7="","",IF(B7="Viernes",Panel!$C$7,IF(B7="Sábado",Panel!$C$7+1,Panel!$C$7+2)))</f>
        <v/>
      </c>
      <c r="K7" s="39">
        <f>IF(E7="","",IF(AND(H7="Sí",I7="Pendiente"),"Falta reservar",IF(AND(H7="Sí",I7="Confirmado"),"Reserva lista","")))</f>
        <v/>
      </c>
    </row>
    <row r="8">
      <c r="B8" s="6" t="inlineStr">
        <is>
          <t>Viernes</t>
        </is>
      </c>
      <c r="C8" s="6" t="inlineStr">
        <is>
          <t>Noche</t>
        </is>
      </c>
      <c r="D8" s="37" t="n">
        <v>0.8333333333333334</v>
      </c>
      <c r="E8" s="38" t="inlineStr">
        <is>
          <t>Check-in en el apartamento</t>
        </is>
      </c>
      <c r="F8" s="38" t="inlineStr">
        <is>
          <t>Centro</t>
        </is>
      </c>
      <c r="G8" s="14" t="n">
        <v>0.5</v>
      </c>
      <c r="H8" s="6" t="inlineStr">
        <is>
          <t>Sí</t>
        </is>
      </c>
      <c r="I8" s="6" t="inlineStr">
        <is>
          <t>Confirmado</t>
        </is>
      </c>
      <c r="J8" s="10">
        <f>IF(B8="","",IF(B8="Viernes",Panel!$C$7,IF(B8="Sábado",Panel!$C$7+1,Panel!$C$7+2)))</f>
        <v/>
      </c>
      <c r="K8" s="39">
        <f>IF(E8="","",IF(AND(H8="Sí",I8="Pendiente"),"Falta reservar",IF(AND(H8="Sí",I8="Confirmado"),"Reserva lista","")))</f>
        <v/>
      </c>
    </row>
    <row r="9">
      <c r="B9" s="6" t="inlineStr">
        <is>
          <t>Viernes</t>
        </is>
      </c>
      <c r="C9" s="6" t="inlineStr">
        <is>
          <t>Noche</t>
        </is>
      </c>
      <c r="D9" s="37" t="n">
        <v>0.875</v>
      </c>
      <c r="E9" s="38" t="inlineStr">
        <is>
          <t>Cena en el restaurante</t>
        </is>
      </c>
      <c r="F9" s="38" t="inlineStr">
        <is>
          <t>Plaza Mayor</t>
        </is>
      </c>
      <c r="G9" s="14" t="n">
        <v>1.5</v>
      </c>
      <c r="H9" s="6" t="inlineStr">
        <is>
          <t>Sí</t>
        </is>
      </c>
      <c r="I9" s="6" t="inlineStr">
        <is>
          <t>Confirmado</t>
        </is>
      </c>
      <c r="J9" s="10">
        <f>IF(B9="","",IF(B9="Viernes",Panel!$C$7,IF(B9="Sábado",Panel!$C$7+1,Panel!$C$7+2)))</f>
        <v/>
      </c>
      <c r="K9" s="39">
        <f>IF(E9="","",IF(AND(H9="Sí",I9="Pendiente"),"Falta reservar",IF(AND(H9="Sí",I9="Confirmado"),"Reserva lista","")))</f>
        <v/>
      </c>
    </row>
    <row r="10">
      <c r="B10" s="6" t="inlineStr">
        <is>
          <t>Sábado</t>
        </is>
      </c>
      <c r="C10" s="6" t="inlineStr">
        <is>
          <t>Mañana</t>
        </is>
      </c>
      <c r="D10" s="37" t="n">
        <v>0.4166666666666667</v>
      </c>
      <c r="E10" s="38" t="inlineStr">
        <is>
          <t>Visita guiada por el casco antiguo</t>
        </is>
      </c>
      <c r="F10" s="38" t="inlineStr">
        <is>
          <t>Casco histórico</t>
        </is>
      </c>
      <c r="G10" s="14" t="n">
        <v>2.5</v>
      </c>
      <c r="H10" s="6" t="inlineStr">
        <is>
          <t>Sí</t>
        </is>
      </c>
      <c r="I10" s="6" t="inlineStr">
        <is>
          <t>Confirmado</t>
        </is>
      </c>
      <c r="J10" s="10">
        <f>IF(B10="","",IF(B10="Viernes",Panel!$C$7,IF(B10="Sábado",Panel!$C$7+1,Panel!$C$7+2)))</f>
        <v/>
      </c>
      <c r="K10" s="39">
        <f>IF(E10="","",IF(AND(H10="Sí",I10="Pendiente"),"Falta reservar",IF(AND(H10="Sí",I10="Confirmado"),"Reserva lista","")))</f>
        <v/>
      </c>
    </row>
    <row r="11">
      <c r="B11" s="6" t="inlineStr">
        <is>
          <t>Sábado</t>
        </is>
      </c>
      <c r="C11" s="6" t="inlineStr">
        <is>
          <t>Mañana</t>
        </is>
      </c>
      <c r="D11" s="37" t="n">
        <v>0.5208333333333334</v>
      </c>
      <c r="E11" s="38" t="inlineStr">
        <is>
          <t>Aperitivo y mercado local</t>
        </is>
      </c>
      <c r="F11" s="38" t="inlineStr">
        <is>
          <t>Mercado</t>
        </is>
      </c>
      <c r="G11" s="14" t="n">
        <v>1</v>
      </c>
      <c r="H11" s="6" t="inlineStr">
        <is>
          <t>No</t>
        </is>
      </c>
      <c r="I11" s="6" t="inlineStr">
        <is>
          <t>Pendiente</t>
        </is>
      </c>
      <c r="J11" s="10">
        <f>IF(B11="","",IF(B11="Viernes",Panel!$C$7,IF(B11="Sábado",Panel!$C$7+1,Panel!$C$7+2)))</f>
        <v/>
      </c>
      <c r="K11" s="39">
        <f>IF(E11="","",IF(AND(H11="Sí",I11="Pendiente"),"Falta reservar",IF(AND(H11="Sí",I11="Confirmado"),"Reserva lista","")))</f>
        <v/>
      </c>
    </row>
    <row r="12">
      <c r="B12" s="6" t="inlineStr">
        <is>
          <t>Sábado</t>
        </is>
      </c>
      <c r="C12" s="6" t="inlineStr">
        <is>
          <t>Tarde</t>
        </is>
      </c>
      <c r="D12" s="37" t="n">
        <v>0.6041666666666666</v>
      </c>
      <c r="E12" s="38" t="inlineStr">
        <is>
          <t>Comida tranquila</t>
        </is>
      </c>
      <c r="F12" s="38" t="inlineStr">
        <is>
          <t>Restaurante</t>
        </is>
      </c>
      <c r="G12" s="14" t="n">
        <v>1.5</v>
      </c>
      <c r="H12" s="6" t="inlineStr">
        <is>
          <t>No</t>
        </is>
      </c>
      <c r="I12" s="6" t="inlineStr">
        <is>
          <t>Pendiente</t>
        </is>
      </c>
      <c r="J12" s="10">
        <f>IF(B12="","",IF(B12="Viernes",Panel!$C$7,IF(B12="Sábado",Panel!$C$7+1,Panel!$C$7+2)))</f>
        <v/>
      </c>
      <c r="K12" s="39">
        <f>IF(E12="","",IF(AND(H12="Sí",I12="Pendiente"),"Falta reservar",IF(AND(H12="Sí",I12="Confirmado"),"Reserva lista","")))</f>
        <v/>
      </c>
    </row>
    <row r="13">
      <c r="B13" s="6" t="inlineStr">
        <is>
          <t>Sábado</t>
        </is>
      </c>
      <c r="C13" s="6" t="inlineStr">
        <is>
          <t>Tarde</t>
        </is>
      </c>
      <c r="D13" s="37" t="n">
        <v>0.7083333333333334</v>
      </c>
      <c r="E13" s="38" t="inlineStr">
        <is>
          <t>Paseo por el mirador y fotos</t>
        </is>
      </c>
      <c r="F13" s="38" t="inlineStr">
        <is>
          <t>Mirador</t>
        </is>
      </c>
      <c r="G13" s="14" t="n">
        <v>2</v>
      </c>
      <c r="H13" s="6" t="inlineStr">
        <is>
          <t>No</t>
        </is>
      </c>
      <c r="I13" s="6" t="inlineStr">
        <is>
          <t>Pendiente</t>
        </is>
      </c>
      <c r="J13" s="10">
        <f>IF(B13="","",IF(B13="Viernes",Panel!$C$7,IF(B13="Sábado",Panel!$C$7+1,Panel!$C$7+2)))</f>
        <v/>
      </c>
      <c r="K13" s="39">
        <f>IF(E13="","",IF(AND(H13="Sí",I13="Pendiente"),"Falta reservar",IF(AND(H13="Sí",I13="Confirmado"),"Reserva lista","")))</f>
        <v/>
      </c>
    </row>
    <row r="14">
      <c r="B14" s="6" t="inlineStr">
        <is>
          <t>Sábado</t>
        </is>
      </c>
      <c r="C14" s="6" t="inlineStr">
        <is>
          <t>Noche</t>
        </is>
      </c>
      <c r="D14" s="37" t="n">
        <v>0.875</v>
      </c>
      <c r="E14" s="38" t="inlineStr">
        <is>
          <t>Cena y paseo nocturno</t>
        </is>
      </c>
      <c r="F14" s="38" t="inlineStr">
        <is>
          <t>Centro</t>
        </is>
      </c>
      <c r="G14" s="14" t="n">
        <v>2</v>
      </c>
      <c r="H14" s="6" t="inlineStr">
        <is>
          <t>Sí</t>
        </is>
      </c>
      <c r="I14" s="6" t="inlineStr">
        <is>
          <t>Pendiente</t>
        </is>
      </c>
      <c r="J14" s="10">
        <f>IF(B14="","",IF(B14="Viernes",Panel!$C$7,IF(B14="Sábado",Panel!$C$7+1,Panel!$C$7+2)))</f>
        <v/>
      </c>
      <c r="K14" s="39">
        <f>IF(E14="","",IF(AND(H14="Sí",I14="Pendiente"),"Falta reservar",IF(AND(H14="Sí",I14="Confirmado"),"Reserva lista","")))</f>
        <v/>
      </c>
    </row>
    <row r="15">
      <c r="B15" s="6" t="inlineStr">
        <is>
          <t>Domingo</t>
        </is>
      </c>
      <c r="C15" s="6" t="inlineStr">
        <is>
          <t>Mañana</t>
        </is>
      </c>
      <c r="D15" s="37" t="n">
        <v>0.3958333333333333</v>
      </c>
      <c r="E15" s="38" t="inlineStr">
        <is>
          <t>Desayuno y check-out</t>
        </is>
      </c>
      <c r="F15" s="38" t="inlineStr">
        <is>
          <t>Apartamento</t>
        </is>
      </c>
      <c r="G15" s="14" t="n">
        <v>1</v>
      </c>
      <c r="H15" s="6" t="inlineStr">
        <is>
          <t>No</t>
        </is>
      </c>
      <c r="I15" s="6" t="inlineStr">
        <is>
          <t>Pendiente</t>
        </is>
      </c>
      <c r="J15" s="10">
        <f>IF(B15="","",IF(B15="Viernes",Panel!$C$7,IF(B15="Sábado",Panel!$C$7+1,Panel!$C$7+2)))</f>
        <v/>
      </c>
      <c r="K15" s="39">
        <f>IF(E15="","",IF(AND(H15="Sí",I15="Pendiente"),"Falta reservar",IF(AND(H15="Sí",I15="Confirmado"),"Reserva lista","")))</f>
        <v/>
      </c>
    </row>
    <row r="16">
      <c r="B16" s="6" t="inlineStr">
        <is>
          <t>Domingo</t>
        </is>
      </c>
      <c r="C16" s="6" t="inlineStr">
        <is>
          <t>Mañana</t>
        </is>
      </c>
      <c r="D16" s="37" t="n">
        <v>0.4583333333333333</v>
      </c>
      <c r="E16" s="38" t="inlineStr">
        <is>
          <t>Ruta de senderismo corta</t>
        </is>
      </c>
      <c r="F16" s="38" t="inlineStr">
        <is>
          <t>Sierra</t>
        </is>
      </c>
      <c r="G16" s="14" t="n">
        <v>3</v>
      </c>
      <c r="H16" s="6" t="inlineStr">
        <is>
          <t>Sí</t>
        </is>
      </c>
      <c r="I16" s="6" t="inlineStr">
        <is>
          <t>Pendiente</t>
        </is>
      </c>
      <c r="J16" s="10">
        <f>IF(B16="","",IF(B16="Viernes",Panel!$C$7,IF(B16="Sábado",Panel!$C$7+1,Panel!$C$7+2)))</f>
        <v/>
      </c>
      <c r="K16" s="39">
        <f>IF(E16="","",IF(AND(H16="Sí",I16="Pendiente"),"Falta reservar",IF(AND(H16="Sí",I16="Confirmado"),"Reserva lista","")))</f>
        <v/>
      </c>
    </row>
    <row r="17">
      <c r="B17" s="6" t="inlineStr">
        <is>
          <t>Domingo</t>
        </is>
      </c>
      <c r="C17" s="6" t="inlineStr">
        <is>
          <t>Tarde</t>
        </is>
      </c>
      <c r="D17" s="37" t="n">
        <v>0.6041666666666666</v>
      </c>
      <c r="E17" s="38" t="inlineStr">
        <is>
          <t>Comida de despedida</t>
        </is>
      </c>
      <c r="F17" s="38" t="inlineStr">
        <is>
          <t>Pueblo</t>
        </is>
      </c>
      <c r="G17" s="14" t="n">
        <v>1.5</v>
      </c>
      <c r="H17" s="6" t="inlineStr">
        <is>
          <t>No</t>
        </is>
      </c>
      <c r="I17" s="6" t="inlineStr">
        <is>
          <t>Pendiente</t>
        </is>
      </c>
      <c r="J17" s="10">
        <f>IF(B17="","",IF(B17="Viernes",Panel!$C$7,IF(B17="Sábado",Panel!$C$7+1,Panel!$C$7+2)))</f>
        <v/>
      </c>
      <c r="K17" s="39">
        <f>IF(E17="","",IF(AND(H17="Sí",I17="Pendiente"),"Falta reservar",IF(AND(H17="Sí",I17="Confirmado"),"Reserva lista","")))</f>
        <v/>
      </c>
    </row>
    <row r="18">
      <c r="B18" s="6" t="inlineStr">
        <is>
          <t>Domingo</t>
        </is>
      </c>
      <c r="C18" s="6" t="inlineStr">
        <is>
          <t>Tarde</t>
        </is>
      </c>
      <c r="D18" s="37" t="n">
        <v>0.7083333333333334</v>
      </c>
      <c r="E18" s="38" t="inlineStr">
        <is>
          <t>Vuelta a casa</t>
        </is>
      </c>
      <c r="F18" s="38" t="inlineStr">
        <is>
          <t>Carretera</t>
        </is>
      </c>
      <c r="G18" s="14" t="n">
        <v>2.5</v>
      </c>
      <c r="H18" s="6" t="inlineStr">
        <is>
          <t>No</t>
        </is>
      </c>
      <c r="I18" s="6" t="inlineStr">
        <is>
          <t>Pendiente</t>
        </is>
      </c>
      <c r="J18" s="10">
        <f>IF(B18="","",IF(B18="Viernes",Panel!$C$7,IF(B18="Sábado",Panel!$C$7+1,Panel!$C$7+2)))</f>
        <v/>
      </c>
      <c r="K18" s="39">
        <f>IF(E18="","",IF(AND(H18="Sí",I18="Pendiente"),"Falta reservar",IF(AND(H18="Sí",I18="Confirmado"),"Reserva lista","")))</f>
        <v/>
      </c>
    </row>
    <row r="19">
      <c r="B19" s="6" t="n"/>
      <c r="C19" s="6" t="n"/>
      <c r="D19" s="37" t="n"/>
      <c r="E19" s="38" t="n"/>
      <c r="F19" s="38" t="n"/>
      <c r="G19" s="14" t="n"/>
      <c r="H19" s="6" t="n"/>
      <c r="I19" s="6" t="n"/>
      <c r="J19" s="10">
        <f>IF(B19="","",IF(B19="Viernes",Panel!$C$7,IF(B19="Sábado",Panel!$C$7+1,Panel!$C$7+2)))</f>
        <v/>
      </c>
      <c r="K19" s="39">
        <f>IF(E19="","",IF(AND(H19="Sí",I19="Pendiente"),"Falta reservar",IF(AND(H19="Sí",I19="Confirmado"),"Reserva lista","")))</f>
        <v/>
      </c>
    </row>
    <row r="20">
      <c r="B20" s="6" t="n"/>
      <c r="C20" s="6" t="n"/>
      <c r="D20" s="37" t="n"/>
      <c r="E20" s="38" t="n"/>
      <c r="F20" s="38" t="n"/>
      <c r="G20" s="14" t="n"/>
      <c r="H20" s="6" t="n"/>
      <c r="I20" s="6" t="n"/>
      <c r="J20" s="10">
        <f>IF(B20="","",IF(B20="Viernes",Panel!$C$7,IF(B20="Sábado",Panel!$C$7+1,Panel!$C$7+2)))</f>
        <v/>
      </c>
      <c r="K20" s="39">
        <f>IF(E20="","",IF(AND(H20="Sí",I20="Pendiente"),"Falta reservar",IF(AND(H20="Sí",I20="Confirmado"),"Reserva lista","")))</f>
        <v/>
      </c>
    </row>
    <row r="21">
      <c r="B21" s="6" t="n"/>
      <c r="C21" s="6" t="n"/>
      <c r="D21" s="37" t="n"/>
      <c r="E21" s="38" t="n"/>
      <c r="F21" s="38" t="n"/>
      <c r="G21" s="14" t="n"/>
      <c r="H21" s="6" t="n"/>
      <c r="I21" s="6" t="n"/>
      <c r="J21" s="10">
        <f>IF(B21="","",IF(B21="Viernes",Panel!$C$7,IF(B21="Sábado",Panel!$C$7+1,Panel!$C$7+2)))</f>
        <v/>
      </c>
      <c r="K21" s="39">
        <f>IF(E21="","",IF(AND(H21="Sí",I21="Pendiente"),"Falta reservar",IF(AND(H21="Sí",I21="Confirmado"),"Reserva lista","")))</f>
        <v/>
      </c>
    </row>
    <row r="22">
      <c r="B22" s="6" t="n"/>
      <c r="C22" s="6" t="n"/>
      <c r="D22" s="37" t="n"/>
      <c r="E22" s="38" t="n"/>
      <c r="F22" s="38" t="n"/>
      <c r="G22" s="14" t="n"/>
      <c r="H22" s="6" t="n"/>
      <c r="I22" s="6" t="n"/>
      <c r="J22" s="10">
        <f>IF(B22="","",IF(B22="Viernes",Panel!$C$7,IF(B22="Sábado",Panel!$C$7+1,Panel!$C$7+2)))</f>
        <v/>
      </c>
      <c r="K22" s="39">
        <f>IF(E22="","",IF(AND(H22="Sí",I22="Pendiente"),"Falta reservar",IF(AND(H22="Sí",I22="Confirmado"),"Reserva lista","")))</f>
        <v/>
      </c>
    </row>
    <row r="23">
      <c r="B23" s="6" t="n"/>
      <c r="C23" s="6" t="n"/>
      <c r="D23" s="37" t="n"/>
      <c r="E23" s="38" t="n"/>
      <c r="F23" s="38" t="n"/>
      <c r="G23" s="14" t="n"/>
      <c r="H23" s="6" t="n"/>
      <c r="I23" s="6" t="n"/>
      <c r="J23" s="10">
        <f>IF(B23="","",IF(B23="Viernes",Panel!$C$7,IF(B23="Sábado",Panel!$C$7+1,Panel!$C$7+2)))</f>
        <v/>
      </c>
      <c r="K23" s="39">
        <f>IF(E23="","",IF(AND(H23="Sí",I23="Pendiente"),"Falta reservar",IF(AND(H23="Sí",I23="Confirmado"),"Reserva lista","")))</f>
        <v/>
      </c>
    </row>
    <row r="24">
      <c r="B24" s="6" t="n"/>
      <c r="C24" s="6" t="n"/>
      <c r="D24" s="37" t="n"/>
      <c r="E24" s="38" t="n"/>
      <c r="F24" s="38" t="n"/>
      <c r="G24" s="14" t="n"/>
      <c r="H24" s="6" t="n"/>
      <c r="I24" s="6" t="n"/>
      <c r="J24" s="10">
        <f>IF(B24="","",IF(B24="Viernes",Panel!$C$7,IF(B24="Sábado",Panel!$C$7+1,Panel!$C$7+2)))</f>
        <v/>
      </c>
      <c r="K24" s="39">
        <f>IF(E24="","",IF(AND(H24="Sí",I24="Pendiente"),"Falta reservar",IF(AND(H24="Sí",I24="Confirmado"),"Reserva lista","")))</f>
        <v/>
      </c>
    </row>
    <row r="25">
      <c r="B25" s="6" t="n"/>
      <c r="C25" s="6" t="n"/>
      <c r="D25" s="37" t="n"/>
      <c r="E25" s="38" t="n"/>
      <c r="F25" s="38" t="n"/>
      <c r="G25" s="14" t="n"/>
      <c r="H25" s="6" t="n"/>
      <c r="I25" s="6" t="n"/>
      <c r="J25" s="10">
        <f>IF(B25="","",IF(B25="Viernes",Panel!$C$7,IF(B25="Sábado",Panel!$C$7+1,Panel!$C$7+2)))</f>
        <v/>
      </c>
      <c r="K25" s="39">
        <f>IF(E25="","",IF(AND(H25="Sí",I25="Pendiente"),"Falta reservar",IF(AND(H25="Sí",I25="Confirmado"),"Reserva lista","")))</f>
        <v/>
      </c>
    </row>
    <row r="26">
      <c r="B26" s="6" t="n"/>
      <c r="C26" s="6" t="n"/>
      <c r="D26" s="37" t="n"/>
      <c r="E26" s="38" t="n"/>
      <c r="F26" s="38" t="n"/>
      <c r="G26" s="14" t="n"/>
      <c r="H26" s="6" t="n"/>
      <c r="I26" s="6" t="n"/>
      <c r="J26" s="10">
        <f>IF(B26="","",IF(B26="Viernes",Panel!$C$7,IF(B26="Sábado",Panel!$C$7+1,Panel!$C$7+2)))</f>
        <v/>
      </c>
      <c r="K26" s="39">
        <f>IF(E26="","",IF(AND(H26="Sí",I26="Pendiente"),"Falta reservar",IF(AND(H26="Sí",I26="Confirmado"),"Reserva lista","")))</f>
        <v/>
      </c>
    </row>
    <row r="27">
      <c r="B27" s="6" t="n"/>
      <c r="C27" s="6" t="n"/>
      <c r="D27" s="37" t="n"/>
      <c r="E27" s="38" t="n"/>
      <c r="F27" s="38" t="n"/>
      <c r="G27" s="14" t="n"/>
      <c r="H27" s="6" t="n"/>
      <c r="I27" s="6" t="n"/>
      <c r="J27" s="10">
        <f>IF(B27="","",IF(B27="Viernes",Panel!$C$7,IF(B27="Sábado",Panel!$C$7+1,Panel!$C$7+2)))</f>
        <v/>
      </c>
      <c r="K27" s="39">
        <f>IF(E27="","",IF(AND(H27="Sí",I27="Pendiente"),"Falta reservar",IF(AND(H27="Sí",I27="Confirmado"),"Reserva lista","")))</f>
        <v/>
      </c>
    </row>
    <row r="28">
      <c r="B28" s="6" t="n"/>
      <c r="C28" s="6" t="n"/>
      <c r="D28" s="37" t="n"/>
      <c r="E28" s="38" t="n"/>
      <c r="F28" s="38" t="n"/>
      <c r="G28" s="14" t="n"/>
      <c r="H28" s="6" t="n"/>
      <c r="I28" s="6" t="n"/>
      <c r="J28" s="10">
        <f>IF(B28="","",IF(B28="Viernes",Panel!$C$7,IF(B28="Sábado",Panel!$C$7+1,Panel!$C$7+2)))</f>
        <v/>
      </c>
      <c r="K28" s="39">
        <f>IF(E28="","",IF(AND(H28="Sí",I28="Pendiente"),"Falta reservar",IF(AND(H28="Sí",I28="Confirmado"),"Reserva lista","")))</f>
        <v/>
      </c>
    </row>
    <row r="29">
      <c r="B29" s="6" t="n"/>
      <c r="C29" s="6" t="n"/>
      <c r="D29" s="37" t="n"/>
      <c r="E29" s="38" t="n"/>
      <c r="F29" s="38" t="n"/>
      <c r="G29" s="14" t="n"/>
      <c r="H29" s="6" t="n"/>
      <c r="I29" s="6" t="n"/>
      <c r="J29" s="10">
        <f>IF(B29="","",IF(B29="Viernes",Panel!$C$7,IF(B29="Sábado",Panel!$C$7+1,Panel!$C$7+2)))</f>
        <v/>
      </c>
      <c r="K29" s="39">
        <f>IF(E29="","",IF(AND(H29="Sí",I29="Pendiente"),"Falta reservar",IF(AND(H29="Sí",I29="Confirmado"),"Reserva lista","")))</f>
        <v/>
      </c>
    </row>
    <row r="30">
      <c r="B30" s="6" t="n"/>
      <c r="C30" s="6" t="n"/>
      <c r="D30" s="37" t="n"/>
      <c r="E30" s="38" t="n"/>
      <c r="F30" s="38" t="n"/>
      <c r="G30" s="14" t="n"/>
      <c r="H30" s="6" t="n"/>
      <c r="I30" s="6" t="n"/>
      <c r="J30" s="10">
        <f>IF(B30="","",IF(B30="Viernes",Panel!$C$7,IF(B30="Sábado",Panel!$C$7+1,Panel!$C$7+2)))</f>
        <v/>
      </c>
      <c r="K30" s="39">
        <f>IF(E30="","",IF(AND(H30="Sí",I30="Pendiente"),"Falta reservar",IF(AND(H30="Sí",I30="Confirmado"),"Reserva lista","")))</f>
        <v/>
      </c>
    </row>
    <row r="31">
      <c r="B31" s="6" t="n"/>
      <c r="C31" s="6" t="n"/>
      <c r="D31" s="37" t="n"/>
      <c r="E31" s="38" t="n"/>
      <c r="F31" s="38" t="n"/>
      <c r="G31" s="14" t="n"/>
      <c r="H31" s="6" t="n"/>
      <c r="I31" s="6" t="n"/>
      <c r="J31" s="10">
        <f>IF(B31="","",IF(B31="Viernes",Panel!$C$7,IF(B31="Sábado",Panel!$C$7+1,Panel!$C$7+2)))</f>
        <v/>
      </c>
      <c r="K31" s="39">
        <f>IF(E31="","",IF(AND(H31="Sí",I31="Pendiente"),"Falta reservar",IF(AND(H31="Sí",I31="Confirmado"),"Reserva lista","")))</f>
        <v/>
      </c>
    </row>
    <row r="32">
      <c r="B32" s="6" t="n"/>
      <c r="C32" s="6" t="n"/>
      <c r="D32" s="37" t="n"/>
      <c r="E32" s="38" t="n"/>
      <c r="F32" s="38" t="n"/>
      <c r="G32" s="14" t="n"/>
      <c r="H32" s="6" t="n"/>
      <c r="I32" s="6" t="n"/>
      <c r="J32" s="10">
        <f>IF(B32="","",IF(B32="Viernes",Panel!$C$7,IF(B32="Sábado",Panel!$C$7+1,Panel!$C$7+2)))</f>
        <v/>
      </c>
      <c r="K32" s="39">
        <f>IF(E32="","",IF(AND(H32="Sí",I32="Pendiente"),"Falta reservar",IF(AND(H32="Sí",I32="Confirmado"),"Reserva lista","")))</f>
        <v/>
      </c>
    </row>
    <row r="33">
      <c r="B33" s="6" t="n"/>
      <c r="C33" s="6" t="n"/>
      <c r="D33" s="37" t="n"/>
      <c r="E33" s="38" t="n"/>
      <c r="F33" s="38" t="n"/>
      <c r="G33" s="14" t="n"/>
      <c r="H33" s="6" t="n"/>
      <c r="I33" s="6" t="n"/>
      <c r="J33" s="10">
        <f>IF(B33="","",IF(B33="Viernes",Panel!$C$7,IF(B33="Sábado",Panel!$C$7+1,Panel!$C$7+2)))</f>
        <v/>
      </c>
      <c r="K33" s="39">
        <f>IF(E33="","",IF(AND(H33="Sí",I33="Pendiente"),"Falta reservar",IF(AND(H33="Sí",I33="Confirmado"),"Reserva lista","")))</f>
        <v/>
      </c>
    </row>
    <row r="34">
      <c r="B34" s="6" t="n"/>
      <c r="C34" s="6" t="n"/>
      <c r="D34" s="37" t="n"/>
      <c r="E34" s="38" t="n"/>
      <c r="F34" s="38" t="n"/>
      <c r="G34" s="14" t="n"/>
      <c r="H34" s="6" t="n"/>
      <c r="I34" s="6" t="n"/>
      <c r="J34" s="10">
        <f>IF(B34="","",IF(B34="Viernes",Panel!$C$7,IF(B34="Sábado",Panel!$C$7+1,Panel!$C$7+2)))</f>
        <v/>
      </c>
      <c r="K34" s="39">
        <f>IF(E34="","",IF(AND(H34="Sí",I34="Pendiente"),"Falta reservar",IF(AND(H34="Sí",I34="Confirmado"),"Reserva lista","")))</f>
        <v/>
      </c>
    </row>
    <row r="35">
      <c r="B35" s="6" t="n"/>
      <c r="C35" s="6" t="n"/>
      <c r="D35" s="37" t="n"/>
      <c r="E35" s="38" t="n"/>
      <c r="F35" s="38" t="n"/>
      <c r="G35" s="14" t="n"/>
      <c r="H35" s="6" t="n"/>
      <c r="I35" s="6" t="n"/>
      <c r="J35" s="10">
        <f>IF(B35="","",IF(B35="Viernes",Panel!$C$7,IF(B35="Sábado",Panel!$C$7+1,Panel!$C$7+2)))</f>
        <v/>
      </c>
      <c r="K35" s="39">
        <f>IF(E35="","",IF(AND(H35="Sí",I35="Pendiente"),"Falta reservar",IF(AND(H35="Sí",I35="Confirmado"),"Reserva lista","")))</f>
        <v/>
      </c>
    </row>
    <row r="36">
      <c r="B36" s="6" t="n"/>
      <c r="C36" s="6" t="n"/>
      <c r="D36" s="37" t="n"/>
      <c r="E36" s="38" t="n"/>
      <c r="F36" s="38" t="n"/>
      <c r="G36" s="14" t="n"/>
      <c r="H36" s="6" t="n"/>
      <c r="I36" s="6" t="n"/>
      <c r="J36" s="10">
        <f>IF(B36="","",IF(B36="Viernes",Panel!$C$7,IF(B36="Sábado",Panel!$C$7+1,Panel!$C$7+2)))</f>
        <v/>
      </c>
      <c r="K36" s="39">
        <f>IF(E36="","",IF(AND(H36="Sí",I36="Pendiente"),"Falta reservar",IF(AND(H36="Sí",I36="Confirmado"),"Reserva lista","")))</f>
        <v/>
      </c>
    </row>
    <row r="37">
      <c r="D37" s="24" t="inlineStr">
        <is>
          <t>TOTAL</t>
        </is>
      </c>
      <c r="E37" s="30">
        <f>COUNTIF(E7:E36,"?*")</f>
        <v/>
      </c>
      <c r="G37" s="31">
        <f>SUM(G7:G36)</f>
        <v/>
      </c>
    </row>
    <row r="38">
      <c r="D38" s="40" t="inlineStr">
        <is>
          <t>Total de actividades y de horas planificadas. Si no cabe todo, quita lo menos importante: una escapada corta pide pocas cosas y bien hechas.</t>
        </is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">
    <mergeCell ref="B3:K3"/>
    <mergeCell ref="B2:K2"/>
  </mergeCells>
  <conditionalFormatting sqref="E7:E36">
    <cfRule type="expression" priority="1" dxfId="3">
      <formula>MOD(ROW(),2)=0</formula>
    </cfRule>
  </conditionalFormatting>
  <conditionalFormatting sqref="I7:I36">
    <cfRule type="cellIs" priority="2" operator="equal" dxfId="2">
      <formula>"Hecho"</formula>
    </cfRule>
  </conditionalFormatting>
  <conditionalFormatting sqref="K7:K36">
    <cfRule type="cellIs" priority="3" operator="equal" dxfId="0">
      <formula>"Falta reservar"</formula>
    </cfRule>
    <cfRule type="cellIs" priority="4" operator="equal" dxfId="2">
      <formula>"Reserva lista"</formula>
    </cfRule>
  </conditionalFormatting>
  <dataValidations count="4">
    <dataValidation sqref="B7:B36" showDropDown="0" showInputMessage="0" showErrorMessage="0" allowBlank="1" type="list">
      <formula1>=Listas!$A$2:$A$4</formula1>
    </dataValidation>
    <dataValidation sqref="C7:C36" showDropDown="0" showInputMessage="0" showErrorMessage="0" allowBlank="1" type="list">
      <formula1>=Listas!$C$2:$C$4</formula1>
    </dataValidation>
    <dataValidation sqref="H7:H36" showDropDown="0" showInputMessage="0" showErrorMessage="0" allowBlank="1" type="list">
      <formula1>=Listas!$H$2:$H$3</formula1>
    </dataValidation>
    <dataValidation sqref="I7:I36" showDropDown="0" showInputMessage="0" showErrorMessage="0" allowBlank="1" type="list">
      <formula1>=Listas!$F$2:$F$4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34D399"/>
    <outlinePr summaryBelow="1" summaryRight="1"/>
    <pageSetUpPr fitToPage="1"/>
  </sheetPr>
  <dimension ref="B2:M42"/>
  <sheetViews>
    <sheetView showGridLines="0"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30" customWidth="1" min="2" max="2"/>
    <col width="16" customWidth="1" min="3" max="3"/>
    <col width="16" customWidth="1" min="4" max="4"/>
    <col width="14" customWidth="1" min="5" max="5"/>
    <col width="14" customWidth="1" min="6" max="6"/>
    <col width="12" customWidth="1" min="7" max="7"/>
    <col width="12" customWidth="1" min="8" max="8"/>
    <col width="12" customWidth="1" min="9" max="9"/>
    <col width="12" customWidth="1" min="10" max="10"/>
    <col width="10" customWidth="1" min="11" max="11"/>
    <col width="13" customWidth="1" min="12" max="12"/>
    <col width="32" customWidth="1" min="13" max="13"/>
  </cols>
  <sheetData>
    <row r="2" ht="34" customHeight="1">
      <c r="B2" s="1" t="inlineStr">
        <is>
          <t>Reservas y gastos: estimado frente a real</t>
        </is>
      </c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</row>
    <row r="3">
      <c r="B3" s="3" t="inlineStr">
        <is>
          <t>Apunta lo previsto y, cuando pagues, lo real. La previsión usa el real si existe y, si no, el estimado</t>
        </is>
      </c>
    </row>
    <row r="6" ht="40" customHeight="1">
      <c r="B6" s="19" t="inlineStr">
        <is>
          <t>Concepto</t>
        </is>
      </c>
      <c r="C6" s="19" t="inlineStr">
        <is>
          <t>Categoría</t>
        </is>
      </c>
      <c r="D6" s="19" t="inlineStr">
        <is>
          <t>Día</t>
        </is>
      </c>
      <c r="E6" s="19" t="inlineStr">
        <is>
          <t>Reserva</t>
        </is>
      </c>
      <c r="F6" s="19" t="inlineStr">
        <is>
          <t>Cancelación hasta</t>
        </is>
      </c>
      <c r="G6" s="19" t="inlineStr">
        <is>
          <t>Estimado</t>
        </is>
      </c>
      <c r="H6" s="19" t="inlineStr">
        <is>
          <t>Real</t>
        </is>
      </c>
      <c r="I6" s="19" t="inlineStr">
        <is>
          <t>Previsión</t>
        </is>
      </c>
      <c r="J6" s="19" t="inlineStr">
        <is>
          <t>Diferencia</t>
        </is>
      </c>
      <c r="K6" s="19" t="inlineStr">
        <is>
          <t>¿Pagado?</t>
        </is>
      </c>
      <c r="L6" s="19" t="inlineStr">
        <is>
          <t>Pendiente de pago</t>
        </is>
      </c>
      <c r="M6" s="19" t="inlineStr">
        <is>
          <t>Aviso</t>
        </is>
      </c>
    </row>
    <row r="7">
      <c r="B7" s="38" t="inlineStr">
        <is>
          <t>Apartamento 2 noches</t>
        </is>
      </c>
      <c r="C7" s="38" t="inlineStr">
        <is>
          <t>Alojamiento</t>
        </is>
      </c>
      <c r="D7" s="38" t="inlineStr">
        <is>
          <t>Toda la escapada</t>
        </is>
      </c>
      <c r="E7" s="6" t="inlineStr">
        <is>
          <t>Reservado</t>
        </is>
      </c>
      <c r="F7" s="8" t="n">
        <v>46328</v>
      </c>
      <c r="G7" s="12" t="n">
        <v>240</v>
      </c>
      <c r="H7" s="12" t="n">
        <v>246</v>
      </c>
      <c r="I7" s="22">
        <f>IF(B7="","",IF(H7="",G7,H7))</f>
        <v/>
      </c>
      <c r="J7" s="21">
        <f>IF(OR(B7="",H7=""),"",H7-G7)</f>
        <v/>
      </c>
      <c r="K7" s="6" t="inlineStr">
        <is>
          <t>Sí</t>
        </is>
      </c>
      <c r="L7" s="21">
        <f>IF(B7="","",IF(K7="Sí",0,I7))</f>
        <v/>
      </c>
      <c r="M7" s="39">
        <f>IF(B7="","",IF(E7="Pendiente","Falta reservar",IF(AND(E7="Reservado",F7&lt;&gt;"",F7&lt;TODAY()),"Plazo de cancelación vencido",IF(AND(E7="Reservado",F7&lt;&gt;"",F7-TODAY()&lt;=7),"Cancelación gratis en "&amp;(F7-TODAY())&amp;" días",IF(AND(H7&lt;&gt;"",H7&gt;G7*1.1),"Gasto por encima de lo previsto","")))))</f>
        <v/>
      </c>
    </row>
    <row r="8">
      <c r="B8" s="38" t="inlineStr">
        <is>
          <t>Gasolina ida y vuelta</t>
        </is>
      </c>
      <c r="C8" s="38" t="inlineStr">
        <is>
          <t>Transporte</t>
        </is>
      </c>
      <c r="D8" s="38" t="inlineStr">
        <is>
          <t>Viernes</t>
        </is>
      </c>
      <c r="E8" s="6" t="inlineStr">
        <is>
          <t>No necesita</t>
        </is>
      </c>
      <c r="F8" s="8" t="n"/>
      <c r="G8" s="12" t="n">
        <v>55</v>
      </c>
      <c r="H8" s="12" t="n"/>
      <c r="I8" s="22">
        <f>IF(B8="","",IF(H8="",G8,H8))</f>
        <v/>
      </c>
      <c r="J8" s="21">
        <f>IF(OR(B8="",H8=""),"",H8-G8)</f>
        <v/>
      </c>
      <c r="K8" s="6" t="inlineStr">
        <is>
          <t>No</t>
        </is>
      </c>
      <c r="L8" s="21">
        <f>IF(B8="","",IF(K8="Sí",0,I8))</f>
        <v/>
      </c>
      <c r="M8" s="39">
        <f>IF(B8="","",IF(E8="Pendiente","Falta reservar",IF(AND(E8="Reservado",F8&lt;&gt;"",F8&lt;TODAY()),"Plazo de cancelación vencido",IF(AND(E8="Reservado",F8&lt;&gt;"",F8-TODAY()&lt;=7),"Cancelación gratis en "&amp;(F8-TODAY())&amp;" días",IF(AND(H8&lt;&gt;"",H8&gt;G8*1.1),"Gasto por encima de lo previsto","")))))</f>
        <v/>
      </c>
    </row>
    <row r="9">
      <c r="B9" s="38" t="inlineStr">
        <is>
          <t>Peajes</t>
        </is>
      </c>
      <c r="C9" s="38" t="inlineStr">
        <is>
          <t>Transporte</t>
        </is>
      </c>
      <c r="D9" s="38" t="inlineStr">
        <is>
          <t>Viernes</t>
        </is>
      </c>
      <c r="E9" s="6" t="inlineStr">
        <is>
          <t>No necesita</t>
        </is>
      </c>
      <c r="F9" s="8" t="n"/>
      <c r="G9" s="12" t="n">
        <v>14</v>
      </c>
      <c r="H9" s="12" t="n"/>
      <c r="I9" s="22">
        <f>IF(B9="","",IF(H9="",G9,H9))</f>
        <v/>
      </c>
      <c r="J9" s="21">
        <f>IF(OR(B9="",H9=""),"",H9-G9)</f>
        <v/>
      </c>
      <c r="K9" s="6" t="inlineStr">
        <is>
          <t>No</t>
        </is>
      </c>
      <c r="L9" s="21">
        <f>IF(B9="","",IF(K9="Sí",0,I9))</f>
        <v/>
      </c>
      <c r="M9" s="39">
        <f>IF(B9="","",IF(E9="Pendiente","Falta reservar",IF(AND(E9="Reservado",F9&lt;&gt;"",F9&lt;TODAY()),"Plazo de cancelación vencido",IF(AND(E9="Reservado",F9&lt;&gt;"",F9-TODAY()&lt;=7),"Cancelación gratis en "&amp;(F9-TODAY())&amp;" días",IF(AND(H9&lt;&gt;"",H9&gt;G9*1.1),"Gasto por encima de lo previsto","")))))</f>
        <v/>
      </c>
    </row>
    <row r="10">
      <c r="B10" s="38" t="inlineStr">
        <is>
          <t>Parking en el centro</t>
        </is>
      </c>
      <c r="C10" s="38" t="inlineStr">
        <is>
          <t>Transporte</t>
        </is>
      </c>
      <c r="D10" s="38" t="inlineStr">
        <is>
          <t>Sábado</t>
        </is>
      </c>
      <c r="E10" s="6" t="inlineStr">
        <is>
          <t>No necesita</t>
        </is>
      </c>
      <c r="F10" s="8" t="n"/>
      <c r="G10" s="12" t="n">
        <v>12</v>
      </c>
      <c r="H10" s="12" t="n"/>
      <c r="I10" s="22">
        <f>IF(B10="","",IF(H10="",G10,H10))</f>
        <v/>
      </c>
      <c r="J10" s="21">
        <f>IF(OR(B10="",H10=""),"",H10-G10)</f>
        <v/>
      </c>
      <c r="K10" s="6" t="inlineStr">
        <is>
          <t>No</t>
        </is>
      </c>
      <c r="L10" s="21">
        <f>IF(B10="","",IF(K10="Sí",0,I10))</f>
        <v/>
      </c>
      <c r="M10" s="39">
        <f>IF(B10="","",IF(E10="Pendiente","Falta reservar",IF(AND(E10="Reservado",F10&lt;&gt;"",F10&lt;TODAY()),"Plazo de cancelación vencido",IF(AND(E10="Reservado",F10&lt;&gt;"",F10-TODAY()&lt;=7),"Cancelación gratis en "&amp;(F10-TODAY())&amp;" días",IF(AND(H10&lt;&gt;"",H10&gt;G10*1.1),"Gasto por encima de lo previsto","")))))</f>
        <v/>
      </c>
    </row>
    <row r="11">
      <c r="B11" s="38" t="inlineStr">
        <is>
          <t>Café y snacks de carretera</t>
        </is>
      </c>
      <c r="C11" s="38" t="inlineStr">
        <is>
          <t>Comida y bebida</t>
        </is>
      </c>
      <c r="D11" s="38" t="inlineStr">
        <is>
          <t>Viernes</t>
        </is>
      </c>
      <c r="E11" s="6" t="inlineStr">
        <is>
          <t>No necesita</t>
        </is>
      </c>
      <c r="F11" s="8" t="n"/>
      <c r="G11" s="12" t="n">
        <v>20</v>
      </c>
      <c r="H11" s="12" t="n"/>
      <c r="I11" s="22">
        <f>IF(B11="","",IF(H11="",G11,H11))</f>
        <v/>
      </c>
      <c r="J11" s="21">
        <f>IF(OR(B11="",H11=""),"",H11-G11)</f>
        <v/>
      </c>
      <c r="K11" s="6" t="inlineStr">
        <is>
          <t>No</t>
        </is>
      </c>
      <c r="L11" s="21">
        <f>IF(B11="","",IF(K11="Sí",0,I11))</f>
        <v/>
      </c>
      <c r="M11" s="39">
        <f>IF(B11="","",IF(E11="Pendiente","Falta reservar",IF(AND(E11="Reservado",F11&lt;&gt;"",F11&lt;TODAY()),"Plazo de cancelación vencido",IF(AND(E11="Reservado",F11&lt;&gt;"",F11-TODAY()&lt;=7),"Cancelación gratis en "&amp;(F11-TODAY())&amp;" días",IF(AND(H11&lt;&gt;"",H11&gt;G11*1.1),"Gasto por encima de lo previsto","")))))</f>
        <v/>
      </c>
    </row>
    <row r="12">
      <c r="B12" s="38" t="inlineStr">
        <is>
          <t>Cena del viernes</t>
        </is>
      </c>
      <c r="C12" s="38" t="inlineStr">
        <is>
          <t>Comida y bebida</t>
        </is>
      </c>
      <c r="D12" s="38" t="inlineStr">
        <is>
          <t>Viernes</t>
        </is>
      </c>
      <c r="E12" s="6" t="inlineStr">
        <is>
          <t>Reservado</t>
        </is>
      </c>
      <c r="F12" s="8" t="n">
        <v>46331</v>
      </c>
      <c r="G12" s="12" t="n">
        <v>75</v>
      </c>
      <c r="H12" s="12" t="n"/>
      <c r="I12" s="22">
        <f>IF(B12="","",IF(H12="",G12,H12))</f>
        <v/>
      </c>
      <c r="J12" s="21">
        <f>IF(OR(B12="",H12=""),"",H12-G12)</f>
        <v/>
      </c>
      <c r="K12" s="6" t="inlineStr">
        <is>
          <t>No</t>
        </is>
      </c>
      <c r="L12" s="21">
        <f>IF(B12="","",IF(K12="Sí",0,I12))</f>
        <v/>
      </c>
      <c r="M12" s="39">
        <f>IF(B12="","",IF(E12="Pendiente","Falta reservar",IF(AND(E12="Reservado",F12&lt;&gt;"",F12&lt;TODAY()),"Plazo de cancelación vencido",IF(AND(E12="Reservado",F12&lt;&gt;"",F12-TODAY()&lt;=7),"Cancelación gratis en "&amp;(F12-TODAY())&amp;" días",IF(AND(H12&lt;&gt;"",H12&gt;G12*1.1),"Gasto por encima de lo previsto","")))))</f>
        <v/>
      </c>
    </row>
    <row r="13">
      <c r="B13" s="38" t="inlineStr">
        <is>
          <t>Comida del sábado</t>
        </is>
      </c>
      <c r="C13" s="38" t="inlineStr">
        <is>
          <t>Comida y bebida</t>
        </is>
      </c>
      <c r="D13" s="38" t="inlineStr">
        <is>
          <t>Sábado</t>
        </is>
      </c>
      <c r="E13" s="6" t="inlineStr">
        <is>
          <t>No necesita</t>
        </is>
      </c>
      <c r="F13" s="8" t="n"/>
      <c r="G13" s="12" t="n">
        <v>90</v>
      </c>
      <c r="H13" s="12" t="n"/>
      <c r="I13" s="22">
        <f>IF(B13="","",IF(H13="",G13,H13))</f>
        <v/>
      </c>
      <c r="J13" s="21">
        <f>IF(OR(B13="",H13=""),"",H13-G13)</f>
        <v/>
      </c>
      <c r="K13" s="6" t="inlineStr">
        <is>
          <t>No</t>
        </is>
      </c>
      <c r="L13" s="21">
        <f>IF(B13="","",IF(K13="Sí",0,I13))</f>
        <v/>
      </c>
      <c r="M13" s="39">
        <f>IF(B13="","",IF(E13="Pendiente","Falta reservar",IF(AND(E13="Reservado",F13&lt;&gt;"",F13&lt;TODAY()),"Plazo de cancelación vencido",IF(AND(E13="Reservado",F13&lt;&gt;"",F13-TODAY()&lt;=7),"Cancelación gratis en "&amp;(F13-TODAY())&amp;" días",IF(AND(H13&lt;&gt;"",H13&gt;G13*1.1),"Gasto por encima de lo previsto","")))))</f>
        <v/>
      </c>
    </row>
    <row r="14">
      <c r="B14" s="38" t="inlineStr">
        <is>
          <t>Cena del sábado</t>
        </is>
      </c>
      <c r="C14" s="38" t="inlineStr">
        <is>
          <t>Comida y bebida</t>
        </is>
      </c>
      <c r="D14" s="38" t="inlineStr">
        <is>
          <t>Sábado</t>
        </is>
      </c>
      <c r="E14" s="6" t="inlineStr">
        <is>
          <t>Pendiente</t>
        </is>
      </c>
      <c r="F14" s="8" t="n"/>
      <c r="G14" s="12" t="n">
        <v>85</v>
      </c>
      <c r="H14" s="12" t="n"/>
      <c r="I14" s="22">
        <f>IF(B14="","",IF(H14="",G14,H14))</f>
        <v/>
      </c>
      <c r="J14" s="21">
        <f>IF(OR(B14="",H14=""),"",H14-G14)</f>
        <v/>
      </c>
      <c r="K14" s="6" t="inlineStr">
        <is>
          <t>No</t>
        </is>
      </c>
      <c r="L14" s="21">
        <f>IF(B14="","",IF(K14="Sí",0,I14))</f>
        <v/>
      </c>
      <c r="M14" s="39">
        <f>IF(B14="","",IF(E14="Pendiente","Falta reservar",IF(AND(E14="Reservado",F14&lt;&gt;"",F14&lt;TODAY()),"Plazo de cancelación vencido",IF(AND(E14="Reservado",F14&lt;&gt;"",F14-TODAY()&lt;=7),"Cancelación gratis en "&amp;(F14-TODAY())&amp;" días",IF(AND(H14&lt;&gt;"",H14&gt;G14*1.1),"Gasto por encima de lo previsto","")))))</f>
        <v/>
      </c>
    </row>
    <row r="15">
      <c r="B15" s="38" t="inlineStr">
        <is>
          <t>Desayunos y picnic</t>
        </is>
      </c>
      <c r="C15" s="38" t="inlineStr">
        <is>
          <t>Comida y bebida</t>
        </is>
      </c>
      <c r="D15" s="38" t="inlineStr">
        <is>
          <t>Domingo</t>
        </is>
      </c>
      <c r="E15" s="6" t="inlineStr">
        <is>
          <t>No necesita</t>
        </is>
      </c>
      <c r="F15" s="8" t="n"/>
      <c r="G15" s="12" t="n">
        <v>40</v>
      </c>
      <c r="H15" s="12" t="n"/>
      <c r="I15" s="22">
        <f>IF(B15="","",IF(H15="",G15,H15))</f>
        <v/>
      </c>
      <c r="J15" s="21">
        <f>IF(OR(B15="",H15=""),"",H15-G15)</f>
        <v/>
      </c>
      <c r="K15" s="6" t="inlineStr">
        <is>
          <t>No</t>
        </is>
      </c>
      <c r="L15" s="21">
        <f>IF(B15="","",IF(K15="Sí",0,I15))</f>
        <v/>
      </c>
      <c r="M15" s="39">
        <f>IF(B15="","",IF(E15="Pendiente","Falta reservar",IF(AND(E15="Reservado",F15&lt;&gt;"",F15&lt;TODAY()),"Plazo de cancelación vencido",IF(AND(E15="Reservado",F15&lt;&gt;"",F15-TODAY()&lt;=7),"Cancelación gratis en "&amp;(F15-TODAY())&amp;" días",IF(AND(H15&lt;&gt;"",H15&gt;G15*1.1),"Gasto por encima de lo previsto","")))))</f>
        <v/>
      </c>
    </row>
    <row r="16">
      <c r="B16" s="38" t="inlineStr">
        <is>
          <t>Visita guiada (3 entradas)</t>
        </is>
      </c>
      <c r="C16" s="38" t="inlineStr">
        <is>
          <t>Actividades</t>
        </is>
      </c>
      <c r="D16" s="38" t="inlineStr">
        <is>
          <t>Sábado</t>
        </is>
      </c>
      <c r="E16" s="6" t="inlineStr">
        <is>
          <t>Reservado</t>
        </is>
      </c>
      <c r="F16" s="8" t="n">
        <v>46329</v>
      </c>
      <c r="G16" s="12" t="n">
        <v>45</v>
      </c>
      <c r="H16" s="12" t="n">
        <v>42</v>
      </c>
      <c r="I16" s="22">
        <f>IF(B16="","",IF(H16="",G16,H16))</f>
        <v/>
      </c>
      <c r="J16" s="21">
        <f>IF(OR(B16="",H16=""),"",H16-G16)</f>
        <v/>
      </c>
      <c r="K16" s="6" t="inlineStr">
        <is>
          <t>Sí</t>
        </is>
      </c>
      <c r="L16" s="21">
        <f>IF(B16="","",IF(K16="Sí",0,I16))</f>
        <v/>
      </c>
      <c r="M16" s="39">
        <f>IF(B16="","",IF(E16="Pendiente","Falta reservar",IF(AND(E16="Reservado",F16&lt;&gt;"",F16&lt;TODAY()),"Plazo de cancelación vencido",IF(AND(E16="Reservado",F16&lt;&gt;"",F16-TODAY()&lt;=7),"Cancelación gratis en "&amp;(F16-TODAY())&amp;" días",IF(AND(H16&lt;&gt;"",H16&gt;G16*1.1),"Gasto por encima de lo previsto","")))))</f>
        <v/>
      </c>
    </row>
    <row r="17">
      <c r="B17" s="38" t="inlineStr">
        <is>
          <t>Guía de la ruta de senderismo</t>
        </is>
      </c>
      <c r="C17" s="38" t="inlineStr">
        <is>
          <t>Actividades</t>
        </is>
      </c>
      <c r="D17" s="38" t="inlineStr">
        <is>
          <t>Domingo</t>
        </is>
      </c>
      <c r="E17" s="6" t="inlineStr">
        <is>
          <t>Pendiente</t>
        </is>
      </c>
      <c r="F17" s="8" t="n"/>
      <c r="G17" s="12" t="n">
        <v>30</v>
      </c>
      <c r="H17" s="12" t="n"/>
      <c r="I17" s="22">
        <f>IF(B17="","",IF(H17="",G17,H17))</f>
        <v/>
      </c>
      <c r="J17" s="21">
        <f>IF(OR(B17="",H17=""),"",H17-G17)</f>
        <v/>
      </c>
      <c r="K17" s="6" t="inlineStr">
        <is>
          <t>No</t>
        </is>
      </c>
      <c r="L17" s="21">
        <f>IF(B17="","",IF(K17="Sí",0,I17))</f>
        <v/>
      </c>
      <c r="M17" s="39">
        <f>IF(B17="","",IF(E17="Pendiente","Falta reservar",IF(AND(E17="Reservado",F17&lt;&gt;"",F17&lt;TODAY()),"Plazo de cancelación vencido",IF(AND(E17="Reservado",F17&lt;&gt;"",F17-TODAY()&lt;=7),"Cancelación gratis en "&amp;(F17-TODAY())&amp;" días",IF(AND(H17&lt;&gt;"",H17&gt;G17*1.1),"Gasto por encima de lo previsto","")))))</f>
        <v/>
      </c>
    </row>
    <row r="18">
      <c r="B18" s="38" t="inlineStr">
        <is>
          <t>Recuerdos y productos locales</t>
        </is>
      </c>
      <c r="C18" s="38" t="inlineStr">
        <is>
          <t>Compras</t>
        </is>
      </c>
      <c r="D18" s="38" t="inlineStr">
        <is>
          <t>Domingo</t>
        </is>
      </c>
      <c r="E18" s="6" t="inlineStr">
        <is>
          <t>No necesita</t>
        </is>
      </c>
      <c r="F18" s="8" t="n"/>
      <c r="G18" s="12" t="n">
        <v>25</v>
      </c>
      <c r="H18" s="12" t="n"/>
      <c r="I18" s="22">
        <f>IF(B18="","",IF(H18="",G18,H18))</f>
        <v/>
      </c>
      <c r="J18" s="21">
        <f>IF(OR(B18="",H18=""),"",H18-G18)</f>
        <v/>
      </c>
      <c r="K18" s="6" t="inlineStr">
        <is>
          <t>No</t>
        </is>
      </c>
      <c r="L18" s="21">
        <f>IF(B18="","",IF(K18="Sí",0,I18))</f>
        <v/>
      </c>
      <c r="M18" s="39">
        <f>IF(B18="","",IF(E18="Pendiente","Falta reservar",IF(AND(E18="Reservado",F18&lt;&gt;"",F18&lt;TODAY()),"Plazo de cancelación vencido",IF(AND(E18="Reservado",F18&lt;&gt;"",F18-TODAY()&lt;=7),"Cancelación gratis en "&amp;(F18-TODAY())&amp;" días",IF(AND(H18&lt;&gt;"",H18&gt;G18*1.1),"Gasto por encima de lo previsto","")))))</f>
        <v/>
      </c>
    </row>
    <row r="19">
      <c r="B19" s="38" t="n"/>
      <c r="C19" s="38" t="n"/>
      <c r="D19" s="38" t="n"/>
      <c r="E19" s="6" t="n"/>
      <c r="F19" s="8" t="n"/>
      <c r="G19" s="12" t="n"/>
      <c r="H19" s="12" t="n"/>
      <c r="I19" s="22">
        <f>IF(B19="","",IF(H19="",G19,H19))</f>
        <v/>
      </c>
      <c r="J19" s="21">
        <f>IF(OR(B19="",H19=""),"",H19-G19)</f>
        <v/>
      </c>
      <c r="K19" s="6" t="n"/>
      <c r="L19" s="21">
        <f>IF(B19="","",IF(K19="Sí",0,I19))</f>
        <v/>
      </c>
      <c r="M19" s="39">
        <f>IF(B19="","",IF(E19="Pendiente","Falta reservar",IF(AND(E19="Reservado",F19&lt;&gt;"",F19&lt;TODAY()),"Plazo de cancelación vencido",IF(AND(E19="Reservado",F19&lt;&gt;"",F19-TODAY()&lt;=7),"Cancelación gratis en "&amp;(F19-TODAY())&amp;" días",IF(AND(H19&lt;&gt;"",H19&gt;G19*1.1),"Gasto por encima de lo previsto","")))))</f>
        <v/>
      </c>
    </row>
    <row r="20">
      <c r="B20" s="38" t="n"/>
      <c r="C20" s="38" t="n"/>
      <c r="D20" s="38" t="n"/>
      <c r="E20" s="6" t="n"/>
      <c r="F20" s="8" t="n"/>
      <c r="G20" s="12" t="n"/>
      <c r="H20" s="12" t="n"/>
      <c r="I20" s="22">
        <f>IF(B20="","",IF(H20="",G20,H20))</f>
        <v/>
      </c>
      <c r="J20" s="21">
        <f>IF(OR(B20="",H20=""),"",H20-G20)</f>
        <v/>
      </c>
      <c r="K20" s="6" t="n"/>
      <c r="L20" s="21">
        <f>IF(B20="","",IF(K20="Sí",0,I20))</f>
        <v/>
      </c>
      <c r="M20" s="39">
        <f>IF(B20="","",IF(E20="Pendiente","Falta reservar",IF(AND(E20="Reservado",F20&lt;&gt;"",F20&lt;TODAY()),"Plazo de cancelación vencido",IF(AND(E20="Reservado",F20&lt;&gt;"",F20-TODAY()&lt;=7),"Cancelación gratis en "&amp;(F20-TODAY())&amp;" días",IF(AND(H20&lt;&gt;"",H20&gt;G20*1.1),"Gasto por encima de lo previsto","")))))</f>
        <v/>
      </c>
    </row>
    <row r="21">
      <c r="B21" s="38" t="n"/>
      <c r="C21" s="38" t="n"/>
      <c r="D21" s="38" t="n"/>
      <c r="E21" s="6" t="n"/>
      <c r="F21" s="8" t="n"/>
      <c r="G21" s="12" t="n"/>
      <c r="H21" s="12" t="n"/>
      <c r="I21" s="22">
        <f>IF(B21="","",IF(H21="",G21,H21))</f>
        <v/>
      </c>
      <c r="J21" s="21">
        <f>IF(OR(B21="",H21=""),"",H21-G21)</f>
        <v/>
      </c>
      <c r="K21" s="6" t="n"/>
      <c r="L21" s="21">
        <f>IF(B21="","",IF(K21="Sí",0,I21))</f>
        <v/>
      </c>
      <c r="M21" s="39">
        <f>IF(B21="","",IF(E21="Pendiente","Falta reservar",IF(AND(E21="Reservado",F21&lt;&gt;"",F21&lt;TODAY()),"Plazo de cancelación vencido",IF(AND(E21="Reservado",F21&lt;&gt;"",F21-TODAY()&lt;=7),"Cancelación gratis en "&amp;(F21-TODAY())&amp;" días",IF(AND(H21&lt;&gt;"",H21&gt;G21*1.1),"Gasto por encima de lo previsto","")))))</f>
        <v/>
      </c>
    </row>
    <row r="22">
      <c r="B22" s="38" t="n"/>
      <c r="C22" s="38" t="n"/>
      <c r="D22" s="38" t="n"/>
      <c r="E22" s="6" t="n"/>
      <c r="F22" s="8" t="n"/>
      <c r="G22" s="12" t="n"/>
      <c r="H22" s="12" t="n"/>
      <c r="I22" s="22">
        <f>IF(B22="","",IF(H22="",G22,H22))</f>
        <v/>
      </c>
      <c r="J22" s="21">
        <f>IF(OR(B22="",H22=""),"",H22-G22)</f>
        <v/>
      </c>
      <c r="K22" s="6" t="n"/>
      <c r="L22" s="21">
        <f>IF(B22="","",IF(K22="Sí",0,I22))</f>
        <v/>
      </c>
      <c r="M22" s="39">
        <f>IF(B22="","",IF(E22="Pendiente","Falta reservar",IF(AND(E22="Reservado",F22&lt;&gt;"",F22&lt;TODAY()),"Plazo de cancelación vencido",IF(AND(E22="Reservado",F22&lt;&gt;"",F22-TODAY()&lt;=7),"Cancelación gratis en "&amp;(F22-TODAY())&amp;" días",IF(AND(H22&lt;&gt;"",H22&gt;G22*1.1),"Gasto por encima de lo previsto","")))))</f>
        <v/>
      </c>
    </row>
    <row r="23">
      <c r="B23" s="38" t="n"/>
      <c r="C23" s="38" t="n"/>
      <c r="D23" s="38" t="n"/>
      <c r="E23" s="6" t="n"/>
      <c r="F23" s="8" t="n"/>
      <c r="G23" s="12" t="n"/>
      <c r="H23" s="12" t="n"/>
      <c r="I23" s="22">
        <f>IF(B23="","",IF(H23="",G23,H23))</f>
        <v/>
      </c>
      <c r="J23" s="21">
        <f>IF(OR(B23="",H23=""),"",H23-G23)</f>
        <v/>
      </c>
      <c r="K23" s="6" t="n"/>
      <c r="L23" s="21">
        <f>IF(B23="","",IF(K23="Sí",0,I23))</f>
        <v/>
      </c>
      <c r="M23" s="39">
        <f>IF(B23="","",IF(E23="Pendiente","Falta reservar",IF(AND(E23="Reservado",F23&lt;&gt;"",F23&lt;TODAY()),"Plazo de cancelación vencido",IF(AND(E23="Reservado",F23&lt;&gt;"",F23-TODAY()&lt;=7),"Cancelación gratis en "&amp;(F23-TODAY())&amp;" días",IF(AND(H23&lt;&gt;"",H23&gt;G23*1.1),"Gasto por encima de lo previsto","")))))</f>
        <v/>
      </c>
    </row>
    <row r="24">
      <c r="B24" s="38" t="n"/>
      <c r="C24" s="38" t="n"/>
      <c r="D24" s="38" t="n"/>
      <c r="E24" s="6" t="n"/>
      <c r="F24" s="8" t="n"/>
      <c r="G24" s="12" t="n"/>
      <c r="H24" s="12" t="n"/>
      <c r="I24" s="22">
        <f>IF(B24="","",IF(H24="",G24,H24))</f>
        <v/>
      </c>
      <c r="J24" s="21">
        <f>IF(OR(B24="",H24=""),"",H24-G24)</f>
        <v/>
      </c>
      <c r="K24" s="6" t="n"/>
      <c r="L24" s="21">
        <f>IF(B24="","",IF(K24="Sí",0,I24))</f>
        <v/>
      </c>
      <c r="M24" s="39">
        <f>IF(B24="","",IF(E24="Pendiente","Falta reservar",IF(AND(E24="Reservado",F24&lt;&gt;"",F24&lt;TODAY()),"Plazo de cancelación vencido",IF(AND(E24="Reservado",F24&lt;&gt;"",F24-TODAY()&lt;=7),"Cancelación gratis en "&amp;(F24-TODAY())&amp;" días",IF(AND(H24&lt;&gt;"",H24&gt;G24*1.1),"Gasto por encima de lo previsto","")))))</f>
        <v/>
      </c>
    </row>
    <row r="25">
      <c r="B25" s="38" t="n"/>
      <c r="C25" s="38" t="n"/>
      <c r="D25" s="38" t="n"/>
      <c r="E25" s="6" t="n"/>
      <c r="F25" s="8" t="n"/>
      <c r="G25" s="12" t="n"/>
      <c r="H25" s="12" t="n"/>
      <c r="I25" s="22">
        <f>IF(B25="","",IF(H25="",G25,H25))</f>
        <v/>
      </c>
      <c r="J25" s="21">
        <f>IF(OR(B25="",H25=""),"",H25-G25)</f>
        <v/>
      </c>
      <c r="K25" s="6" t="n"/>
      <c r="L25" s="21">
        <f>IF(B25="","",IF(K25="Sí",0,I25))</f>
        <v/>
      </c>
      <c r="M25" s="39">
        <f>IF(B25="","",IF(E25="Pendiente","Falta reservar",IF(AND(E25="Reservado",F25&lt;&gt;"",F25&lt;TODAY()),"Plazo de cancelación vencido",IF(AND(E25="Reservado",F25&lt;&gt;"",F25-TODAY()&lt;=7),"Cancelación gratis en "&amp;(F25-TODAY())&amp;" días",IF(AND(H25&lt;&gt;"",H25&gt;G25*1.1),"Gasto por encima de lo previsto","")))))</f>
        <v/>
      </c>
    </row>
    <row r="26">
      <c r="B26" s="38" t="n"/>
      <c r="C26" s="38" t="n"/>
      <c r="D26" s="38" t="n"/>
      <c r="E26" s="6" t="n"/>
      <c r="F26" s="8" t="n"/>
      <c r="G26" s="12" t="n"/>
      <c r="H26" s="12" t="n"/>
      <c r="I26" s="22">
        <f>IF(B26="","",IF(H26="",G26,H26))</f>
        <v/>
      </c>
      <c r="J26" s="21">
        <f>IF(OR(B26="",H26=""),"",H26-G26)</f>
        <v/>
      </c>
      <c r="K26" s="6" t="n"/>
      <c r="L26" s="21">
        <f>IF(B26="","",IF(K26="Sí",0,I26))</f>
        <v/>
      </c>
      <c r="M26" s="39">
        <f>IF(B26="","",IF(E26="Pendiente","Falta reservar",IF(AND(E26="Reservado",F26&lt;&gt;"",F26&lt;TODAY()),"Plazo de cancelación vencido",IF(AND(E26="Reservado",F26&lt;&gt;"",F26-TODAY()&lt;=7),"Cancelación gratis en "&amp;(F26-TODAY())&amp;" días",IF(AND(H26&lt;&gt;"",H26&gt;G26*1.1),"Gasto por encima de lo previsto","")))))</f>
        <v/>
      </c>
    </row>
    <row r="27">
      <c r="B27" s="38" t="n"/>
      <c r="C27" s="38" t="n"/>
      <c r="D27" s="38" t="n"/>
      <c r="E27" s="6" t="n"/>
      <c r="F27" s="8" t="n"/>
      <c r="G27" s="12" t="n"/>
      <c r="H27" s="12" t="n"/>
      <c r="I27" s="22">
        <f>IF(B27="","",IF(H27="",G27,H27))</f>
        <v/>
      </c>
      <c r="J27" s="21">
        <f>IF(OR(B27="",H27=""),"",H27-G27)</f>
        <v/>
      </c>
      <c r="K27" s="6" t="n"/>
      <c r="L27" s="21">
        <f>IF(B27="","",IF(K27="Sí",0,I27))</f>
        <v/>
      </c>
      <c r="M27" s="39">
        <f>IF(B27="","",IF(E27="Pendiente","Falta reservar",IF(AND(E27="Reservado",F27&lt;&gt;"",F27&lt;TODAY()),"Plazo de cancelación vencido",IF(AND(E27="Reservado",F27&lt;&gt;"",F27-TODAY()&lt;=7),"Cancelación gratis en "&amp;(F27-TODAY())&amp;" días",IF(AND(H27&lt;&gt;"",H27&gt;G27*1.1),"Gasto por encima de lo previsto","")))))</f>
        <v/>
      </c>
    </row>
    <row r="28">
      <c r="B28" s="38" t="n"/>
      <c r="C28" s="38" t="n"/>
      <c r="D28" s="38" t="n"/>
      <c r="E28" s="6" t="n"/>
      <c r="F28" s="8" t="n"/>
      <c r="G28" s="12" t="n"/>
      <c r="H28" s="12" t="n"/>
      <c r="I28" s="22">
        <f>IF(B28="","",IF(H28="",G28,H28))</f>
        <v/>
      </c>
      <c r="J28" s="21">
        <f>IF(OR(B28="",H28=""),"",H28-G28)</f>
        <v/>
      </c>
      <c r="K28" s="6" t="n"/>
      <c r="L28" s="21">
        <f>IF(B28="","",IF(K28="Sí",0,I28))</f>
        <v/>
      </c>
      <c r="M28" s="39">
        <f>IF(B28="","",IF(E28="Pendiente","Falta reservar",IF(AND(E28="Reservado",F28&lt;&gt;"",F28&lt;TODAY()),"Plazo de cancelación vencido",IF(AND(E28="Reservado",F28&lt;&gt;"",F28-TODAY()&lt;=7),"Cancelación gratis en "&amp;(F28-TODAY())&amp;" días",IF(AND(H28&lt;&gt;"",H28&gt;G28*1.1),"Gasto por encima de lo previsto","")))))</f>
        <v/>
      </c>
    </row>
    <row r="29">
      <c r="B29" s="38" t="n"/>
      <c r="C29" s="38" t="n"/>
      <c r="D29" s="38" t="n"/>
      <c r="E29" s="6" t="n"/>
      <c r="F29" s="8" t="n"/>
      <c r="G29" s="12" t="n"/>
      <c r="H29" s="12" t="n"/>
      <c r="I29" s="22">
        <f>IF(B29="","",IF(H29="",G29,H29))</f>
        <v/>
      </c>
      <c r="J29" s="21">
        <f>IF(OR(B29="",H29=""),"",H29-G29)</f>
        <v/>
      </c>
      <c r="K29" s="6" t="n"/>
      <c r="L29" s="21">
        <f>IF(B29="","",IF(K29="Sí",0,I29))</f>
        <v/>
      </c>
      <c r="M29" s="39">
        <f>IF(B29="","",IF(E29="Pendiente","Falta reservar",IF(AND(E29="Reservado",F29&lt;&gt;"",F29&lt;TODAY()),"Plazo de cancelación vencido",IF(AND(E29="Reservado",F29&lt;&gt;"",F29-TODAY()&lt;=7),"Cancelación gratis en "&amp;(F29-TODAY())&amp;" días",IF(AND(H29&lt;&gt;"",H29&gt;G29*1.1),"Gasto por encima de lo previsto","")))))</f>
        <v/>
      </c>
    </row>
    <row r="30">
      <c r="B30" s="38" t="n"/>
      <c r="C30" s="38" t="n"/>
      <c r="D30" s="38" t="n"/>
      <c r="E30" s="6" t="n"/>
      <c r="F30" s="8" t="n"/>
      <c r="G30" s="12" t="n"/>
      <c r="H30" s="12" t="n"/>
      <c r="I30" s="22">
        <f>IF(B30="","",IF(H30="",G30,H30))</f>
        <v/>
      </c>
      <c r="J30" s="21">
        <f>IF(OR(B30="",H30=""),"",H30-G30)</f>
        <v/>
      </c>
      <c r="K30" s="6" t="n"/>
      <c r="L30" s="21">
        <f>IF(B30="","",IF(K30="Sí",0,I30))</f>
        <v/>
      </c>
      <c r="M30" s="39">
        <f>IF(B30="","",IF(E30="Pendiente","Falta reservar",IF(AND(E30="Reservado",F30&lt;&gt;"",F30&lt;TODAY()),"Plazo de cancelación vencido",IF(AND(E30="Reservado",F30&lt;&gt;"",F30-TODAY()&lt;=7),"Cancelación gratis en "&amp;(F30-TODAY())&amp;" días",IF(AND(H30&lt;&gt;"",H30&gt;G30*1.1),"Gasto por encima de lo previsto","")))))</f>
        <v/>
      </c>
    </row>
    <row r="31">
      <c r="B31" s="38" t="n"/>
      <c r="C31" s="38" t="n"/>
      <c r="D31" s="38" t="n"/>
      <c r="E31" s="6" t="n"/>
      <c r="F31" s="8" t="n"/>
      <c r="G31" s="12" t="n"/>
      <c r="H31" s="12" t="n"/>
      <c r="I31" s="22">
        <f>IF(B31="","",IF(H31="",G31,H31))</f>
        <v/>
      </c>
      <c r="J31" s="21">
        <f>IF(OR(B31="",H31=""),"",H31-G31)</f>
        <v/>
      </c>
      <c r="K31" s="6" t="n"/>
      <c r="L31" s="21">
        <f>IF(B31="","",IF(K31="Sí",0,I31))</f>
        <v/>
      </c>
      <c r="M31" s="39">
        <f>IF(B31="","",IF(E31="Pendiente","Falta reservar",IF(AND(E31="Reservado",F31&lt;&gt;"",F31&lt;TODAY()),"Plazo de cancelación vencido",IF(AND(E31="Reservado",F31&lt;&gt;"",F31-TODAY()&lt;=7),"Cancelación gratis en "&amp;(F31-TODAY())&amp;" días",IF(AND(H31&lt;&gt;"",H31&gt;G31*1.1),"Gasto por encima de lo previsto","")))))</f>
        <v/>
      </c>
    </row>
    <row r="32">
      <c r="B32" s="38" t="n"/>
      <c r="C32" s="38" t="n"/>
      <c r="D32" s="38" t="n"/>
      <c r="E32" s="6" t="n"/>
      <c r="F32" s="8" t="n"/>
      <c r="G32" s="12" t="n"/>
      <c r="H32" s="12" t="n"/>
      <c r="I32" s="22">
        <f>IF(B32="","",IF(H32="",G32,H32))</f>
        <v/>
      </c>
      <c r="J32" s="21">
        <f>IF(OR(B32="",H32=""),"",H32-G32)</f>
        <v/>
      </c>
      <c r="K32" s="6" t="n"/>
      <c r="L32" s="21">
        <f>IF(B32="","",IF(K32="Sí",0,I32))</f>
        <v/>
      </c>
      <c r="M32" s="39">
        <f>IF(B32="","",IF(E32="Pendiente","Falta reservar",IF(AND(E32="Reservado",F32&lt;&gt;"",F32&lt;TODAY()),"Plazo de cancelación vencido",IF(AND(E32="Reservado",F32&lt;&gt;"",F32-TODAY()&lt;=7),"Cancelación gratis en "&amp;(F32-TODAY())&amp;" días",IF(AND(H32&lt;&gt;"",H32&gt;G32*1.1),"Gasto por encima de lo previsto","")))))</f>
        <v/>
      </c>
    </row>
    <row r="33">
      <c r="B33" s="38" t="n"/>
      <c r="C33" s="38" t="n"/>
      <c r="D33" s="38" t="n"/>
      <c r="E33" s="6" t="n"/>
      <c r="F33" s="8" t="n"/>
      <c r="G33" s="12" t="n"/>
      <c r="H33" s="12" t="n"/>
      <c r="I33" s="22">
        <f>IF(B33="","",IF(H33="",G33,H33))</f>
        <v/>
      </c>
      <c r="J33" s="21">
        <f>IF(OR(B33="",H33=""),"",H33-G33)</f>
        <v/>
      </c>
      <c r="K33" s="6" t="n"/>
      <c r="L33" s="21">
        <f>IF(B33="","",IF(K33="Sí",0,I33))</f>
        <v/>
      </c>
      <c r="M33" s="39">
        <f>IF(B33="","",IF(E33="Pendiente","Falta reservar",IF(AND(E33="Reservado",F33&lt;&gt;"",F33&lt;TODAY()),"Plazo de cancelación vencido",IF(AND(E33="Reservado",F33&lt;&gt;"",F33-TODAY()&lt;=7),"Cancelación gratis en "&amp;(F33-TODAY())&amp;" días",IF(AND(H33&lt;&gt;"",H33&gt;G33*1.1),"Gasto por encima de lo previsto","")))))</f>
        <v/>
      </c>
    </row>
    <row r="34">
      <c r="B34" s="38" t="n"/>
      <c r="C34" s="38" t="n"/>
      <c r="D34" s="38" t="n"/>
      <c r="E34" s="6" t="n"/>
      <c r="F34" s="8" t="n"/>
      <c r="G34" s="12" t="n"/>
      <c r="H34" s="12" t="n"/>
      <c r="I34" s="22">
        <f>IF(B34="","",IF(H34="",G34,H34))</f>
        <v/>
      </c>
      <c r="J34" s="21">
        <f>IF(OR(B34="",H34=""),"",H34-G34)</f>
        <v/>
      </c>
      <c r="K34" s="6" t="n"/>
      <c r="L34" s="21">
        <f>IF(B34="","",IF(K34="Sí",0,I34))</f>
        <v/>
      </c>
      <c r="M34" s="39">
        <f>IF(B34="","",IF(E34="Pendiente","Falta reservar",IF(AND(E34="Reservado",F34&lt;&gt;"",F34&lt;TODAY()),"Plazo de cancelación vencido",IF(AND(E34="Reservado",F34&lt;&gt;"",F34-TODAY()&lt;=7),"Cancelación gratis en "&amp;(F34-TODAY())&amp;" días",IF(AND(H34&lt;&gt;"",H34&gt;G34*1.1),"Gasto por encima de lo previsto","")))))</f>
        <v/>
      </c>
    </row>
    <row r="35">
      <c r="B35" s="38" t="n"/>
      <c r="C35" s="38" t="n"/>
      <c r="D35" s="38" t="n"/>
      <c r="E35" s="6" t="n"/>
      <c r="F35" s="8" t="n"/>
      <c r="G35" s="12" t="n"/>
      <c r="H35" s="12" t="n"/>
      <c r="I35" s="22">
        <f>IF(B35="","",IF(H35="",G35,H35))</f>
        <v/>
      </c>
      <c r="J35" s="21">
        <f>IF(OR(B35="",H35=""),"",H35-G35)</f>
        <v/>
      </c>
      <c r="K35" s="6" t="n"/>
      <c r="L35" s="21">
        <f>IF(B35="","",IF(K35="Sí",0,I35))</f>
        <v/>
      </c>
      <c r="M35" s="39">
        <f>IF(B35="","",IF(E35="Pendiente","Falta reservar",IF(AND(E35="Reservado",F35&lt;&gt;"",F35&lt;TODAY()),"Plazo de cancelación vencido",IF(AND(E35="Reservado",F35&lt;&gt;"",F35-TODAY()&lt;=7),"Cancelación gratis en "&amp;(F35-TODAY())&amp;" días",IF(AND(H35&lt;&gt;"",H35&gt;G35*1.1),"Gasto por encima de lo previsto","")))))</f>
        <v/>
      </c>
    </row>
    <row r="36">
      <c r="B36" s="38" t="n"/>
      <c r="C36" s="38" t="n"/>
      <c r="D36" s="38" t="n"/>
      <c r="E36" s="6" t="n"/>
      <c r="F36" s="8" t="n"/>
      <c r="G36" s="12" t="n"/>
      <c r="H36" s="12" t="n"/>
      <c r="I36" s="22">
        <f>IF(B36="","",IF(H36="",G36,H36))</f>
        <v/>
      </c>
      <c r="J36" s="21">
        <f>IF(OR(B36="",H36=""),"",H36-G36)</f>
        <v/>
      </c>
      <c r="K36" s="6" t="n"/>
      <c r="L36" s="21">
        <f>IF(B36="","",IF(K36="Sí",0,I36))</f>
        <v/>
      </c>
      <c r="M36" s="39">
        <f>IF(B36="","",IF(E36="Pendiente","Falta reservar",IF(AND(E36="Reservado",F36&lt;&gt;"",F36&lt;TODAY()),"Plazo de cancelación vencido",IF(AND(E36="Reservado",F36&lt;&gt;"",F36-TODAY()&lt;=7),"Cancelación gratis en "&amp;(F36-TODAY())&amp;" días",IF(AND(H36&lt;&gt;"",H36&gt;G36*1.1),"Gasto por encima de lo previsto","")))))</f>
        <v/>
      </c>
    </row>
    <row r="37">
      <c r="B37" s="38" t="n"/>
      <c r="C37" s="38" t="n"/>
      <c r="D37" s="38" t="n"/>
      <c r="E37" s="6" t="n"/>
      <c r="F37" s="8" t="n"/>
      <c r="G37" s="12" t="n"/>
      <c r="H37" s="12" t="n"/>
      <c r="I37" s="22">
        <f>IF(B37="","",IF(H37="",G37,H37))</f>
        <v/>
      </c>
      <c r="J37" s="21">
        <f>IF(OR(B37="",H37=""),"",H37-G37)</f>
        <v/>
      </c>
      <c r="K37" s="6" t="n"/>
      <c r="L37" s="21">
        <f>IF(B37="","",IF(K37="Sí",0,I37))</f>
        <v/>
      </c>
      <c r="M37" s="39">
        <f>IF(B37="","",IF(E37="Pendiente","Falta reservar",IF(AND(E37="Reservado",F37&lt;&gt;"",F37&lt;TODAY()),"Plazo de cancelación vencido",IF(AND(E37="Reservado",F37&lt;&gt;"",F37-TODAY()&lt;=7),"Cancelación gratis en "&amp;(F37-TODAY())&amp;" días",IF(AND(H37&lt;&gt;"",H37&gt;G37*1.1),"Gasto por encima de lo previsto","")))))</f>
        <v/>
      </c>
    </row>
    <row r="38">
      <c r="B38" s="38" t="n"/>
      <c r="C38" s="38" t="n"/>
      <c r="D38" s="38" t="n"/>
      <c r="E38" s="6" t="n"/>
      <c r="F38" s="8" t="n"/>
      <c r="G38" s="12" t="n"/>
      <c r="H38" s="12" t="n"/>
      <c r="I38" s="22">
        <f>IF(B38="","",IF(H38="",G38,H38))</f>
        <v/>
      </c>
      <c r="J38" s="21">
        <f>IF(OR(B38="",H38=""),"",H38-G38)</f>
        <v/>
      </c>
      <c r="K38" s="6" t="n"/>
      <c r="L38" s="21">
        <f>IF(B38="","",IF(K38="Sí",0,I38))</f>
        <v/>
      </c>
      <c r="M38" s="39">
        <f>IF(B38="","",IF(E38="Pendiente","Falta reservar",IF(AND(E38="Reservado",F38&lt;&gt;"",F38&lt;TODAY()),"Plazo de cancelación vencido",IF(AND(E38="Reservado",F38&lt;&gt;"",F38-TODAY()&lt;=7),"Cancelación gratis en "&amp;(F38-TODAY())&amp;" días",IF(AND(H38&lt;&gt;"",H38&gt;G38*1.1),"Gasto por encima de lo previsto","")))))</f>
        <v/>
      </c>
    </row>
    <row r="39">
      <c r="B39" s="38" t="n"/>
      <c r="C39" s="38" t="n"/>
      <c r="D39" s="38" t="n"/>
      <c r="E39" s="6" t="n"/>
      <c r="F39" s="8" t="n"/>
      <c r="G39" s="12" t="n"/>
      <c r="H39" s="12" t="n"/>
      <c r="I39" s="22">
        <f>IF(B39="","",IF(H39="",G39,H39))</f>
        <v/>
      </c>
      <c r="J39" s="21">
        <f>IF(OR(B39="",H39=""),"",H39-G39)</f>
        <v/>
      </c>
      <c r="K39" s="6" t="n"/>
      <c r="L39" s="21">
        <f>IF(B39="","",IF(K39="Sí",0,I39))</f>
        <v/>
      </c>
      <c r="M39" s="39">
        <f>IF(B39="","",IF(E39="Pendiente","Falta reservar",IF(AND(E39="Reservado",F39&lt;&gt;"",F39&lt;TODAY()),"Plazo de cancelación vencido",IF(AND(E39="Reservado",F39&lt;&gt;"",F39-TODAY()&lt;=7),"Cancelación gratis en "&amp;(F39-TODAY())&amp;" días",IF(AND(H39&lt;&gt;"",H39&gt;G39*1.1),"Gasto por encima de lo previsto","")))))</f>
        <v/>
      </c>
    </row>
    <row r="40">
      <c r="B40" s="38" t="n"/>
      <c r="C40" s="38" t="n"/>
      <c r="D40" s="38" t="n"/>
      <c r="E40" s="6" t="n"/>
      <c r="F40" s="8" t="n"/>
      <c r="G40" s="12" t="n"/>
      <c r="H40" s="12" t="n"/>
      <c r="I40" s="22">
        <f>IF(B40="","",IF(H40="",G40,H40))</f>
        <v/>
      </c>
      <c r="J40" s="21">
        <f>IF(OR(B40="",H40=""),"",H40-G40)</f>
        <v/>
      </c>
      <c r="K40" s="6" t="n"/>
      <c r="L40" s="21">
        <f>IF(B40="","",IF(K40="Sí",0,I40))</f>
        <v/>
      </c>
      <c r="M40" s="39">
        <f>IF(B40="","",IF(E40="Pendiente","Falta reservar",IF(AND(E40="Reservado",F40&lt;&gt;"",F40&lt;TODAY()),"Plazo de cancelación vencido",IF(AND(E40="Reservado",F40&lt;&gt;"",F40-TODAY()&lt;=7),"Cancelación gratis en "&amp;(F40-TODAY())&amp;" días",IF(AND(H40&lt;&gt;"",H40&gt;G40*1.1),"Gasto por encima de lo previsto","")))))</f>
        <v/>
      </c>
    </row>
    <row r="41">
      <c r="B41" s="24" t="inlineStr">
        <is>
          <t>TOTAL</t>
        </is>
      </c>
      <c r="G41" s="25">
        <f>SUM(G7:G40)</f>
        <v/>
      </c>
      <c r="H41" s="25">
        <f>SUM(H7:H40)</f>
        <v/>
      </c>
      <c r="I41" s="25">
        <f>SUM(I7:I40)</f>
        <v/>
      </c>
      <c r="J41" s="25">
        <f>SUM(J7:J40)</f>
        <v/>
      </c>
      <c r="L41" s="25">
        <f>SUM(L7:L40)</f>
        <v/>
      </c>
    </row>
    <row r="42">
      <c r="B42" s="40" t="inlineStr">
        <is>
          <t>Diferencia en rojo: has gastado más de lo estimado; en verde, menos. El aviso de cancelación sale cuando faltan 7 días o menos para la fecha límite.</t>
        </is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">
    <mergeCell ref="B3:M3"/>
    <mergeCell ref="B2:M2"/>
  </mergeCells>
  <conditionalFormatting sqref="I7:I40">
    <cfRule type="dataBar" priority="1">
      <dataBar>
        <cfvo type="num" val="0"/>
        <cfvo type="max"/>
        <color rgb="0010B981"/>
      </dataBar>
    </cfRule>
  </conditionalFormatting>
  <conditionalFormatting sqref="B7:C40">
    <cfRule type="expression" priority="2" dxfId="3">
      <formula>MOD(ROW(),2)=0</formula>
    </cfRule>
  </conditionalFormatting>
  <conditionalFormatting sqref="J7:J40">
    <cfRule type="expression" priority="3" dxfId="0">
      <formula>AND(ISNUMBER($J7),$J7&gt;0)</formula>
    </cfRule>
    <cfRule type="expression" priority="4" dxfId="2">
      <formula>AND(ISNUMBER($J7),$J7&lt;0)</formula>
    </cfRule>
  </conditionalFormatting>
  <conditionalFormatting sqref="M7:M40">
    <cfRule type="expression" priority="5" dxfId="0">
      <formula>OR($M7="Falta reservar",LEFT($M7,5)="Plazo",LEFT($M7,5)="Gasto")</formula>
    </cfRule>
    <cfRule type="expression" priority="6" dxfId="1">
      <formula>LEFT($M7,11)="Cancelación"</formula>
    </cfRule>
  </conditionalFormatting>
  <conditionalFormatting sqref="E7:E40">
    <cfRule type="cellIs" priority="7" operator="equal" dxfId="1">
      <formula>"Pendiente"</formula>
    </cfRule>
  </conditionalFormatting>
  <dataValidations count="4">
    <dataValidation sqref="C7:C40" showDropDown="0" showInputMessage="0" showErrorMessage="0" allowBlank="1" type="list">
      <formula1>=Listas!$D$2:$D$7</formula1>
    </dataValidation>
    <dataValidation sqref="D7:D40" showDropDown="0" showInputMessage="0" showErrorMessage="0" allowBlank="1" type="list">
      <formula1>=Listas!$B$2:$B$5</formula1>
    </dataValidation>
    <dataValidation sqref="E7:E40" showDropDown="0" showInputMessage="0" showErrorMessage="0" allowBlank="1" type="list">
      <formula1>=Listas!$E$2:$E$4</formula1>
    </dataValidation>
    <dataValidation sqref="K7:K40" showDropDown="0" showInputMessage="0" showErrorMessage="0" allowBlank="1" type="list">
      <formula1>=Listas!$H$2:$H$3</formula1>
    </dataValidation>
  </dataValidations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tabColor rgb="00FBBF24"/>
    <outlinePr summaryBelow="1" summaryRight="1"/>
    <pageSetUpPr fitToPage="1"/>
  </sheetPr>
  <dimension ref="B2:H38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3" customWidth="1" min="1" max="1"/>
    <col width="32" customWidth="1" min="2" max="2"/>
    <col width="20" customWidth="1" min="3" max="3"/>
    <col width="10" customWidth="1" min="4" max="4"/>
    <col width="12" customWidth="1" min="5" max="5"/>
    <col width="12" customWidth="1" min="6" max="6"/>
    <col width="12" customWidth="1" min="7" max="7"/>
    <col width="18" customWidth="1" min="8" max="8"/>
  </cols>
  <sheetData>
    <row r="2" ht="34" customHeight="1">
      <c r="B2" s="1" t="inlineStr">
        <is>
          <t>Equipaje mínimo para dos noches</t>
        </is>
      </c>
      <c r="C2" s="2" t="n"/>
      <c r="D2" s="2" t="n"/>
      <c r="E2" s="2" t="n"/>
      <c r="F2" s="2" t="n"/>
      <c r="G2" s="2" t="n"/>
      <c r="H2" s="2" t="n"/>
    </row>
    <row r="3">
      <c r="B3" s="3" t="inlineStr">
        <is>
          <t>Lo justo en una sola bolsa: marca lo que ya está preparado y vigila el peso</t>
        </is>
      </c>
    </row>
    <row r="6" ht="34" customHeight="1">
      <c r="B6" s="19" t="inlineStr">
        <is>
          <t>Artículo</t>
        </is>
      </c>
      <c r="C6" s="19" t="inlineStr">
        <is>
          <t>Categoría</t>
        </is>
      </c>
      <c r="D6" s="19" t="inlineStr">
        <is>
          <t>Cantidad</t>
        </is>
      </c>
      <c r="E6" s="19" t="inlineStr">
        <is>
          <t>Peso unidad (kg)</t>
        </is>
      </c>
      <c r="F6" s="19" t="inlineStr">
        <is>
          <t>Peso total (kg)</t>
        </is>
      </c>
      <c r="G6" s="19" t="inlineStr">
        <is>
          <t>¿Preparado?</t>
        </is>
      </c>
      <c r="H6" s="19" t="inlineStr">
        <is>
          <t>Aviso</t>
        </is>
      </c>
    </row>
    <row r="7">
      <c r="B7" s="38" t="inlineStr">
        <is>
          <t>Camisetas</t>
        </is>
      </c>
      <c r="C7" s="38" t="inlineStr">
        <is>
          <t>Ropa</t>
        </is>
      </c>
      <c r="D7" s="11" t="n">
        <v>3</v>
      </c>
      <c r="E7" s="41" t="n">
        <v>0.18</v>
      </c>
      <c r="F7" s="32">
        <f>IF(B7="","",D7*E7)</f>
        <v/>
      </c>
      <c r="G7" s="6" t="inlineStr">
        <is>
          <t>Sí</t>
        </is>
      </c>
      <c r="H7" s="39">
        <f>IF(B7="","",IF(G7="Sí","","Falta preparar"))</f>
        <v/>
      </c>
    </row>
    <row r="8">
      <c r="B8" s="38" t="inlineStr">
        <is>
          <t>Pantalón</t>
        </is>
      </c>
      <c r="C8" s="38" t="inlineStr">
        <is>
          <t>Ropa</t>
        </is>
      </c>
      <c r="D8" s="11" t="n">
        <v>2</v>
      </c>
      <c r="E8" s="41" t="n">
        <v>0.5</v>
      </c>
      <c r="F8" s="32">
        <f>IF(B8="","",D8*E8)</f>
        <v/>
      </c>
      <c r="G8" s="6" t="inlineStr">
        <is>
          <t>Sí</t>
        </is>
      </c>
      <c r="H8" s="39">
        <f>IF(B8="","",IF(G8="Sí","","Falta preparar"))</f>
        <v/>
      </c>
    </row>
    <row r="9">
      <c r="B9" s="38" t="inlineStr">
        <is>
          <t>Jersey o forro ligero</t>
        </is>
      </c>
      <c r="C9" s="38" t="inlineStr">
        <is>
          <t>Ropa</t>
        </is>
      </c>
      <c r="D9" s="11" t="n">
        <v>1</v>
      </c>
      <c r="E9" s="41" t="n">
        <v>0.5</v>
      </c>
      <c r="F9" s="32">
        <f>IF(B9="","",D9*E9)</f>
        <v/>
      </c>
      <c r="G9" s="6" t="inlineStr">
        <is>
          <t>Sí</t>
        </is>
      </c>
      <c r="H9" s="39">
        <f>IF(B9="","",IF(G9="Sí","","Falta preparar"))</f>
        <v/>
      </c>
    </row>
    <row r="10">
      <c r="B10" s="38" t="inlineStr">
        <is>
          <t>Ropa interior y calcetines (muda)</t>
        </is>
      </c>
      <c r="C10" s="38" t="inlineStr">
        <is>
          <t>Ropa</t>
        </is>
      </c>
      <c r="D10" s="11" t="n">
        <v>3</v>
      </c>
      <c r="E10" s="41" t="n">
        <v>0.15</v>
      </c>
      <c r="F10" s="32">
        <f>IF(B10="","",D10*E10)</f>
        <v/>
      </c>
      <c r="G10" s="6" t="inlineStr">
        <is>
          <t>Sí</t>
        </is>
      </c>
      <c r="H10" s="39">
        <f>IF(B10="","",IF(G10="Sí","","Falta preparar"))</f>
        <v/>
      </c>
    </row>
    <row r="11">
      <c r="B11" s="38" t="inlineStr">
        <is>
          <t>Zapatillas de repuesto</t>
        </is>
      </c>
      <c r="C11" s="38" t="inlineStr">
        <is>
          <t>Ropa</t>
        </is>
      </c>
      <c r="D11" s="11" t="n">
        <v>1</v>
      </c>
      <c r="E11" s="41" t="n">
        <v>0.9</v>
      </c>
      <c r="F11" s="32">
        <f>IF(B11="","",D11*E11)</f>
        <v/>
      </c>
      <c r="G11" s="6" t="inlineStr">
        <is>
          <t>No</t>
        </is>
      </c>
      <c r="H11" s="39">
        <f>IF(B11="","",IF(G11="Sí","","Falta preparar"))</f>
        <v/>
      </c>
    </row>
    <row r="12">
      <c r="B12" s="38" t="inlineStr">
        <is>
          <t>Chubasquero plegable</t>
        </is>
      </c>
      <c r="C12" s="38" t="inlineStr">
        <is>
          <t>Ropa</t>
        </is>
      </c>
      <c r="D12" s="11" t="n">
        <v>1</v>
      </c>
      <c r="E12" s="41" t="n">
        <v>0.35</v>
      </c>
      <c r="F12" s="32">
        <f>IF(B12="","",D12*E12)</f>
        <v/>
      </c>
      <c r="G12" s="6" t="inlineStr">
        <is>
          <t>No</t>
        </is>
      </c>
      <c r="H12" s="39">
        <f>IF(B12="","",IF(G12="Sí","","Falta preparar"))</f>
        <v/>
      </c>
    </row>
    <row r="13">
      <c r="B13" s="38" t="inlineStr">
        <is>
          <t>Neceser básico</t>
        </is>
      </c>
      <c r="C13" s="38" t="inlineStr">
        <is>
          <t>Aseo</t>
        </is>
      </c>
      <c r="D13" s="11" t="n">
        <v>1</v>
      </c>
      <c r="E13" s="41" t="n">
        <v>0.6</v>
      </c>
      <c r="F13" s="32">
        <f>IF(B13="","",D13*E13)</f>
        <v/>
      </c>
      <c r="G13" s="6" t="inlineStr">
        <is>
          <t>Sí</t>
        </is>
      </c>
      <c r="H13" s="39">
        <f>IF(B13="","",IF(G13="Sí","","Falta preparar"))</f>
        <v/>
      </c>
    </row>
    <row r="14">
      <c r="B14" s="38" t="inlineStr">
        <is>
          <t>DNI y tarjeta sanitaria</t>
        </is>
      </c>
      <c r="C14" s="38" t="inlineStr">
        <is>
          <t>Documentos y dinero</t>
        </is>
      </c>
      <c r="D14" s="11" t="n">
        <v>1</v>
      </c>
      <c r="E14" s="41" t="n">
        <v>0.05</v>
      </c>
      <c r="F14" s="32">
        <f>IF(B14="","",D14*E14)</f>
        <v/>
      </c>
      <c r="G14" s="6" t="inlineStr">
        <is>
          <t>Sí</t>
        </is>
      </c>
      <c r="H14" s="39">
        <f>IF(B14="","",IF(G14="Sí","","Falta preparar"))</f>
        <v/>
      </c>
    </row>
    <row r="15">
      <c r="B15" s="38" t="inlineStr">
        <is>
          <t>Cartera y tarjetas</t>
        </is>
      </c>
      <c r="C15" s="38" t="inlineStr">
        <is>
          <t>Documentos y dinero</t>
        </is>
      </c>
      <c r="D15" s="11" t="n">
        <v>1</v>
      </c>
      <c r="E15" s="41" t="n">
        <v>0.1</v>
      </c>
      <c r="F15" s="32">
        <f>IF(B15="","",D15*E15)</f>
        <v/>
      </c>
      <c r="G15" s="6" t="inlineStr">
        <is>
          <t>Sí</t>
        </is>
      </c>
      <c r="H15" s="39">
        <f>IF(B15="","",IF(G15="Sí","","Falta preparar"))</f>
        <v/>
      </c>
    </row>
    <row r="16">
      <c r="B16" s="38" t="inlineStr">
        <is>
          <t>Móvil y cargador</t>
        </is>
      </c>
      <c r="C16" s="38" t="inlineStr">
        <is>
          <t>Electrónica</t>
        </is>
      </c>
      <c r="D16" s="11" t="n">
        <v>1</v>
      </c>
      <c r="E16" s="41" t="n">
        <v>0.3</v>
      </c>
      <c r="F16" s="32">
        <f>IF(B16="","",D16*E16)</f>
        <v/>
      </c>
      <c r="G16" s="6" t="inlineStr">
        <is>
          <t>Sí</t>
        </is>
      </c>
      <c r="H16" s="39">
        <f>IF(B16="","",IF(G16="Sí","","Falta preparar"))</f>
        <v/>
      </c>
    </row>
    <row r="17">
      <c r="B17" s="38" t="inlineStr">
        <is>
          <t>Batería externa</t>
        </is>
      </c>
      <c r="C17" s="38" t="inlineStr">
        <is>
          <t>Electrónica</t>
        </is>
      </c>
      <c r="D17" s="11" t="n">
        <v>1</v>
      </c>
      <c r="E17" s="41" t="n">
        <v>0.25</v>
      </c>
      <c r="F17" s="32">
        <f>IF(B17="","",D17*E17)</f>
        <v/>
      </c>
      <c r="G17" s="6" t="inlineStr">
        <is>
          <t>No</t>
        </is>
      </c>
      <c r="H17" s="39">
        <f>IF(B17="","",IF(G17="Sí","","Falta preparar"))</f>
        <v/>
      </c>
    </row>
    <row r="18">
      <c r="B18" s="38" t="inlineStr">
        <is>
          <t>Botella reutilizable</t>
        </is>
      </c>
      <c r="C18" s="38" t="inlineStr">
        <is>
          <t>Otros</t>
        </is>
      </c>
      <c r="D18" s="11" t="n">
        <v>1</v>
      </c>
      <c r="E18" s="41" t="n">
        <v>0.2</v>
      </c>
      <c r="F18" s="32">
        <f>IF(B18="","",D18*E18)</f>
        <v/>
      </c>
      <c r="G18" s="6" t="inlineStr">
        <is>
          <t>No</t>
        </is>
      </c>
      <c r="H18" s="39">
        <f>IF(B18="","",IF(G18="Sí","","Falta preparar"))</f>
        <v/>
      </c>
    </row>
    <row r="19">
      <c r="B19" s="38" t="inlineStr">
        <is>
          <t>Paraguas pequeño</t>
        </is>
      </c>
      <c r="C19" s="38" t="inlineStr">
        <is>
          <t>Otros</t>
        </is>
      </c>
      <c r="D19" s="11" t="n">
        <v>1</v>
      </c>
      <c r="E19" s="41" t="n">
        <v>0.4</v>
      </c>
      <c r="F19" s="32">
        <f>IF(B19="","",D19*E19)</f>
        <v/>
      </c>
      <c r="G19" s="6" t="inlineStr">
        <is>
          <t>No</t>
        </is>
      </c>
      <c r="H19" s="39">
        <f>IF(B19="","",IF(G19="Sí","","Falta preparar"))</f>
        <v/>
      </c>
    </row>
    <row r="20">
      <c r="B20" s="38" t="n"/>
      <c r="C20" s="38" t="n"/>
      <c r="D20" s="11" t="n"/>
      <c r="E20" s="41" t="n"/>
      <c r="F20" s="32">
        <f>IF(B20="","",D20*E20)</f>
        <v/>
      </c>
      <c r="G20" s="6" t="n"/>
      <c r="H20" s="39">
        <f>IF(B20="","",IF(G20="Sí","","Falta preparar"))</f>
        <v/>
      </c>
    </row>
    <row r="21">
      <c r="B21" s="38" t="n"/>
      <c r="C21" s="38" t="n"/>
      <c r="D21" s="11" t="n"/>
      <c r="E21" s="41" t="n"/>
      <c r="F21" s="32">
        <f>IF(B21="","",D21*E21)</f>
        <v/>
      </c>
      <c r="G21" s="6" t="n"/>
      <c r="H21" s="39">
        <f>IF(B21="","",IF(G21="Sí","","Falta preparar"))</f>
        <v/>
      </c>
    </row>
    <row r="22">
      <c r="B22" s="38" t="n"/>
      <c r="C22" s="38" t="n"/>
      <c r="D22" s="11" t="n"/>
      <c r="E22" s="41" t="n"/>
      <c r="F22" s="32">
        <f>IF(B22="","",D22*E22)</f>
        <v/>
      </c>
      <c r="G22" s="6" t="n"/>
      <c r="H22" s="39">
        <f>IF(B22="","",IF(G22="Sí","","Falta preparar"))</f>
        <v/>
      </c>
    </row>
    <row r="23">
      <c r="B23" s="38" t="n"/>
      <c r="C23" s="38" t="n"/>
      <c r="D23" s="11" t="n"/>
      <c r="E23" s="41" t="n"/>
      <c r="F23" s="32">
        <f>IF(B23="","",D23*E23)</f>
        <v/>
      </c>
      <c r="G23" s="6" t="n"/>
      <c r="H23" s="39">
        <f>IF(B23="","",IF(G23="Sí","","Falta preparar"))</f>
        <v/>
      </c>
    </row>
    <row r="24">
      <c r="B24" s="38" t="n"/>
      <c r="C24" s="38" t="n"/>
      <c r="D24" s="11" t="n"/>
      <c r="E24" s="41" t="n"/>
      <c r="F24" s="32">
        <f>IF(B24="","",D24*E24)</f>
        <v/>
      </c>
      <c r="G24" s="6" t="n"/>
      <c r="H24" s="39">
        <f>IF(B24="","",IF(G24="Sí","","Falta preparar"))</f>
        <v/>
      </c>
    </row>
    <row r="25">
      <c r="B25" s="38" t="n"/>
      <c r="C25" s="38" t="n"/>
      <c r="D25" s="11" t="n"/>
      <c r="E25" s="41" t="n"/>
      <c r="F25" s="32">
        <f>IF(B25="","",D25*E25)</f>
        <v/>
      </c>
      <c r="G25" s="6" t="n"/>
      <c r="H25" s="39">
        <f>IF(B25="","",IF(G25="Sí","","Falta preparar"))</f>
        <v/>
      </c>
    </row>
    <row r="26">
      <c r="B26" s="38" t="n"/>
      <c r="C26" s="38" t="n"/>
      <c r="D26" s="11" t="n"/>
      <c r="E26" s="41" t="n"/>
      <c r="F26" s="32">
        <f>IF(B26="","",D26*E26)</f>
        <v/>
      </c>
      <c r="G26" s="6" t="n"/>
      <c r="H26" s="39">
        <f>IF(B26="","",IF(G26="Sí","","Falta preparar"))</f>
        <v/>
      </c>
    </row>
    <row r="27">
      <c r="B27" s="38" t="n"/>
      <c r="C27" s="38" t="n"/>
      <c r="D27" s="11" t="n"/>
      <c r="E27" s="41" t="n"/>
      <c r="F27" s="32">
        <f>IF(B27="","",D27*E27)</f>
        <v/>
      </c>
      <c r="G27" s="6" t="n"/>
      <c r="H27" s="39">
        <f>IF(B27="","",IF(G27="Sí","","Falta preparar"))</f>
        <v/>
      </c>
    </row>
    <row r="28">
      <c r="B28" s="38" t="n"/>
      <c r="C28" s="38" t="n"/>
      <c r="D28" s="11" t="n"/>
      <c r="E28" s="41" t="n"/>
      <c r="F28" s="32">
        <f>IF(B28="","",D28*E28)</f>
        <v/>
      </c>
      <c r="G28" s="6" t="n"/>
      <c r="H28" s="39">
        <f>IF(B28="","",IF(G28="Sí","","Falta preparar"))</f>
        <v/>
      </c>
    </row>
    <row r="29">
      <c r="B29" s="38" t="n"/>
      <c r="C29" s="38" t="n"/>
      <c r="D29" s="11" t="n"/>
      <c r="E29" s="41" t="n"/>
      <c r="F29" s="32">
        <f>IF(B29="","",D29*E29)</f>
        <v/>
      </c>
      <c r="G29" s="6" t="n"/>
      <c r="H29" s="39">
        <f>IF(B29="","",IF(G29="Sí","","Falta preparar"))</f>
        <v/>
      </c>
    </row>
    <row r="30">
      <c r="B30" s="38" t="n"/>
      <c r="C30" s="38" t="n"/>
      <c r="D30" s="11" t="n"/>
      <c r="E30" s="41" t="n"/>
      <c r="F30" s="32">
        <f>IF(B30="","",D30*E30)</f>
        <v/>
      </c>
      <c r="G30" s="6" t="n"/>
      <c r="H30" s="39">
        <f>IF(B30="","",IF(G30="Sí","","Falta preparar"))</f>
        <v/>
      </c>
    </row>
    <row r="31">
      <c r="B31" s="38" t="n"/>
      <c r="C31" s="38" t="n"/>
      <c r="D31" s="11" t="n"/>
      <c r="E31" s="41" t="n"/>
      <c r="F31" s="32">
        <f>IF(B31="","",D31*E31)</f>
        <v/>
      </c>
      <c r="G31" s="6" t="n"/>
      <c r="H31" s="39">
        <f>IF(B31="","",IF(G31="Sí","","Falta preparar"))</f>
        <v/>
      </c>
    </row>
    <row r="32">
      <c r="B32" s="38" t="n"/>
      <c r="C32" s="38" t="n"/>
      <c r="D32" s="11" t="n"/>
      <c r="E32" s="41" t="n"/>
      <c r="F32" s="32">
        <f>IF(B32="","",D32*E32)</f>
        <v/>
      </c>
      <c r="G32" s="6" t="n"/>
      <c r="H32" s="39">
        <f>IF(B32="","",IF(G32="Sí","","Falta preparar"))</f>
        <v/>
      </c>
    </row>
    <row r="33">
      <c r="B33" s="38" t="n"/>
      <c r="C33" s="38" t="n"/>
      <c r="D33" s="11" t="n"/>
      <c r="E33" s="41" t="n"/>
      <c r="F33" s="32">
        <f>IF(B33="","",D33*E33)</f>
        <v/>
      </c>
      <c r="G33" s="6" t="n"/>
      <c r="H33" s="39">
        <f>IF(B33="","",IF(G33="Sí","","Falta preparar"))</f>
        <v/>
      </c>
    </row>
    <row r="34">
      <c r="B34" s="38" t="n"/>
      <c r="C34" s="38" t="n"/>
      <c r="D34" s="11" t="n"/>
      <c r="E34" s="41" t="n"/>
      <c r="F34" s="32">
        <f>IF(B34="","",D34*E34)</f>
        <v/>
      </c>
      <c r="G34" s="6" t="n"/>
      <c r="H34" s="39">
        <f>IF(B34="","",IF(G34="Sí","","Falta preparar"))</f>
        <v/>
      </c>
    </row>
    <row r="35">
      <c r="B35" s="38" t="n"/>
      <c r="C35" s="38" t="n"/>
      <c r="D35" s="11" t="n"/>
      <c r="E35" s="41" t="n"/>
      <c r="F35" s="32">
        <f>IF(B35="","",D35*E35)</f>
        <v/>
      </c>
      <c r="G35" s="6" t="n"/>
      <c r="H35" s="39">
        <f>IF(B35="","",IF(G35="Sí","","Falta preparar"))</f>
        <v/>
      </c>
    </row>
    <row r="36">
      <c r="B36" s="38" t="n"/>
      <c r="C36" s="38" t="n"/>
      <c r="D36" s="11" t="n"/>
      <c r="E36" s="41" t="n"/>
      <c r="F36" s="32">
        <f>IF(B36="","",D36*E36)</f>
        <v/>
      </c>
      <c r="G36" s="6" t="n"/>
      <c r="H36" s="39">
        <f>IF(B36="","",IF(G36="Sí","","Falta preparar"))</f>
        <v/>
      </c>
    </row>
    <row r="37">
      <c r="B37" s="24" t="inlineStr">
        <is>
          <t>TOTAL</t>
        </is>
      </c>
      <c r="D37" s="30">
        <f>SUM(D7:D36)</f>
        <v/>
      </c>
      <c r="F37" s="33">
        <f>SUM(F7:F36)</f>
        <v/>
      </c>
    </row>
    <row r="38">
      <c r="B38" s="40" t="inlineStr">
        <is>
          <t>Los pesos son estimaciones por persona. Lo que llevas puesto no cuenta en la bolsa, pero pesa igual en el coche.</t>
        </is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">
    <mergeCell ref="B3:H3"/>
    <mergeCell ref="B2:H2"/>
  </mergeCells>
  <conditionalFormatting sqref="B7:C36">
    <cfRule type="expression" priority="1" dxfId="3">
      <formula>MOD(ROW(),2)=0</formula>
    </cfRule>
  </conditionalFormatting>
  <conditionalFormatting sqref="F7:F36">
    <cfRule type="dataBar" priority="2">
      <dataBar>
        <cfvo type="num" val="0"/>
        <cfvo type="max"/>
        <color rgb="00FBBF24"/>
      </dataBar>
    </cfRule>
  </conditionalFormatting>
  <conditionalFormatting sqref="H7:H36">
    <cfRule type="cellIs" priority="3" operator="equal" dxfId="1">
      <formula>"Falta preparar"</formula>
    </cfRule>
  </conditionalFormatting>
  <dataValidations count="2">
    <dataValidation sqref="C7:C36" showDropDown="0" showInputMessage="0" showErrorMessage="0" allowBlank="1" type="list">
      <formula1>=Listas!$G$2:$G$6</formula1>
    </dataValidation>
    <dataValidation sqref="G7:G36" showDropDown="0" showInputMessage="0" showErrorMessage="0" allowBlank="1" type="list">
      <formula1>=Listas!$H$2:$H$3</formula1>
    </dataValidation>
  </dataValidations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tabColor rgb="009CA3AF"/>
    <outlinePr summaryBelow="1" summaryRight="1"/>
    <pageSetUpPr fitToPage="1"/>
  </sheetPr>
  <dimension ref="B2:B24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00" customWidth="1" min="2" max="2"/>
  </cols>
  <sheetData>
    <row r="2" ht="34" customHeight="1">
      <c r="B2" s="1" t="inlineStr">
        <is>
          <t>Plan de escapada de fin de semana — Instrucciones</t>
        </is>
      </c>
    </row>
    <row r="3">
      <c r="B3" s="3" t="inlineStr">
        <is>
          <t>Plantilla gratuita de Plantillas de Cálculo · plantillasdecalculo.com</t>
        </is>
      </c>
    </row>
    <row r="5">
      <c r="B5" s="4" t="inlineStr">
        <is>
          <t>CÓMO USARLA</t>
        </is>
      </c>
    </row>
    <row r="6" ht="30" customHeight="1">
      <c r="B6" s="42" t="inlineStr">
        <is>
          <t>1.  En «Panel» rellena el destino, la fecha de salida (un viernes), el número de personas, el presupuesto objetivo total y el margen de imprevistos.</t>
        </is>
      </c>
    </row>
    <row r="7" ht="30" customHeight="1">
      <c r="B7" s="42" t="inlineStr">
        <is>
          <t>2.  En «Plan» apunta una actividad por fila: elige día y franja (mañana, tarde o noche), añade hora, lugar y duración.</t>
        </is>
      </c>
    </row>
    <row r="8" ht="30" customHeight="1">
      <c r="B8" s="42" t="inlineStr">
        <is>
          <t>3.  Marca «¿Requiere reserva?» y el estado de cada actividad: si necesita reserva y sigue pendiente, la columna Aviso lo marca en rojo.</t>
        </is>
      </c>
    </row>
    <row r="9" ht="30" customHeight="1">
      <c r="B9" s="42" t="inlineStr">
        <is>
          <t>4.  En «Gastos» lista cada gasto y cada reserva con su categoría, el día y el importe estimado; indica el estado de la reserva y la fecha límite de cancelación.</t>
        </is>
      </c>
    </row>
    <row r="10" ht="30" customHeight="1">
      <c r="B10" s="42" t="inlineStr">
        <is>
          <t>5.  Cuando pagues algo, escribe el importe en «Real» y marca «¿Pagado?». La previsión usa el real si existe y si no el estimado.</t>
        </is>
      </c>
    </row>
    <row r="11" ht="30" customHeight="1">
      <c r="B11" s="42" t="inlineStr">
        <is>
          <t>6.  En «Equipaje» anota lo mínimo imprescindible con su cantidad y peso aproximado, y marca lo que ya está en la bolsa.</t>
        </is>
      </c>
    </row>
    <row r="12" ht="30" customHeight="1">
      <c r="B12" s="42" t="inlineStr">
        <is>
          <t>7.  Abre «Panel» antes de reservar y de salir: revisa el margen sobre el objetivo, el coste por persona, las franjas vacías y el equipaje.</t>
        </is>
      </c>
    </row>
    <row r="13" ht="18" customHeight="1">
      <c r="B13" s="42" t="inlineStr">
        <is>
          <t>8.  Tras el viaje, compara estimado y real por categoría para afinar tu próxima escapada.</t>
        </is>
      </c>
    </row>
    <row r="15">
      <c r="B15" s="4" t="inlineStr">
        <is>
          <t>CONSEJOS</t>
        </is>
      </c>
    </row>
    <row r="16" ht="30" customHeight="1">
      <c r="B16" s="42" t="inlineStr">
        <is>
          <t>•  Las filas vacías de «Plan» (hasta la 36), «Gastos» (hasta la 40) y «Equipaje» (hasta la 36) ya tienen sus fórmulas: solo rellena las celdas crema.</t>
        </is>
      </c>
    </row>
    <row r="17" ht="30" customHeight="1">
      <c r="B17" s="42" t="inlineStr">
        <is>
          <t>•  Los importes, fechas, precios y plazos de cancelación del archivo son ejemplos ficticios; sustitúyelos por los de tus reservas reales.</t>
        </is>
      </c>
    </row>
    <row r="18" ht="30" customHeight="1">
      <c r="B18" s="42" t="inlineStr">
        <is>
          <t>•  El margen de imprevistos es un porcentaje que tú decides sobre el total previsto; 5-10 % suele bastar en un viaje corto.</t>
        </is>
      </c>
    </row>
    <row r="19" ht="30" customHeight="1">
      <c r="B19" s="42" t="inlineStr">
        <is>
          <t>•  Si un día solo cubre una franja, el Panel lo marca en ámbar: puede ser descanso o un hueco por llenar.</t>
        </is>
      </c>
    </row>
    <row r="20" ht="30" customHeight="1">
      <c r="B20" s="42" t="inlineStr">
        <is>
          <t>•  El Panel calcula el coste por persona dividiendo la previsión total entre el número de personas.</t>
        </is>
      </c>
    </row>
    <row r="22">
      <c r="B22" s="40" t="inlineStr">
        <is>
          <t>Las celdas con fondo crema y texto azul son para rellenar; las verdes se calculan solas.</t>
        </is>
      </c>
    </row>
    <row r="24" ht="44" customHeight="1">
      <c r="B24" s="43" t="inlineStr">
        <is>
          <t>Aviso: precios, fechas, tarifas y condiciones de cancelación son datos de ejemplo editables, no oficiales. Comprueba siempre los importes y normas reales de cada proveedor antes de reservar. La plantilla es una herramienta de cálculo orientativo.</t>
        </is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">
    <mergeCell ref="B3"/>
    <mergeCell ref="B2"/>
  </mergeCells>
  <pageMargins left="0.75" right="0.75" top="1" bottom="1" header="0.5" footer="0.5"/>
  <pageSetup orientation="portrait" fitToHeight="0" fitToWidth="1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H7"/>
  <sheetViews>
    <sheetView showGridLines="0" workbookViewId="0">
      <selection activeCell="A1" sqref="A1"/>
    </sheetView>
  </sheetViews>
  <sheetFormatPr baseColWidth="8" defaultRowHeight="15"/>
  <sheetData>
    <row r="1">
      <c r="A1" t="inlineStr">
        <is>
          <t>Dia</t>
        </is>
      </c>
      <c r="B1" t="inlineStr">
        <is>
          <t>DiaGasto</t>
        </is>
      </c>
      <c r="C1" t="inlineStr">
        <is>
          <t>Franja</t>
        </is>
      </c>
      <c r="D1" t="inlineStr">
        <is>
          <t>Categoria</t>
        </is>
      </c>
      <c r="E1" t="inlineStr">
        <is>
          <t>Reserva</t>
        </is>
      </c>
      <c r="F1" t="inlineStr">
        <is>
          <t>EstadoPlan</t>
        </is>
      </c>
      <c r="G1" t="inlineStr">
        <is>
          <t>CatEquipaje</t>
        </is>
      </c>
      <c r="H1" t="inlineStr">
        <is>
          <t>SiNo</t>
        </is>
      </c>
    </row>
    <row r="2">
      <c r="A2" t="inlineStr">
        <is>
          <t>Viernes</t>
        </is>
      </c>
      <c r="B2" t="inlineStr">
        <is>
          <t>Viernes</t>
        </is>
      </c>
      <c r="C2" t="inlineStr">
        <is>
          <t>Mañana</t>
        </is>
      </c>
      <c r="D2" t="inlineStr">
        <is>
          <t>Alojamiento</t>
        </is>
      </c>
      <c r="E2" t="inlineStr">
        <is>
          <t>Pendiente</t>
        </is>
      </c>
      <c r="F2" t="inlineStr">
        <is>
          <t>Pendiente</t>
        </is>
      </c>
      <c r="G2" t="inlineStr">
        <is>
          <t>Ropa</t>
        </is>
      </c>
      <c r="H2" t="inlineStr">
        <is>
          <t>Sí</t>
        </is>
      </c>
    </row>
    <row r="3">
      <c r="A3" t="inlineStr">
        <is>
          <t>Sábado</t>
        </is>
      </c>
      <c r="B3" t="inlineStr">
        <is>
          <t>Sábado</t>
        </is>
      </c>
      <c r="C3" t="inlineStr">
        <is>
          <t>Tarde</t>
        </is>
      </c>
      <c r="D3" t="inlineStr">
        <is>
          <t>Transporte</t>
        </is>
      </c>
      <c r="E3" t="inlineStr">
        <is>
          <t>Reservado</t>
        </is>
      </c>
      <c r="F3" t="inlineStr">
        <is>
          <t>Confirmado</t>
        </is>
      </c>
      <c r="G3" t="inlineStr">
        <is>
          <t>Aseo</t>
        </is>
      </c>
      <c r="H3" t="inlineStr">
        <is>
          <t>No</t>
        </is>
      </c>
    </row>
    <row r="4">
      <c r="A4" t="inlineStr">
        <is>
          <t>Domingo</t>
        </is>
      </c>
      <c r="B4" t="inlineStr">
        <is>
          <t>Domingo</t>
        </is>
      </c>
      <c r="C4" t="inlineStr">
        <is>
          <t>Noche</t>
        </is>
      </c>
      <c r="D4" t="inlineStr">
        <is>
          <t>Comida y bebida</t>
        </is>
      </c>
      <c r="E4" t="inlineStr">
        <is>
          <t>No necesita</t>
        </is>
      </c>
      <c r="F4" t="inlineStr">
        <is>
          <t>Hecho</t>
        </is>
      </c>
      <c r="G4" t="inlineStr">
        <is>
          <t>Documentos y dinero</t>
        </is>
      </c>
    </row>
    <row r="5">
      <c r="B5" t="inlineStr">
        <is>
          <t>Toda la escapada</t>
        </is>
      </c>
      <c r="D5" t="inlineStr">
        <is>
          <t>Actividades</t>
        </is>
      </c>
      <c r="G5" t="inlineStr">
        <is>
          <t>Electrónica</t>
        </is>
      </c>
    </row>
    <row r="6">
      <c r="D6" t="inlineStr">
        <is>
          <t>Compras</t>
        </is>
      </c>
      <c r="G6" t="inlineStr">
        <is>
          <t>Otros</t>
        </is>
      </c>
    </row>
    <row r="7">
      <c r="D7" t="inlineStr">
        <is>
          <t>Otros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2026-10-03T09:44:23Z</dcterms:created>
  <dcterms:modified xmlns:dcterms="http://purl.org/dc/terms/" xmlns:xsi="http://www.w3.org/2001/XMLSchema-instance" xsi:type="dcterms:W3CDTF">2026-10-03T09:44:23Z</dcterms:modified>
</cp:coreProperties>
</file>