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Tareas" sheetId="2" state="visible" r:id="rId2"/>
    <sheet xmlns:r="http://schemas.openxmlformats.org/officeDocument/2006/relationships" name="Instrucciones" sheetId="3" state="visible" r:id="rId3"/>
    <sheet xmlns:r="http://schemas.openxmlformats.org/officeDocument/2006/relationships" name="Listas" sheetId="4" state="hidden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.00 &quot;€&quot;"/>
    <numFmt numFmtId="167" formatCode="0.00000"/>
    <numFmt numFmtId="168" formatCode="0.0%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color rgb="006B7280"/>
      <sz val="8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04785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9" fillId="6" borderId="0" applyAlignment="1" pivotButton="0" quotePrefix="0" xfId="0">
      <alignment horizontal="center" vertical="center" wrapText="1"/>
    </xf>
    <xf numFmtId="3" fontId="10" fillId="6" borderId="0" applyAlignment="1" pivotButton="0" quotePrefix="0" xfId="0">
      <alignment horizontal="center" vertical="center"/>
    </xf>
    <xf numFmtId="168" fontId="10" fillId="6" borderId="0" applyAlignment="1" pivotButton="0" quotePrefix="0" xfId="0">
      <alignment horizontal="center" vertical="center"/>
    </xf>
    <xf numFmtId="166" fontId="10" fillId="6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165" fontId="13" fillId="0" borderId="1" applyAlignment="1" pivotButton="0" quotePrefix="0" xfId="0">
      <alignment horizontal="center" vertical="center"/>
    </xf>
    <xf numFmtId="1" fontId="4" fillId="4" borderId="1" applyAlignment="1" applyProtection="1" pivotButton="0" quotePrefix="0" xfId="0">
      <alignment horizontal="center" vertical="center"/>
      <protection locked="0" hidden="0"/>
    </xf>
    <xf numFmtId="166" fontId="4" fillId="4" borderId="1" applyAlignment="1" applyProtection="1" pivotButton="0" quotePrefix="0" xfId="0">
      <alignment vertical="center"/>
      <protection locked="0" hidden="0"/>
    </xf>
    <xf numFmtId="168" fontId="13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/>
    </xf>
    <xf numFmtId="3" fontId="5" fillId="0" borderId="1" applyAlignment="1" pivotButton="0" quotePrefix="0" xfId="0">
      <alignment horizontal="center" vertical="center"/>
    </xf>
    <xf numFmtId="166" fontId="5" fillId="0" borderId="1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3" fontId="8" fillId="5" borderId="1" applyAlignment="1" pivotButton="0" quotePrefix="0" xfId="0">
      <alignment vertical="center"/>
    </xf>
    <xf numFmtId="166" fontId="8" fillId="5" borderId="1" applyAlignment="1" pivotButton="0" quotePrefix="0" xfId="0">
      <alignment vertical="center"/>
    </xf>
    <xf numFmtId="0" fontId="5" fillId="0" borderId="1" applyAlignment="1" pivotButton="0" quotePrefix="0" xfId="0">
      <alignment horizontal="center" vertical="center"/>
    </xf>
    <xf numFmtId="165" fontId="6" fillId="0" borderId="1" applyAlignment="1" pivotButton="0" quotePrefix="0" xfId="0">
      <alignment horizontal="center" vertical="center"/>
    </xf>
    <xf numFmtId="165" fontId="5" fillId="0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center" vertical="center"/>
    </xf>
    <xf numFmtId="1" fontId="6" fillId="0" borderId="1" applyAlignment="1" pivotButton="0" quotePrefix="0" xfId="0">
      <alignment horizontal="center" vertical="center"/>
    </xf>
    <xf numFmtId="0" fontId="4" fillId="4" borderId="1" applyAlignment="1" applyProtection="1" pivotButton="0" quotePrefix="0" xfId="0">
      <alignment vertical="center"/>
      <protection locked="0" hidden="0"/>
    </xf>
    <xf numFmtId="0" fontId="4" fillId="4" borderId="1" applyAlignment="1" applyProtection="1" pivotButton="0" quotePrefix="0" xfId="0">
      <alignment horizontal="center" vertical="center"/>
      <protection locked="0" hidden="0"/>
    </xf>
    <xf numFmtId="0" fontId="4" fillId="4" borderId="1" applyAlignment="1" applyProtection="1" pivotButton="0" quotePrefix="0" xfId="0">
      <alignment vertical="center" wrapText="1"/>
      <protection locked="0" hidden="0"/>
    </xf>
    <xf numFmtId="167" fontId="6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Coste anual estimado por zona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'Panel'!F16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'Panel'!$B$17:$B$25</f>
            </numRef>
          </cat>
          <val>
            <numRef>
              <f>'Panel'!$F$17:$F$25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Tareas que vencen cada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'Panel'!C30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'Panel'!$B$31:$B$42</f>
            </numRef>
          </cat>
          <val>
            <numRef>
              <f>'Panel'!$C$31:$C$42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24</row>
      <rowOff>0</rowOff>
    </from>
    <ext cx="64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I5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26" customWidth="1" min="3" max="3"/>
    <col width="15" customWidth="1" min="4" max="4"/>
    <col width="15" customWidth="1" min="5" max="5"/>
    <col width="16" customWidth="1" min="6" max="6"/>
    <col width="16" customWidth="1" min="7" max="7"/>
    <col width="18" customWidth="1" min="8" max="8"/>
    <col width="11" customWidth="1" min="9" max="9"/>
  </cols>
  <sheetData>
    <row r="2" ht="34" customHeight="1">
      <c r="B2" s="1" t="inlineStr">
        <is>
          <t>Panel del plan de mantenimiento del hogar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Datos de ejemplo ficticios: sustitúyelos por las tareas de tu vivienda</t>
        </is>
      </c>
    </row>
    <row r="5" ht="36" customHeight="1">
      <c r="B5" s="4" t="inlineStr">
        <is>
          <t>TAREAS EN EL PLAN</t>
        </is>
      </c>
      <c r="C5" s="4" t="inlineStr">
        <is>
          <t>TAREAS VENCIDAS</t>
        </is>
      </c>
      <c r="D5" s="4" t="inlineStr">
        <is>
          <t>PRÓXIMAS</t>
        </is>
      </c>
      <c r="E5" s="4" t="inlineStr">
        <is>
          <t>AL DÍA</t>
        </is>
      </c>
      <c r="F5" s="4" t="inlineStr">
        <is>
          <t>% AL DÍA</t>
        </is>
      </c>
      <c r="G5" s="4" t="inlineStr">
        <is>
          <t>COSTE ANUAL ESTIMADO</t>
        </is>
      </c>
      <c r="H5" s="4" t="inlineStr">
        <is>
          <t>A PROVISIONAR YA (vencidas + próximas)</t>
        </is>
      </c>
    </row>
    <row r="6" ht="36" customHeight="1">
      <c r="B6" s="5">
        <f>COUNTA(Tareas!$B$7:$B$46)</f>
        <v/>
      </c>
      <c r="C6" s="5">
        <f>COUNTIF(Tareas!$K$7:$K$46,"Vencida")</f>
        <v/>
      </c>
      <c r="D6" s="5">
        <f>COUNTIF(Tareas!$K$7:$K$46,"Próxima")</f>
        <v/>
      </c>
      <c r="E6" s="5">
        <f>COUNTIF(Tareas!$K$7:$K$46,"Al día")</f>
        <v/>
      </c>
      <c r="F6" s="6">
        <f>IF(B6=0,0,E6/B6)</f>
        <v/>
      </c>
      <c r="G6" s="7">
        <f>SUM(Tareas!$L$7:$L$46)</f>
        <v/>
      </c>
      <c r="H6" s="7">
        <f>SUMIF(Tareas!$K$7:$K$46,"Vencida",Tareas!$G$7:$G$46)+SUMIF(Tareas!$K$7:$K$46,"Próxima",Tareas!$G$7:$G$46)</f>
        <v/>
      </c>
    </row>
    <row r="8">
      <c r="B8" s="8" t="inlineStr">
        <is>
          <t>AJUSTES</t>
        </is>
      </c>
    </row>
    <row r="9">
      <c r="B9" s="9" t="inlineStr">
        <is>
          <t>Fecha de referencia</t>
        </is>
      </c>
      <c r="C9" s="10" t="n">
        <v>46297</v>
      </c>
      <c r="D9" s="11" t="inlineStr">
        <is>
          <t>Borra esta fecha para usar la de hoy automáticamente.</t>
        </is>
      </c>
    </row>
    <row r="10">
      <c r="B10" s="9" t="inlineStr">
        <is>
          <t>Fecha que se usa</t>
        </is>
      </c>
      <c r="C10" s="12">
        <f>IF(C9="",TODAY(),C9)</f>
        <v/>
      </c>
    </row>
    <row r="11">
      <c r="B11" s="9" t="inlineStr">
        <is>
          <t>Días de aviso «próxima»</t>
        </is>
      </c>
      <c r="C11" s="13" t="n">
        <v>30</v>
      </c>
      <c r="D11" s="11" t="inlineStr">
        <is>
          <t>Una tarea pasa a «Próxima» cuando faltan estos días o menos.</t>
        </is>
      </c>
    </row>
    <row r="12">
      <c r="B12" s="9" t="inlineStr">
        <is>
          <t>Presupuesto anual de mantenimiento</t>
        </is>
      </c>
      <c r="C12" s="14" t="n">
        <v>600</v>
      </c>
    </row>
    <row r="13">
      <c r="B13" s="9" t="inlineStr">
        <is>
          <t>Presupuesto que ocupa el plan</t>
        </is>
      </c>
      <c r="C13" s="15">
        <f>IF(C12=0,0,G6/C12)</f>
        <v/>
      </c>
      <c r="D13" s="11" t="inlineStr">
        <is>
          <t>Por encima del 100 % el plan cuesta más de lo previsto.</t>
        </is>
      </c>
    </row>
    <row r="15">
      <c r="B15" s="8" t="inlineStr">
        <is>
          <t>TAREAS Y COSTE POR ZONA</t>
        </is>
      </c>
    </row>
    <row r="16" ht="26" customHeight="1">
      <c r="B16" s="16" t="inlineStr">
        <is>
          <t>Zona</t>
        </is>
      </c>
      <c r="C16" s="16" t="inlineStr">
        <is>
          <t>Tareas</t>
        </is>
      </c>
      <c r="D16" s="16" t="inlineStr">
        <is>
          <t>Vencidas</t>
        </is>
      </c>
      <c r="E16" s="16" t="inlineStr">
        <is>
          <t>Próximas</t>
        </is>
      </c>
      <c r="F16" s="16" t="inlineStr">
        <is>
          <t>Coste anual</t>
        </is>
      </c>
    </row>
    <row r="17">
      <c r="B17" s="17">
        <f>Listas!$C$2</f>
        <v/>
      </c>
      <c r="C17" s="18">
        <f>COUNTIF(Tareas!$E$7:$E$46,B17)</f>
        <v/>
      </c>
      <c r="D17" s="18">
        <f>COUNTIFS(Tareas!$E$7:$E$46,B17,Tareas!$K$7:$K$46,"Vencida")</f>
        <v/>
      </c>
      <c r="E17" s="18">
        <f>COUNTIFS(Tareas!$E$7:$E$46,B17,Tareas!$K$7:$K$46,"Próxima")</f>
        <v/>
      </c>
      <c r="F17" s="19">
        <f>SUMIF(Tareas!$E$7:$E$46,B17,Tareas!$L$7:$L$46)</f>
        <v/>
      </c>
    </row>
    <row r="18">
      <c r="B18" s="17">
        <f>Listas!$C$3</f>
        <v/>
      </c>
      <c r="C18" s="18">
        <f>COUNTIF(Tareas!$E$7:$E$46,B18)</f>
        <v/>
      </c>
      <c r="D18" s="18">
        <f>COUNTIFS(Tareas!$E$7:$E$46,B18,Tareas!$K$7:$K$46,"Vencida")</f>
        <v/>
      </c>
      <c r="E18" s="18">
        <f>COUNTIFS(Tareas!$E$7:$E$46,B18,Tareas!$K$7:$K$46,"Próxima")</f>
        <v/>
      </c>
      <c r="F18" s="19">
        <f>SUMIF(Tareas!$E$7:$E$46,B18,Tareas!$L$7:$L$46)</f>
        <v/>
      </c>
    </row>
    <row r="19">
      <c r="B19" s="17">
        <f>Listas!$C$4</f>
        <v/>
      </c>
      <c r="C19" s="18">
        <f>COUNTIF(Tareas!$E$7:$E$46,B19)</f>
        <v/>
      </c>
      <c r="D19" s="18">
        <f>COUNTIFS(Tareas!$E$7:$E$46,B19,Tareas!$K$7:$K$46,"Vencida")</f>
        <v/>
      </c>
      <c r="E19" s="18">
        <f>COUNTIFS(Tareas!$E$7:$E$46,B19,Tareas!$K$7:$K$46,"Próxima")</f>
        <v/>
      </c>
      <c r="F19" s="19">
        <f>SUMIF(Tareas!$E$7:$E$46,B19,Tareas!$L$7:$L$46)</f>
        <v/>
      </c>
    </row>
    <row r="20">
      <c r="B20" s="17">
        <f>Listas!$C$5</f>
        <v/>
      </c>
      <c r="C20" s="18">
        <f>COUNTIF(Tareas!$E$7:$E$46,B20)</f>
        <v/>
      </c>
      <c r="D20" s="18">
        <f>COUNTIFS(Tareas!$E$7:$E$46,B20,Tareas!$K$7:$K$46,"Vencida")</f>
        <v/>
      </c>
      <c r="E20" s="18">
        <f>COUNTIFS(Tareas!$E$7:$E$46,B20,Tareas!$K$7:$K$46,"Próxima")</f>
        <v/>
      </c>
      <c r="F20" s="19">
        <f>SUMIF(Tareas!$E$7:$E$46,B20,Tareas!$L$7:$L$46)</f>
        <v/>
      </c>
    </row>
    <row r="21">
      <c r="B21" s="17">
        <f>Listas!$C$6</f>
        <v/>
      </c>
      <c r="C21" s="18">
        <f>COUNTIF(Tareas!$E$7:$E$46,B21)</f>
        <v/>
      </c>
      <c r="D21" s="18">
        <f>COUNTIFS(Tareas!$E$7:$E$46,B21,Tareas!$K$7:$K$46,"Vencida")</f>
        <v/>
      </c>
      <c r="E21" s="18">
        <f>COUNTIFS(Tareas!$E$7:$E$46,B21,Tareas!$K$7:$K$46,"Próxima")</f>
        <v/>
      </c>
      <c r="F21" s="19">
        <f>SUMIF(Tareas!$E$7:$E$46,B21,Tareas!$L$7:$L$46)</f>
        <v/>
      </c>
    </row>
    <row r="22">
      <c r="B22" s="17">
        <f>Listas!$C$7</f>
        <v/>
      </c>
      <c r="C22" s="18">
        <f>COUNTIF(Tareas!$E$7:$E$46,B22)</f>
        <v/>
      </c>
      <c r="D22" s="18">
        <f>COUNTIFS(Tareas!$E$7:$E$46,B22,Tareas!$K$7:$K$46,"Vencida")</f>
        <v/>
      </c>
      <c r="E22" s="18">
        <f>COUNTIFS(Tareas!$E$7:$E$46,B22,Tareas!$K$7:$K$46,"Próxima")</f>
        <v/>
      </c>
      <c r="F22" s="19">
        <f>SUMIF(Tareas!$E$7:$E$46,B22,Tareas!$L$7:$L$46)</f>
        <v/>
      </c>
    </row>
    <row r="23">
      <c r="B23" s="17">
        <f>Listas!$C$8</f>
        <v/>
      </c>
      <c r="C23" s="18">
        <f>COUNTIF(Tareas!$E$7:$E$46,B23)</f>
        <v/>
      </c>
      <c r="D23" s="18">
        <f>COUNTIFS(Tareas!$E$7:$E$46,B23,Tareas!$K$7:$K$46,"Vencida")</f>
        <v/>
      </c>
      <c r="E23" s="18">
        <f>COUNTIFS(Tareas!$E$7:$E$46,B23,Tareas!$K$7:$K$46,"Próxima")</f>
        <v/>
      </c>
      <c r="F23" s="19">
        <f>SUMIF(Tareas!$E$7:$E$46,B23,Tareas!$L$7:$L$46)</f>
        <v/>
      </c>
    </row>
    <row r="24">
      <c r="B24" s="17">
        <f>Listas!$C$9</f>
        <v/>
      </c>
      <c r="C24" s="18">
        <f>COUNTIF(Tareas!$E$7:$E$46,B24)</f>
        <v/>
      </c>
      <c r="D24" s="18">
        <f>COUNTIFS(Tareas!$E$7:$E$46,B24,Tareas!$K$7:$K$46,"Vencida")</f>
        <v/>
      </c>
      <c r="E24" s="18">
        <f>COUNTIFS(Tareas!$E$7:$E$46,B24,Tareas!$K$7:$K$46,"Próxima")</f>
        <v/>
      </c>
      <c r="F24" s="19">
        <f>SUMIF(Tareas!$E$7:$E$46,B24,Tareas!$L$7:$L$46)</f>
        <v/>
      </c>
    </row>
    <row r="25">
      <c r="B25" s="17">
        <f>Listas!$C$10</f>
        <v/>
      </c>
      <c r="C25" s="18">
        <f>COUNTIF(Tareas!$E$7:$E$46,B25)</f>
        <v/>
      </c>
      <c r="D25" s="18">
        <f>COUNTIFS(Tareas!$E$7:$E$46,B25,Tareas!$K$7:$K$46,"Vencida")</f>
        <v/>
      </c>
      <c r="E25" s="18">
        <f>COUNTIFS(Tareas!$E$7:$E$46,B25,Tareas!$K$7:$K$46,"Próxima")</f>
        <v/>
      </c>
      <c r="F25" s="19">
        <f>SUMIF(Tareas!$E$7:$E$46,B25,Tareas!$L$7:$L$46)</f>
        <v/>
      </c>
    </row>
    <row r="26">
      <c r="B26" s="20" t="inlineStr">
        <is>
          <t>Total</t>
        </is>
      </c>
      <c r="C26" s="21">
        <f>SUM(C17:C25)</f>
        <v/>
      </c>
      <c r="D26" s="21">
        <f>SUM(D17:D25)</f>
        <v/>
      </c>
      <c r="E26" s="21">
        <f>SUM(E17:E25)</f>
        <v/>
      </c>
      <c r="F26" s="22">
        <f>SUM(F17:F25)</f>
        <v/>
      </c>
    </row>
    <row r="29">
      <c r="B29" s="8" t="inlineStr">
        <is>
          <t>CARGA DE TRABAJO: PRÓXIMOS 12 MESES (según la próxima fecha de cada tarea)</t>
        </is>
      </c>
    </row>
    <row r="30" ht="26" customHeight="1">
      <c r="B30" s="16" t="inlineStr">
        <is>
          <t>Mes</t>
        </is>
      </c>
      <c r="C30" s="16" t="inlineStr">
        <is>
          <t>Tareas que vencen</t>
        </is>
      </c>
      <c r="D30" s="16" t="inlineStr">
        <is>
          <t>Coste estimado</t>
        </is>
      </c>
      <c r="E30" s="16" t="inlineStr">
        <is>
          <t>Fecha aux.</t>
        </is>
      </c>
    </row>
    <row r="31">
      <c r="B31" s="23">
        <f>INDEX(Listas!$E$2:$E$13,MONTH(E31))&amp;" "&amp;YEAR(E31)</f>
        <v/>
      </c>
      <c r="C31" s="18">
        <f>COUNTIFS(Tareas!$I$7:$I$46,"&gt;="&amp;E31,Tareas!$I$7:$I$46,"&lt;"&amp;EDATE(E31,1))</f>
        <v/>
      </c>
      <c r="D31" s="19">
        <f>SUMIFS(Tareas!$G$7:$G$46,Tareas!$I$7:$I$46,"&gt;="&amp;E31,Tareas!$I$7:$I$46,"&lt;"&amp;EDATE(E31,1))</f>
        <v/>
      </c>
      <c r="E31" s="24">
        <f>DATE(YEAR(C10),MONTH(C10),1)</f>
        <v/>
      </c>
    </row>
    <row r="32">
      <c r="B32" s="23">
        <f>INDEX(Listas!$E$2:$E$13,MONTH(E32))&amp;" "&amp;YEAR(E32)</f>
        <v/>
      </c>
      <c r="C32" s="18">
        <f>COUNTIFS(Tareas!$I$7:$I$46,"&gt;="&amp;E32,Tareas!$I$7:$I$46,"&lt;"&amp;EDATE(E32,1))</f>
        <v/>
      </c>
      <c r="D32" s="19">
        <f>SUMIFS(Tareas!$G$7:$G$46,Tareas!$I$7:$I$46,"&gt;="&amp;E32,Tareas!$I$7:$I$46,"&lt;"&amp;EDATE(E32,1))</f>
        <v/>
      </c>
      <c r="E32" s="24">
        <f>EDATE(E31,1)</f>
        <v/>
      </c>
    </row>
    <row r="33">
      <c r="B33" s="23">
        <f>INDEX(Listas!$E$2:$E$13,MONTH(E33))&amp;" "&amp;YEAR(E33)</f>
        <v/>
      </c>
      <c r="C33" s="18">
        <f>COUNTIFS(Tareas!$I$7:$I$46,"&gt;="&amp;E33,Tareas!$I$7:$I$46,"&lt;"&amp;EDATE(E33,1))</f>
        <v/>
      </c>
      <c r="D33" s="19">
        <f>SUMIFS(Tareas!$G$7:$G$46,Tareas!$I$7:$I$46,"&gt;="&amp;E33,Tareas!$I$7:$I$46,"&lt;"&amp;EDATE(E33,1))</f>
        <v/>
      </c>
      <c r="E33" s="24">
        <f>EDATE(E32,1)</f>
        <v/>
      </c>
    </row>
    <row r="34">
      <c r="B34" s="23">
        <f>INDEX(Listas!$E$2:$E$13,MONTH(E34))&amp;" "&amp;YEAR(E34)</f>
        <v/>
      </c>
      <c r="C34" s="18">
        <f>COUNTIFS(Tareas!$I$7:$I$46,"&gt;="&amp;E34,Tareas!$I$7:$I$46,"&lt;"&amp;EDATE(E34,1))</f>
        <v/>
      </c>
      <c r="D34" s="19">
        <f>SUMIFS(Tareas!$G$7:$G$46,Tareas!$I$7:$I$46,"&gt;="&amp;E34,Tareas!$I$7:$I$46,"&lt;"&amp;EDATE(E34,1))</f>
        <v/>
      </c>
      <c r="E34" s="24">
        <f>EDATE(E33,1)</f>
        <v/>
      </c>
    </row>
    <row r="35">
      <c r="B35" s="23">
        <f>INDEX(Listas!$E$2:$E$13,MONTH(E35))&amp;" "&amp;YEAR(E35)</f>
        <v/>
      </c>
      <c r="C35" s="18">
        <f>COUNTIFS(Tareas!$I$7:$I$46,"&gt;="&amp;E35,Tareas!$I$7:$I$46,"&lt;"&amp;EDATE(E35,1))</f>
        <v/>
      </c>
      <c r="D35" s="19">
        <f>SUMIFS(Tareas!$G$7:$G$46,Tareas!$I$7:$I$46,"&gt;="&amp;E35,Tareas!$I$7:$I$46,"&lt;"&amp;EDATE(E35,1))</f>
        <v/>
      </c>
      <c r="E35" s="24">
        <f>EDATE(E34,1)</f>
        <v/>
      </c>
    </row>
    <row r="36">
      <c r="B36" s="23">
        <f>INDEX(Listas!$E$2:$E$13,MONTH(E36))&amp;" "&amp;YEAR(E36)</f>
        <v/>
      </c>
      <c r="C36" s="18">
        <f>COUNTIFS(Tareas!$I$7:$I$46,"&gt;="&amp;E36,Tareas!$I$7:$I$46,"&lt;"&amp;EDATE(E36,1))</f>
        <v/>
      </c>
      <c r="D36" s="19">
        <f>SUMIFS(Tareas!$G$7:$G$46,Tareas!$I$7:$I$46,"&gt;="&amp;E36,Tareas!$I$7:$I$46,"&lt;"&amp;EDATE(E36,1))</f>
        <v/>
      </c>
      <c r="E36" s="24">
        <f>EDATE(E35,1)</f>
        <v/>
      </c>
    </row>
    <row r="37">
      <c r="B37" s="23">
        <f>INDEX(Listas!$E$2:$E$13,MONTH(E37))&amp;" "&amp;YEAR(E37)</f>
        <v/>
      </c>
      <c r="C37" s="18">
        <f>COUNTIFS(Tareas!$I$7:$I$46,"&gt;="&amp;E37,Tareas!$I$7:$I$46,"&lt;"&amp;EDATE(E37,1))</f>
        <v/>
      </c>
      <c r="D37" s="19">
        <f>SUMIFS(Tareas!$G$7:$G$46,Tareas!$I$7:$I$46,"&gt;="&amp;E37,Tareas!$I$7:$I$46,"&lt;"&amp;EDATE(E37,1))</f>
        <v/>
      </c>
      <c r="E37" s="24">
        <f>EDATE(E36,1)</f>
        <v/>
      </c>
    </row>
    <row r="38">
      <c r="B38" s="23">
        <f>INDEX(Listas!$E$2:$E$13,MONTH(E38))&amp;" "&amp;YEAR(E38)</f>
        <v/>
      </c>
      <c r="C38" s="18">
        <f>COUNTIFS(Tareas!$I$7:$I$46,"&gt;="&amp;E38,Tareas!$I$7:$I$46,"&lt;"&amp;EDATE(E38,1))</f>
        <v/>
      </c>
      <c r="D38" s="19">
        <f>SUMIFS(Tareas!$G$7:$G$46,Tareas!$I$7:$I$46,"&gt;="&amp;E38,Tareas!$I$7:$I$46,"&lt;"&amp;EDATE(E38,1))</f>
        <v/>
      </c>
      <c r="E38" s="24">
        <f>EDATE(E37,1)</f>
        <v/>
      </c>
    </row>
    <row r="39">
      <c r="B39" s="23">
        <f>INDEX(Listas!$E$2:$E$13,MONTH(E39))&amp;" "&amp;YEAR(E39)</f>
        <v/>
      </c>
      <c r="C39" s="18">
        <f>COUNTIFS(Tareas!$I$7:$I$46,"&gt;="&amp;E39,Tareas!$I$7:$I$46,"&lt;"&amp;EDATE(E39,1))</f>
        <v/>
      </c>
      <c r="D39" s="19">
        <f>SUMIFS(Tareas!$G$7:$G$46,Tareas!$I$7:$I$46,"&gt;="&amp;E39,Tareas!$I$7:$I$46,"&lt;"&amp;EDATE(E39,1))</f>
        <v/>
      </c>
      <c r="E39" s="24">
        <f>EDATE(E38,1)</f>
        <v/>
      </c>
    </row>
    <row r="40">
      <c r="B40" s="23">
        <f>INDEX(Listas!$E$2:$E$13,MONTH(E40))&amp;" "&amp;YEAR(E40)</f>
        <v/>
      </c>
      <c r="C40" s="18">
        <f>COUNTIFS(Tareas!$I$7:$I$46,"&gt;="&amp;E40,Tareas!$I$7:$I$46,"&lt;"&amp;EDATE(E40,1))</f>
        <v/>
      </c>
      <c r="D40" s="19">
        <f>SUMIFS(Tareas!$G$7:$G$46,Tareas!$I$7:$I$46,"&gt;="&amp;E40,Tareas!$I$7:$I$46,"&lt;"&amp;EDATE(E40,1))</f>
        <v/>
      </c>
      <c r="E40" s="24">
        <f>EDATE(E39,1)</f>
        <v/>
      </c>
    </row>
    <row r="41">
      <c r="B41" s="23">
        <f>INDEX(Listas!$E$2:$E$13,MONTH(E41))&amp;" "&amp;YEAR(E41)</f>
        <v/>
      </c>
      <c r="C41" s="18">
        <f>COUNTIFS(Tareas!$I$7:$I$46,"&gt;="&amp;E41,Tareas!$I$7:$I$46,"&lt;"&amp;EDATE(E41,1))</f>
        <v/>
      </c>
      <c r="D41" s="19">
        <f>SUMIFS(Tareas!$G$7:$G$46,Tareas!$I$7:$I$46,"&gt;="&amp;E41,Tareas!$I$7:$I$46,"&lt;"&amp;EDATE(E41,1))</f>
        <v/>
      </c>
      <c r="E41" s="24">
        <f>EDATE(E40,1)</f>
        <v/>
      </c>
    </row>
    <row r="42">
      <c r="B42" s="23">
        <f>INDEX(Listas!$E$2:$E$13,MONTH(E42))&amp;" "&amp;YEAR(E42)</f>
        <v/>
      </c>
      <c r="C42" s="18">
        <f>COUNTIFS(Tareas!$I$7:$I$46,"&gt;="&amp;E42,Tareas!$I$7:$I$46,"&lt;"&amp;EDATE(E42,1))</f>
        <v/>
      </c>
      <c r="D42" s="19">
        <f>SUMIFS(Tareas!$G$7:$G$46,Tareas!$I$7:$I$46,"&gt;="&amp;E42,Tareas!$I$7:$I$46,"&lt;"&amp;EDATE(E42,1))</f>
        <v/>
      </c>
      <c r="E42" s="24">
        <f>EDATE(E41,1)</f>
        <v/>
      </c>
    </row>
    <row r="43">
      <c r="B43" s="20" t="inlineStr">
        <is>
          <t>Antes de este mes (atrasadas)</t>
        </is>
      </c>
      <c r="C43" s="18">
        <f>COUNTIF(Tareas!$I$7:$I$46,"&lt;"&amp;E31)</f>
        <v/>
      </c>
      <c r="D43" s="19">
        <f>SUMIF(Tareas!$I$7:$I$46,"&lt;"&amp;E31,Tareas!$G$7:$G$46)</f>
        <v/>
      </c>
    </row>
    <row r="44">
      <c r="B44" s="20" t="inlineStr">
        <is>
          <t>Total del ciclo</t>
        </is>
      </c>
      <c r="C44" s="21">
        <f>SUM(C31:C43)</f>
        <v/>
      </c>
      <c r="D44" s="22">
        <f>SUM(D31:D43)</f>
        <v/>
      </c>
    </row>
    <row r="46">
      <c r="B46" s="8" t="inlineStr">
        <is>
          <t>PRÓXIMAS 10 TAREAS (ordenadas por fecha)</t>
        </is>
      </c>
    </row>
    <row r="47" ht="26" customHeight="1">
      <c r="B47" s="16" t="inlineStr">
        <is>
          <t>Tarea</t>
        </is>
      </c>
      <c r="C47" s="16" t="inlineStr">
        <is>
          <t>Zona</t>
        </is>
      </c>
      <c r="D47" s="16" t="inlineStr">
        <is>
          <t>Próxima fecha</t>
        </is>
      </c>
      <c r="E47" s="16" t="inlineStr">
        <is>
          <t>Días restantes</t>
        </is>
      </c>
      <c r="F47" s="16" t="inlineStr">
        <is>
          <t>Estado</t>
        </is>
      </c>
      <c r="G47" s="16" t="inlineStr">
        <is>
          <t>Quién</t>
        </is>
      </c>
      <c r="H47" s="16" t="inlineStr">
        <is>
          <t>Coste por vez</t>
        </is>
      </c>
      <c r="I47" s="16" t="inlineStr">
        <is>
          <t>Fila</t>
        </is>
      </c>
    </row>
    <row r="48">
      <c r="B48" s="17">
        <f>IF($I48="","",INDEX(Tareas!$B$7:$B$46,$I48))</f>
        <v/>
      </c>
      <c r="C48" s="17">
        <f>IF($I48="","",INDEX(Tareas!$E$7:$E$46,$I48))</f>
        <v/>
      </c>
      <c r="D48" s="25">
        <f>IF($I48="","",INDEX(Tareas!$I$7:$I$46,$I48))</f>
        <v/>
      </c>
      <c r="E48" s="26">
        <f>IF($I48="","",INDEX(Tareas!$J$7:$J$46,$I48))</f>
        <v/>
      </c>
      <c r="F48" s="23">
        <f>IF($I48="","",INDEX(Tareas!$K$7:$K$46,$I48))</f>
        <v/>
      </c>
      <c r="G48" s="23">
        <f>IF($I48="","",INDEX(Tareas!$F$7:$F$46,$I48))</f>
        <v/>
      </c>
      <c r="H48" s="19">
        <f>IF($I48="","",INDEX(Tareas!$G$7:$G$46,$I48))</f>
        <v/>
      </c>
      <c r="I48" s="27">
        <f>IFERROR(MATCH(SMALL(Tareas!$N$7:$N$46,ROWS(I$48:I48)),Tareas!$N$7:$N$46,0),"")</f>
        <v/>
      </c>
    </row>
    <row r="49">
      <c r="B49" s="17">
        <f>IF($I49="","",INDEX(Tareas!$B$7:$B$46,$I49))</f>
        <v/>
      </c>
      <c r="C49" s="17">
        <f>IF($I49="","",INDEX(Tareas!$E$7:$E$46,$I49))</f>
        <v/>
      </c>
      <c r="D49" s="25">
        <f>IF($I49="","",INDEX(Tareas!$I$7:$I$46,$I49))</f>
        <v/>
      </c>
      <c r="E49" s="26">
        <f>IF($I49="","",INDEX(Tareas!$J$7:$J$46,$I49))</f>
        <v/>
      </c>
      <c r="F49" s="23">
        <f>IF($I49="","",INDEX(Tareas!$K$7:$K$46,$I49))</f>
        <v/>
      </c>
      <c r="G49" s="23">
        <f>IF($I49="","",INDEX(Tareas!$F$7:$F$46,$I49))</f>
        <v/>
      </c>
      <c r="H49" s="19">
        <f>IF($I49="","",INDEX(Tareas!$G$7:$G$46,$I49))</f>
        <v/>
      </c>
      <c r="I49" s="27">
        <f>IFERROR(MATCH(SMALL(Tareas!$N$7:$N$46,ROWS(I$48:I49)),Tareas!$N$7:$N$46,0),"")</f>
        <v/>
      </c>
    </row>
    <row r="50">
      <c r="B50" s="17">
        <f>IF($I50="","",INDEX(Tareas!$B$7:$B$46,$I50))</f>
        <v/>
      </c>
      <c r="C50" s="17">
        <f>IF($I50="","",INDEX(Tareas!$E$7:$E$46,$I50))</f>
        <v/>
      </c>
      <c r="D50" s="25">
        <f>IF($I50="","",INDEX(Tareas!$I$7:$I$46,$I50))</f>
        <v/>
      </c>
      <c r="E50" s="26">
        <f>IF($I50="","",INDEX(Tareas!$J$7:$J$46,$I50))</f>
        <v/>
      </c>
      <c r="F50" s="23">
        <f>IF($I50="","",INDEX(Tareas!$K$7:$K$46,$I50))</f>
        <v/>
      </c>
      <c r="G50" s="23">
        <f>IF($I50="","",INDEX(Tareas!$F$7:$F$46,$I50))</f>
        <v/>
      </c>
      <c r="H50" s="19">
        <f>IF($I50="","",INDEX(Tareas!$G$7:$G$46,$I50))</f>
        <v/>
      </c>
      <c r="I50" s="27">
        <f>IFERROR(MATCH(SMALL(Tareas!$N$7:$N$46,ROWS(I$48:I50)),Tareas!$N$7:$N$46,0),"")</f>
        <v/>
      </c>
    </row>
    <row r="51">
      <c r="B51" s="17">
        <f>IF($I51="","",INDEX(Tareas!$B$7:$B$46,$I51))</f>
        <v/>
      </c>
      <c r="C51" s="17">
        <f>IF($I51="","",INDEX(Tareas!$E$7:$E$46,$I51))</f>
        <v/>
      </c>
      <c r="D51" s="25">
        <f>IF($I51="","",INDEX(Tareas!$I$7:$I$46,$I51))</f>
        <v/>
      </c>
      <c r="E51" s="26">
        <f>IF($I51="","",INDEX(Tareas!$J$7:$J$46,$I51))</f>
        <v/>
      </c>
      <c r="F51" s="23">
        <f>IF($I51="","",INDEX(Tareas!$K$7:$K$46,$I51))</f>
        <v/>
      </c>
      <c r="G51" s="23">
        <f>IF($I51="","",INDEX(Tareas!$F$7:$F$46,$I51))</f>
        <v/>
      </c>
      <c r="H51" s="19">
        <f>IF($I51="","",INDEX(Tareas!$G$7:$G$46,$I51))</f>
        <v/>
      </c>
      <c r="I51" s="27">
        <f>IFERROR(MATCH(SMALL(Tareas!$N$7:$N$46,ROWS(I$48:I51)),Tareas!$N$7:$N$46,0),"")</f>
        <v/>
      </c>
    </row>
    <row r="52">
      <c r="B52" s="17">
        <f>IF($I52="","",INDEX(Tareas!$B$7:$B$46,$I52))</f>
        <v/>
      </c>
      <c r="C52" s="17">
        <f>IF($I52="","",INDEX(Tareas!$E$7:$E$46,$I52))</f>
        <v/>
      </c>
      <c r="D52" s="25">
        <f>IF($I52="","",INDEX(Tareas!$I$7:$I$46,$I52))</f>
        <v/>
      </c>
      <c r="E52" s="26">
        <f>IF($I52="","",INDEX(Tareas!$J$7:$J$46,$I52))</f>
        <v/>
      </c>
      <c r="F52" s="23">
        <f>IF($I52="","",INDEX(Tareas!$K$7:$K$46,$I52))</f>
        <v/>
      </c>
      <c r="G52" s="23">
        <f>IF($I52="","",INDEX(Tareas!$F$7:$F$46,$I52))</f>
        <v/>
      </c>
      <c r="H52" s="19">
        <f>IF($I52="","",INDEX(Tareas!$G$7:$G$46,$I52))</f>
        <v/>
      </c>
      <c r="I52" s="27">
        <f>IFERROR(MATCH(SMALL(Tareas!$N$7:$N$46,ROWS(I$48:I52)),Tareas!$N$7:$N$46,0),"")</f>
        <v/>
      </c>
    </row>
    <row r="53">
      <c r="B53" s="17">
        <f>IF($I53="","",INDEX(Tareas!$B$7:$B$46,$I53))</f>
        <v/>
      </c>
      <c r="C53" s="17">
        <f>IF($I53="","",INDEX(Tareas!$E$7:$E$46,$I53))</f>
        <v/>
      </c>
      <c r="D53" s="25">
        <f>IF($I53="","",INDEX(Tareas!$I$7:$I$46,$I53))</f>
        <v/>
      </c>
      <c r="E53" s="26">
        <f>IF($I53="","",INDEX(Tareas!$J$7:$J$46,$I53))</f>
        <v/>
      </c>
      <c r="F53" s="23">
        <f>IF($I53="","",INDEX(Tareas!$K$7:$K$46,$I53))</f>
        <v/>
      </c>
      <c r="G53" s="23">
        <f>IF($I53="","",INDEX(Tareas!$F$7:$F$46,$I53))</f>
        <v/>
      </c>
      <c r="H53" s="19">
        <f>IF($I53="","",INDEX(Tareas!$G$7:$G$46,$I53))</f>
        <v/>
      </c>
      <c r="I53" s="27">
        <f>IFERROR(MATCH(SMALL(Tareas!$N$7:$N$46,ROWS(I$48:I53)),Tareas!$N$7:$N$46,0),"")</f>
        <v/>
      </c>
    </row>
    <row r="54">
      <c r="B54" s="17">
        <f>IF($I54="","",INDEX(Tareas!$B$7:$B$46,$I54))</f>
        <v/>
      </c>
      <c r="C54" s="17">
        <f>IF($I54="","",INDEX(Tareas!$E$7:$E$46,$I54))</f>
        <v/>
      </c>
      <c r="D54" s="25">
        <f>IF($I54="","",INDEX(Tareas!$I$7:$I$46,$I54))</f>
        <v/>
      </c>
      <c r="E54" s="26">
        <f>IF($I54="","",INDEX(Tareas!$J$7:$J$46,$I54))</f>
        <v/>
      </c>
      <c r="F54" s="23">
        <f>IF($I54="","",INDEX(Tareas!$K$7:$K$46,$I54))</f>
        <v/>
      </c>
      <c r="G54" s="23">
        <f>IF($I54="","",INDEX(Tareas!$F$7:$F$46,$I54))</f>
        <v/>
      </c>
      <c r="H54" s="19">
        <f>IF($I54="","",INDEX(Tareas!$G$7:$G$46,$I54))</f>
        <v/>
      </c>
      <c r="I54" s="27">
        <f>IFERROR(MATCH(SMALL(Tareas!$N$7:$N$46,ROWS(I$48:I54)),Tareas!$N$7:$N$46,0),"")</f>
        <v/>
      </c>
    </row>
    <row r="55">
      <c r="B55" s="17">
        <f>IF($I55="","",INDEX(Tareas!$B$7:$B$46,$I55))</f>
        <v/>
      </c>
      <c r="C55" s="17">
        <f>IF($I55="","",INDEX(Tareas!$E$7:$E$46,$I55))</f>
        <v/>
      </c>
      <c r="D55" s="25">
        <f>IF($I55="","",INDEX(Tareas!$I$7:$I$46,$I55))</f>
        <v/>
      </c>
      <c r="E55" s="26">
        <f>IF($I55="","",INDEX(Tareas!$J$7:$J$46,$I55))</f>
        <v/>
      </c>
      <c r="F55" s="23">
        <f>IF($I55="","",INDEX(Tareas!$K$7:$K$46,$I55))</f>
        <v/>
      </c>
      <c r="G55" s="23">
        <f>IF($I55="","",INDEX(Tareas!$F$7:$F$46,$I55))</f>
        <v/>
      </c>
      <c r="H55" s="19">
        <f>IF($I55="","",INDEX(Tareas!$G$7:$G$46,$I55))</f>
        <v/>
      </c>
      <c r="I55" s="27">
        <f>IFERROR(MATCH(SMALL(Tareas!$N$7:$N$46,ROWS(I$48:I55)),Tareas!$N$7:$N$46,0),"")</f>
        <v/>
      </c>
    </row>
    <row r="56">
      <c r="B56" s="17">
        <f>IF($I56="","",INDEX(Tareas!$B$7:$B$46,$I56))</f>
        <v/>
      </c>
      <c r="C56" s="17">
        <f>IF($I56="","",INDEX(Tareas!$E$7:$E$46,$I56))</f>
        <v/>
      </c>
      <c r="D56" s="25">
        <f>IF($I56="","",INDEX(Tareas!$I$7:$I$46,$I56))</f>
        <v/>
      </c>
      <c r="E56" s="26">
        <f>IF($I56="","",INDEX(Tareas!$J$7:$J$46,$I56))</f>
        <v/>
      </c>
      <c r="F56" s="23">
        <f>IF($I56="","",INDEX(Tareas!$K$7:$K$46,$I56))</f>
        <v/>
      </c>
      <c r="G56" s="23">
        <f>IF($I56="","",INDEX(Tareas!$F$7:$F$46,$I56))</f>
        <v/>
      </c>
      <c r="H56" s="19">
        <f>IF($I56="","",INDEX(Tareas!$G$7:$G$46,$I56))</f>
        <v/>
      </c>
      <c r="I56" s="27">
        <f>IFERROR(MATCH(SMALL(Tareas!$N$7:$N$46,ROWS(I$48:I56)),Tareas!$N$7:$N$46,0),"")</f>
        <v/>
      </c>
    </row>
    <row r="57">
      <c r="B57" s="17">
        <f>IF($I57="","",INDEX(Tareas!$B$7:$B$46,$I57))</f>
        <v/>
      </c>
      <c r="C57" s="17">
        <f>IF($I57="","",INDEX(Tareas!$E$7:$E$46,$I57))</f>
        <v/>
      </c>
      <c r="D57" s="25">
        <f>IF($I57="","",INDEX(Tareas!$I$7:$I$46,$I57))</f>
        <v/>
      </c>
      <c r="E57" s="26">
        <f>IF($I57="","",INDEX(Tareas!$J$7:$J$46,$I57))</f>
        <v/>
      </c>
      <c r="F57" s="23">
        <f>IF($I57="","",INDEX(Tareas!$K$7:$K$46,$I57))</f>
        <v/>
      </c>
      <c r="G57" s="23">
        <f>IF($I57="","",INDEX(Tareas!$F$7:$F$46,$I57))</f>
        <v/>
      </c>
      <c r="H57" s="19">
        <f>IF($I57="","",INDEX(Tareas!$G$7:$G$46,$I57))</f>
        <v/>
      </c>
      <c r="I57" s="27">
        <f>IFERROR(MATCH(SMALL(Tareas!$N$7:$N$46,ROWS(I$48:I57)),Tareas!$N$7:$N$46,0),"")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C6">
    <cfRule type="expression" priority="1" dxfId="0">
      <formula>C6&gt;0</formula>
    </cfRule>
  </conditionalFormatting>
  <conditionalFormatting sqref="D6">
    <cfRule type="expression" priority="2" dxfId="1">
      <formula>D6&gt;0</formula>
    </cfRule>
  </conditionalFormatting>
  <conditionalFormatting sqref="C13">
    <cfRule type="expression" priority="3" dxfId="0">
      <formula>C13&gt;1</formula>
    </cfRule>
  </conditionalFormatting>
  <conditionalFormatting sqref="F17:F25">
    <cfRule type="dataBar" priority="4">
      <dataBar>
        <cfvo type="num" val="0"/>
        <cfvo type="max"/>
        <color rgb="0010B981"/>
      </dataBar>
    </cfRule>
  </conditionalFormatting>
  <conditionalFormatting sqref="D17:D25">
    <cfRule type="expression" priority="5" dxfId="0">
      <formula>D17&gt;0</formula>
    </cfRule>
  </conditionalFormatting>
  <conditionalFormatting sqref="E17:E25">
    <cfRule type="expression" priority="6" dxfId="1">
      <formula>E17&gt;0</formula>
    </cfRule>
  </conditionalFormatting>
  <conditionalFormatting sqref="C43:D43">
    <cfRule type="expression" priority="7" dxfId="0">
      <formula>$C$43&gt;0</formula>
    </cfRule>
  </conditionalFormatting>
  <conditionalFormatting sqref="C31:C42">
    <cfRule type="dataBar" priority="8">
      <dataBar>
        <cfvo type="num" val="0"/>
        <cfvo type="max"/>
        <color rgb="0010B981"/>
      </dataBar>
    </cfRule>
  </conditionalFormatting>
  <conditionalFormatting sqref="F48:F57">
    <cfRule type="cellIs" priority="9" operator="equal" dxfId="0">
      <formula>"Vencida"</formula>
    </cfRule>
    <cfRule type="cellIs" priority="10" operator="equal" dxfId="1">
      <formula>"Próxima"</formula>
    </cfRule>
    <cfRule type="cellIs" priority="11" operator="equal" dxfId="2">
      <formula>"Al día"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N49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0" customWidth="1" min="2" max="2"/>
    <col width="14" customWidth="1" min="3" max="3"/>
    <col width="13" customWidth="1" min="4" max="4"/>
    <col width="26" customWidth="1" min="5" max="5"/>
    <col width="16" customWidth="1" min="6" max="6"/>
    <col width="12" customWidth="1" min="7" max="7"/>
    <col width="10" customWidth="1" min="8" max="8"/>
    <col width="14" customWidth="1" min="9" max="9"/>
    <col width="11" customWidth="1" min="10" max="10"/>
    <col width="14" customWidth="1" min="11" max="11"/>
    <col width="14" customWidth="1" min="12" max="12"/>
    <col width="36" customWidth="1" min="13" max="13"/>
    <col width="11" customWidth="1" min="14" max="14"/>
  </cols>
  <sheetData>
    <row r="2" ht="34" customHeight="1">
      <c r="B2" s="1" t="inlineStr">
        <is>
          <t>Tareas de mantenimiento del hogar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Una fila por tarea periódica. Rellena las celdas crema; la próxima fecha y el estado se calculan solos.</t>
        </is>
      </c>
    </row>
    <row r="6" ht="32" customHeight="1">
      <c r="B6" s="16" t="inlineStr">
        <is>
          <t>Tarea</t>
        </is>
      </c>
      <c r="C6" s="16" t="inlineStr">
        <is>
          <t>Frecuencia</t>
        </is>
      </c>
      <c r="D6" s="16" t="inlineStr">
        <is>
          <t>Última vez</t>
        </is>
      </c>
      <c r="E6" s="16" t="inlineStr">
        <is>
          <t>Zona</t>
        </is>
      </c>
      <c r="F6" s="16" t="inlineStr">
        <is>
          <t>Quién la hace</t>
        </is>
      </c>
      <c r="G6" s="16" t="inlineStr">
        <is>
          <t>Coste por vez</t>
        </is>
      </c>
      <c r="H6" s="16" t="inlineStr">
        <is>
          <t>Meses del ciclo</t>
        </is>
      </c>
      <c r="I6" s="16" t="inlineStr">
        <is>
          <t>Próxima fecha</t>
        </is>
      </c>
      <c r="J6" s="16" t="inlineStr">
        <is>
          <t>Días restantes</t>
        </is>
      </c>
      <c r="K6" s="16" t="inlineStr">
        <is>
          <t>Estado</t>
        </is>
      </c>
      <c r="L6" s="16" t="inlineStr">
        <is>
          <t>Coste anual estimado</t>
        </is>
      </c>
      <c r="M6" s="16" t="inlineStr">
        <is>
          <t>Notas</t>
        </is>
      </c>
      <c r="N6" s="16" t="inlineStr">
        <is>
          <t>Orden aux.</t>
        </is>
      </c>
    </row>
    <row r="7" ht="24" customHeight="1">
      <c r="B7" s="28" t="inlineStr">
        <is>
          <t>Revisión de la caldera de gas</t>
        </is>
      </c>
      <c r="C7" s="29" t="inlineStr">
        <is>
          <t>Anual</t>
        </is>
      </c>
      <c r="D7" s="10" t="n">
        <v>45910</v>
      </c>
      <c r="E7" s="28" t="inlineStr">
        <is>
          <t>Calefacción y agua caliente</t>
        </is>
      </c>
      <c r="F7" s="29" t="inlineStr">
        <is>
          <t>Profesional</t>
        </is>
      </c>
      <c r="G7" s="14" t="n">
        <v>85</v>
      </c>
      <c r="H7" s="26">
        <f>IF(C7="","",IFERROR(VLOOKUP(C7,Listas!$A$2:$B$8,2,FALSE),""))</f>
        <v/>
      </c>
      <c r="I7" s="25">
        <f>IF(OR(D7="",H7=""),"",EDATE(D7,H7))</f>
        <v/>
      </c>
      <c r="J7" s="26">
        <f>IF(I7="","",I7-Panel!$C$10)</f>
        <v/>
      </c>
      <c r="K7" s="23">
        <f>IF(B7="","",IF(I7="","Sin datos",IF(I7&lt;Panel!$C$10,"Vencida",IF(I7-Panel!$C$10&lt;=Panel!$C$11,"Próxima","Al día"))))</f>
        <v/>
      </c>
      <c r="L7" s="19">
        <f>IF(OR(G7="",H7=""),"",G7*12/H7)</f>
        <v/>
      </c>
      <c r="M7" s="30" t="inlineStr">
        <is>
          <t>Pedir cita antes del invierno.</t>
        </is>
      </c>
      <c r="N7" s="31">
        <f>IF(I7="","",I7+ROW()/100000)</f>
        <v/>
      </c>
    </row>
    <row r="8" ht="24" customHeight="1">
      <c r="B8" s="28" t="inlineStr">
        <is>
          <t>Purgar los radiadores</t>
        </is>
      </c>
      <c r="C8" s="29" t="inlineStr">
        <is>
          <t>Anual</t>
        </is>
      </c>
      <c r="D8" s="10" t="n">
        <v>45950</v>
      </c>
      <c r="E8" s="28" t="inlineStr">
        <is>
          <t>Calefacción y agua caliente</t>
        </is>
      </c>
      <c r="F8" s="29" t="inlineStr">
        <is>
          <t>Yo</t>
        </is>
      </c>
      <c r="G8" s="14" t="n">
        <v>0</v>
      </c>
      <c r="H8" s="26">
        <f>IF(C8="","",IFERROR(VLOOKUP(C8,Listas!$A$2:$B$8,2,FALSE),""))</f>
        <v/>
      </c>
      <c r="I8" s="25">
        <f>IF(OR(D8="",H8=""),"",EDATE(D8,H8))</f>
        <v/>
      </c>
      <c r="J8" s="26">
        <f>IF(I8="","",I8-Panel!$C$10)</f>
        <v/>
      </c>
      <c r="K8" s="23">
        <f>IF(B8="","",IF(I8="","Sin datos",IF(I8&lt;Panel!$C$10,"Vencida",IF(I8-Panel!$C$10&lt;=Panel!$C$11,"Próxima","Al día"))))</f>
        <v/>
      </c>
      <c r="L8" s="19">
        <f>IF(OR(G8="",H8=""),"",G8*12/H8)</f>
        <v/>
      </c>
      <c r="M8" s="30" t="inlineStr">
        <is>
          <t>Comprobar la presión de la caldera después.</t>
        </is>
      </c>
      <c r="N8" s="31">
        <f>IF(I8="","",I8+ROW()/100000)</f>
        <v/>
      </c>
    </row>
    <row r="9" ht="24" customHeight="1">
      <c r="B9" s="28" t="inlineStr">
        <is>
          <t>Revisar el termo eléctrico y su ánodo</t>
        </is>
      </c>
      <c r="C9" s="29" t="inlineStr">
        <is>
          <t>Cada 2 años</t>
        </is>
      </c>
      <c r="D9" s="10" t="n">
        <v>45606</v>
      </c>
      <c r="E9" s="28" t="inlineStr">
        <is>
          <t>Calefacción y agua caliente</t>
        </is>
      </c>
      <c r="F9" s="29" t="inlineStr">
        <is>
          <t>Profesional</t>
        </is>
      </c>
      <c r="G9" s="14" t="n">
        <v>70</v>
      </c>
      <c r="H9" s="26">
        <f>IF(C9="","",IFERROR(VLOOKUP(C9,Listas!$A$2:$B$8,2,FALSE),""))</f>
        <v/>
      </c>
      <c r="I9" s="25">
        <f>IF(OR(D9="",H9=""),"",EDATE(D9,H9))</f>
        <v/>
      </c>
      <c r="J9" s="26">
        <f>IF(I9="","",I9-Panel!$C$10)</f>
        <v/>
      </c>
      <c r="K9" s="23">
        <f>IF(B9="","",IF(I9="","Sin datos",IF(I9&lt;Panel!$C$10,"Vencida",IF(I9-Panel!$C$10&lt;=Panel!$C$11,"Próxima","Al día"))))</f>
        <v/>
      </c>
      <c r="L9" s="19">
        <f>IF(OR(G9="",H9=""),"",G9*12/H9)</f>
        <v/>
      </c>
      <c r="M9" s="30" t="n"/>
      <c r="N9" s="31">
        <f>IF(I9="","",I9+ROW()/100000)</f>
        <v/>
      </c>
    </row>
    <row r="10" ht="24" customHeight="1">
      <c r="B10" s="28" t="inlineStr">
        <is>
          <t>Cambiar filtro de la campana extractora</t>
        </is>
      </c>
      <c r="C10" s="29" t="inlineStr">
        <is>
          <t>Trimestral</t>
        </is>
      </c>
      <c r="D10" s="10" t="n">
        <v>46208</v>
      </c>
      <c r="E10" s="28" t="inlineStr">
        <is>
          <t>Cocina</t>
        </is>
      </c>
      <c r="F10" s="29" t="inlineStr">
        <is>
          <t>Yo</t>
        </is>
      </c>
      <c r="G10" s="14" t="n">
        <v>12</v>
      </c>
      <c r="H10" s="26">
        <f>IF(C10="","",IFERROR(VLOOKUP(C10,Listas!$A$2:$B$8,2,FALSE),""))</f>
        <v/>
      </c>
      <c r="I10" s="25">
        <f>IF(OR(D10="",H10=""),"",EDATE(D10,H10))</f>
        <v/>
      </c>
      <c r="J10" s="26">
        <f>IF(I10="","",I10-Panel!$C$10)</f>
        <v/>
      </c>
      <c r="K10" s="23">
        <f>IF(B10="","",IF(I10="","Sin datos",IF(I10&lt;Panel!$C$10,"Vencida",IF(I10-Panel!$C$10&lt;=Panel!$C$11,"Próxima","Al día"))))</f>
        <v/>
      </c>
      <c r="L10" s="19">
        <f>IF(OR(G10="",H10=""),"",G10*12/H10)</f>
        <v/>
      </c>
      <c r="M10" s="30" t="inlineStr">
        <is>
          <t>Filtro de carbón; modelo en la etiqueta.</t>
        </is>
      </c>
      <c r="N10" s="31">
        <f>IF(I10="","",I10+ROW()/100000)</f>
        <v/>
      </c>
    </row>
    <row r="11" ht="24" customHeight="1">
      <c r="B11" s="28" t="inlineStr">
        <is>
          <t>Limpiar desagües y sifones</t>
        </is>
      </c>
      <c r="C11" s="29" t="inlineStr">
        <is>
          <t>Trimestral</t>
        </is>
      </c>
      <c r="D11" s="10" t="n">
        <v>46244</v>
      </c>
      <c r="E11" s="28" t="inlineStr">
        <is>
          <t>Baño y fontanería</t>
        </is>
      </c>
      <c r="F11" s="29" t="inlineStr">
        <is>
          <t>Yo</t>
        </is>
      </c>
      <c r="G11" s="14" t="n">
        <v>8</v>
      </c>
      <c r="H11" s="26">
        <f>IF(C11="","",IFERROR(VLOOKUP(C11,Listas!$A$2:$B$8,2,FALSE),""))</f>
        <v/>
      </c>
      <c r="I11" s="25">
        <f>IF(OR(D11="",H11=""),"",EDATE(D11,H11))</f>
        <v/>
      </c>
      <c r="J11" s="26">
        <f>IF(I11="","",I11-Panel!$C$10)</f>
        <v/>
      </c>
      <c r="K11" s="23">
        <f>IF(B11="","",IF(I11="","Sin datos",IF(I11&lt;Panel!$C$10,"Vencida",IF(I11-Panel!$C$10&lt;=Panel!$C$11,"Próxima","Al día"))))</f>
        <v/>
      </c>
      <c r="L11" s="19">
        <f>IF(OR(G11="",H11=""),"",G11*12/H11)</f>
        <v/>
      </c>
      <c r="M11" s="30" t="inlineStr">
        <is>
          <t>Agua muy caliente y producto desatascador.</t>
        </is>
      </c>
      <c r="N11" s="31">
        <f>IF(I11="","",I11+ROW()/100000)</f>
        <v/>
      </c>
    </row>
    <row r="12" ht="24" customHeight="1">
      <c r="B12" s="28" t="inlineStr">
        <is>
          <t>Renovar silicona de bañera y fregadero</t>
        </is>
      </c>
      <c r="C12" s="29" t="inlineStr">
        <is>
          <t>Anual</t>
        </is>
      </c>
      <c r="D12" s="10" t="n">
        <v>46113</v>
      </c>
      <c r="E12" s="28" t="inlineStr">
        <is>
          <t>Baño y fontanería</t>
        </is>
      </c>
      <c r="F12" s="29" t="inlineStr">
        <is>
          <t>Yo</t>
        </is>
      </c>
      <c r="G12" s="14" t="n">
        <v>10</v>
      </c>
      <c r="H12" s="26">
        <f>IF(C12="","",IFERROR(VLOOKUP(C12,Listas!$A$2:$B$8,2,FALSE),""))</f>
        <v/>
      </c>
      <c r="I12" s="25">
        <f>IF(OR(D12="",H12=""),"",EDATE(D12,H12))</f>
        <v/>
      </c>
      <c r="J12" s="26">
        <f>IF(I12="","",I12-Panel!$C$10)</f>
        <v/>
      </c>
      <c r="K12" s="23">
        <f>IF(B12="","",IF(I12="","Sin datos",IF(I12&lt;Panel!$C$10,"Vencida",IF(I12-Panel!$C$10&lt;=Panel!$C$11,"Próxima","Al día"))))</f>
        <v/>
      </c>
      <c r="L12" s="19">
        <f>IF(OR(G12="",H12=""),"",G12*12/H12)</f>
        <v/>
      </c>
      <c r="M12" s="30" t="n"/>
      <c r="N12" s="31">
        <f>IF(I12="","",I12+ROW()/100000)</f>
        <v/>
      </c>
    </row>
    <row r="13" ht="24" customHeight="1">
      <c r="B13" s="28" t="inlineStr">
        <is>
          <t>Revisión de la instalación de gas</t>
        </is>
      </c>
      <c r="C13" s="29" t="inlineStr">
        <is>
          <t>Cada 5 años</t>
        </is>
      </c>
      <c r="D13" s="10" t="n">
        <v>44635</v>
      </c>
      <c r="E13" s="28" t="inlineStr">
        <is>
          <t>Seguridad</t>
        </is>
      </c>
      <c r="F13" s="29" t="inlineStr">
        <is>
          <t>Profesional</t>
        </is>
      </c>
      <c r="G13" s="14" t="n">
        <v>80</v>
      </c>
      <c r="H13" s="26">
        <f>IF(C13="","",IFERROR(VLOOKUP(C13,Listas!$A$2:$B$8,2,FALSE),""))</f>
        <v/>
      </c>
      <c r="I13" s="25">
        <f>IF(OR(D13="",H13=""),"",EDATE(D13,H13))</f>
        <v/>
      </c>
      <c r="J13" s="26">
        <f>IF(I13="","",I13-Panel!$C$10)</f>
        <v/>
      </c>
      <c r="K13" s="23">
        <f>IF(B13="","",IF(I13="","Sin datos",IF(I13&lt;Panel!$C$10,"Vencida",IF(I13-Panel!$C$10&lt;=Panel!$C$11,"Próxima","Al día"))))</f>
        <v/>
      </c>
      <c r="L13" s="19">
        <f>IF(OR(G13="",H13=""),"",G13*12/H13)</f>
        <v/>
      </c>
      <c r="M13" s="30" t="inlineStr">
        <is>
          <t>Guardar el certificado en la carpeta del hogar.</t>
        </is>
      </c>
      <c r="N13" s="31">
        <f>IF(I13="","",I13+ROW()/100000)</f>
        <v/>
      </c>
    </row>
    <row r="14" ht="24" customHeight="1">
      <c r="B14" s="28" t="inlineStr">
        <is>
          <t>Revisar fecha y presión del extintor</t>
        </is>
      </c>
      <c r="C14" s="29" t="inlineStr">
        <is>
          <t>Anual</t>
        </is>
      </c>
      <c r="D14" s="10" t="n">
        <v>46065</v>
      </c>
      <c r="E14" s="28" t="inlineStr">
        <is>
          <t>Seguridad</t>
        </is>
      </c>
      <c r="F14" s="29" t="inlineStr">
        <is>
          <t>Yo</t>
        </is>
      </c>
      <c r="G14" s="14" t="n">
        <v>15</v>
      </c>
      <c r="H14" s="26">
        <f>IF(C14="","",IFERROR(VLOOKUP(C14,Listas!$A$2:$B$8,2,FALSE),""))</f>
        <v/>
      </c>
      <c r="I14" s="25">
        <f>IF(OR(D14="",H14=""),"",EDATE(D14,H14))</f>
        <v/>
      </c>
      <c r="J14" s="26">
        <f>IF(I14="","",I14-Panel!$C$10)</f>
        <v/>
      </c>
      <c r="K14" s="23">
        <f>IF(B14="","",IF(I14="","Sin datos",IF(I14&lt;Panel!$C$10,"Vencida",IF(I14-Panel!$C$10&lt;=Panel!$C$11,"Próxima","Al día"))))</f>
        <v/>
      </c>
      <c r="L14" s="19">
        <f>IF(OR(G14="",H14=""),"",G14*12/H14)</f>
        <v/>
      </c>
      <c r="M14" s="30" t="n"/>
      <c r="N14" s="31">
        <f>IF(I14="","",I14+ROW()/100000)</f>
        <v/>
      </c>
    </row>
    <row r="15" ht="24" customHeight="1">
      <c r="B15" s="28" t="inlineStr">
        <is>
          <t>Probar detectores de humo y cambiar pilas</t>
        </is>
      </c>
      <c r="C15" s="29" t="inlineStr">
        <is>
          <t>Semestral</t>
        </is>
      </c>
      <c r="D15" s="10" t="n">
        <v>46193</v>
      </c>
      <c r="E15" s="28" t="inlineStr">
        <is>
          <t>Seguridad</t>
        </is>
      </c>
      <c r="F15" s="29" t="inlineStr">
        <is>
          <t>Yo</t>
        </is>
      </c>
      <c r="G15" s="14" t="n">
        <v>6</v>
      </c>
      <c r="H15" s="26">
        <f>IF(C15="","",IFERROR(VLOOKUP(C15,Listas!$A$2:$B$8,2,FALSE),""))</f>
        <v/>
      </c>
      <c r="I15" s="25">
        <f>IF(OR(D15="",H15=""),"",EDATE(D15,H15))</f>
        <v/>
      </c>
      <c r="J15" s="26">
        <f>IF(I15="","",I15-Panel!$C$10)</f>
        <v/>
      </c>
      <c r="K15" s="23">
        <f>IF(B15="","",IF(I15="","Sin datos",IF(I15&lt;Panel!$C$10,"Vencida",IF(I15-Panel!$C$10&lt;=Panel!$C$11,"Próxima","Al día"))))</f>
        <v/>
      </c>
      <c r="L15" s="19">
        <f>IF(OR(G15="",H15=""),"",G15*12/H15)</f>
        <v/>
      </c>
      <c r="M15" s="30" t="inlineStr">
        <is>
          <t>Aprovechar el cambio de hora.</t>
        </is>
      </c>
      <c r="N15" s="31">
        <f>IF(I15="","",I15+ROW()/100000)</f>
        <v/>
      </c>
    </row>
    <row r="16" ht="24" customHeight="1">
      <c r="B16" s="28" t="inlineStr">
        <is>
          <t>Probar el diferencial (botón de test)</t>
        </is>
      </c>
      <c r="C16" s="29" t="inlineStr">
        <is>
          <t>Semestral</t>
        </is>
      </c>
      <c r="D16" s="10" t="n">
        <v>46137</v>
      </c>
      <c r="E16" s="28" t="inlineStr">
        <is>
          <t>Electricidad</t>
        </is>
      </c>
      <c r="F16" s="29" t="inlineStr">
        <is>
          <t>Yo</t>
        </is>
      </c>
      <c r="G16" s="14" t="n">
        <v>0</v>
      </c>
      <c r="H16" s="26">
        <f>IF(C16="","",IFERROR(VLOOKUP(C16,Listas!$A$2:$B$8,2,FALSE),""))</f>
        <v/>
      </c>
      <c r="I16" s="25">
        <f>IF(OR(D16="",H16=""),"",EDATE(D16,H16))</f>
        <v/>
      </c>
      <c r="J16" s="26">
        <f>IF(I16="","",I16-Panel!$C$10)</f>
        <v/>
      </c>
      <c r="K16" s="23">
        <f>IF(B16="","",IF(I16="","Sin datos",IF(I16&lt;Panel!$C$10,"Vencida",IF(I16-Panel!$C$10&lt;=Panel!$C$11,"Próxima","Al día"))))</f>
        <v/>
      </c>
      <c r="L16" s="19">
        <f>IF(OR(G16="",H16=""),"",G16*12/H16)</f>
        <v/>
      </c>
      <c r="M16" s="30" t="n"/>
      <c r="N16" s="31">
        <f>IF(I16="","",I16+ROW()/100000)</f>
        <v/>
      </c>
    </row>
    <row r="17" ht="24" customHeight="1">
      <c r="B17" s="28" t="inlineStr">
        <is>
          <t>Limpiar filtros del aire acondicionado</t>
        </is>
      </c>
      <c r="C17" s="29" t="inlineStr">
        <is>
          <t>Semestral</t>
        </is>
      </c>
      <c r="D17" s="10" t="n">
        <v>46152</v>
      </c>
      <c r="E17" s="28" t="inlineStr">
        <is>
          <t>Climatización</t>
        </is>
      </c>
      <c r="F17" s="29" t="inlineStr">
        <is>
          <t>Yo</t>
        </is>
      </c>
      <c r="G17" s="14" t="n">
        <v>0</v>
      </c>
      <c r="H17" s="26">
        <f>IF(C17="","",IFERROR(VLOOKUP(C17,Listas!$A$2:$B$8,2,FALSE),""))</f>
        <v/>
      </c>
      <c r="I17" s="25">
        <f>IF(OR(D17="",H17=""),"",EDATE(D17,H17))</f>
        <v/>
      </c>
      <c r="J17" s="26">
        <f>IF(I17="","",I17-Panel!$C$10)</f>
        <v/>
      </c>
      <c r="K17" s="23">
        <f>IF(B17="","",IF(I17="","Sin datos",IF(I17&lt;Panel!$C$10,"Vencida",IF(I17-Panel!$C$10&lt;=Panel!$C$11,"Próxima","Al día"))))</f>
        <v/>
      </c>
      <c r="L17" s="19">
        <f>IF(OR(G17="",H17=""),"",G17*12/H17)</f>
        <v/>
      </c>
      <c r="M17" s="30" t="inlineStr">
        <is>
          <t>Antes de la temporada de uso.</t>
        </is>
      </c>
      <c r="N17" s="31">
        <f>IF(I17="","",I17+ROW()/100000)</f>
        <v/>
      </c>
    </row>
    <row r="18" ht="24" customHeight="1">
      <c r="B18" s="28" t="inlineStr">
        <is>
          <t>Revisión técnica del aire acondicionado</t>
        </is>
      </c>
      <c r="C18" s="29" t="inlineStr">
        <is>
          <t>Cada 2 años</t>
        </is>
      </c>
      <c r="D18" s="10" t="n">
        <v>45762</v>
      </c>
      <c r="E18" s="28" t="inlineStr">
        <is>
          <t>Climatización</t>
        </is>
      </c>
      <c r="F18" s="29" t="inlineStr">
        <is>
          <t>Profesional</t>
        </is>
      </c>
      <c r="G18" s="14" t="n">
        <v>90</v>
      </c>
      <c r="H18" s="26">
        <f>IF(C18="","",IFERROR(VLOOKUP(C18,Listas!$A$2:$B$8,2,FALSE),""))</f>
        <v/>
      </c>
      <c r="I18" s="25">
        <f>IF(OR(D18="",H18=""),"",EDATE(D18,H18))</f>
        <v/>
      </c>
      <c r="J18" s="26">
        <f>IF(I18="","",I18-Panel!$C$10)</f>
        <v/>
      </c>
      <c r="K18" s="23">
        <f>IF(B18="","",IF(I18="","Sin datos",IF(I18&lt;Panel!$C$10,"Vencida",IF(I18-Panel!$C$10&lt;=Panel!$C$11,"Próxima","Al día"))))</f>
        <v/>
      </c>
      <c r="L18" s="19">
        <f>IF(OR(G18="",H18=""),"",G18*12/H18)</f>
        <v/>
      </c>
      <c r="M18" s="30" t="n"/>
      <c r="N18" s="31">
        <f>IF(I18="","",I18+ROW()/100000)</f>
        <v/>
      </c>
    </row>
    <row r="19" ht="24" customHeight="1">
      <c r="B19" s="28" t="inlineStr">
        <is>
          <t>Limpiar filtro de la lavadora y el lavavajillas</t>
        </is>
      </c>
      <c r="C19" s="29" t="inlineStr">
        <is>
          <t>Mensual</t>
        </is>
      </c>
      <c r="D19" s="10" t="n">
        <v>46280</v>
      </c>
      <c r="E19" s="28" t="inlineStr">
        <is>
          <t>Electrodomésticos</t>
        </is>
      </c>
      <c r="F19" s="29" t="inlineStr">
        <is>
          <t>Yo</t>
        </is>
      </c>
      <c r="G19" s="14" t="n">
        <v>0</v>
      </c>
      <c r="H19" s="26">
        <f>IF(C19="","",IFERROR(VLOOKUP(C19,Listas!$A$2:$B$8,2,FALSE),""))</f>
        <v/>
      </c>
      <c r="I19" s="25">
        <f>IF(OR(D19="",H19=""),"",EDATE(D19,H19))</f>
        <v/>
      </c>
      <c r="J19" s="26">
        <f>IF(I19="","",I19-Panel!$C$10)</f>
        <v/>
      </c>
      <c r="K19" s="23">
        <f>IF(B19="","",IF(I19="","Sin datos",IF(I19&lt;Panel!$C$10,"Vencida",IF(I19-Panel!$C$10&lt;=Panel!$C$11,"Próxima","Al día"))))</f>
        <v/>
      </c>
      <c r="L19" s="19">
        <f>IF(OR(G19="",H19=""),"",G19*12/H19)</f>
        <v/>
      </c>
      <c r="M19" s="30" t="n"/>
      <c r="N19" s="31">
        <f>IF(I19="","",I19+ROW()/100000)</f>
        <v/>
      </c>
    </row>
    <row r="20" ht="24" customHeight="1">
      <c r="B20" s="28" t="inlineStr">
        <is>
          <t>Descalcificar lavadora</t>
        </is>
      </c>
      <c r="C20" s="29" t="inlineStr">
        <is>
          <t>Trimestral</t>
        </is>
      </c>
      <c r="D20" s="10" t="n">
        <v>46174</v>
      </c>
      <c r="E20" s="28" t="inlineStr">
        <is>
          <t>Electrodomésticos</t>
        </is>
      </c>
      <c r="F20" s="29" t="inlineStr">
        <is>
          <t>Yo</t>
        </is>
      </c>
      <c r="G20" s="14" t="n">
        <v>5</v>
      </c>
      <c r="H20" s="26">
        <f>IF(C20="","",IFERROR(VLOOKUP(C20,Listas!$A$2:$B$8,2,FALSE),""))</f>
        <v/>
      </c>
      <c r="I20" s="25">
        <f>IF(OR(D20="",H20=""),"",EDATE(D20,H20))</f>
        <v/>
      </c>
      <c r="J20" s="26">
        <f>IF(I20="","",I20-Panel!$C$10)</f>
        <v/>
      </c>
      <c r="K20" s="23">
        <f>IF(B20="","",IF(I20="","Sin datos",IF(I20&lt;Panel!$C$10,"Vencida",IF(I20-Panel!$C$10&lt;=Panel!$C$11,"Próxima","Al día"))))</f>
        <v/>
      </c>
      <c r="L20" s="19">
        <f>IF(OR(G20="",H20=""),"",G20*12/H20)</f>
        <v/>
      </c>
      <c r="M20" s="30" t="inlineStr">
        <is>
          <t>Ciclo en vacío a 60 °C.</t>
        </is>
      </c>
      <c r="N20" s="31">
        <f>IF(I20="","",I20+ROW()/100000)</f>
        <v/>
      </c>
    </row>
    <row r="21" ht="24" customHeight="1">
      <c r="B21" s="28" t="inlineStr">
        <is>
          <t>Limpiar canalones y bajantes</t>
        </is>
      </c>
      <c r="C21" s="29" t="inlineStr">
        <is>
          <t>Anual</t>
        </is>
      </c>
      <c r="D21" s="10" t="n">
        <v>45931</v>
      </c>
      <c r="E21" s="28" t="inlineStr">
        <is>
          <t>Exterior y cubierta</t>
        </is>
      </c>
      <c r="F21" s="29" t="inlineStr">
        <is>
          <t>Profesional</t>
        </is>
      </c>
      <c r="G21" s="14" t="n">
        <v>60</v>
      </c>
      <c r="H21" s="26">
        <f>IF(C21="","",IFERROR(VLOOKUP(C21,Listas!$A$2:$B$8,2,FALSE),""))</f>
        <v/>
      </c>
      <c r="I21" s="25">
        <f>IF(OR(D21="",H21=""),"",EDATE(D21,H21))</f>
        <v/>
      </c>
      <c r="J21" s="26">
        <f>IF(I21="","",I21-Panel!$C$10)</f>
        <v/>
      </c>
      <c r="K21" s="23">
        <f>IF(B21="","",IF(I21="","Sin datos",IF(I21&lt;Panel!$C$10,"Vencida",IF(I21-Panel!$C$10&lt;=Panel!$C$11,"Próxima","Al día"))))</f>
        <v/>
      </c>
      <c r="L21" s="19">
        <f>IF(OR(G21="",H21=""),"",G21*12/H21)</f>
        <v/>
      </c>
      <c r="M21" s="30" t="inlineStr">
        <is>
          <t>Mejor tras la caída de la hoja.</t>
        </is>
      </c>
      <c r="N21" s="31">
        <f>IF(I21="","",I21+ROW()/100000)</f>
        <v/>
      </c>
    </row>
    <row r="22" ht="24" customHeight="1">
      <c r="B22" s="28" t="n"/>
      <c r="C22" s="29" t="n"/>
      <c r="D22" s="10" t="n"/>
      <c r="E22" s="28" t="n"/>
      <c r="F22" s="29" t="n"/>
      <c r="G22" s="14" t="n"/>
      <c r="H22" s="26">
        <f>IF(C22="","",IFERROR(VLOOKUP(C22,Listas!$A$2:$B$8,2,FALSE),""))</f>
        <v/>
      </c>
      <c r="I22" s="25">
        <f>IF(OR(D22="",H22=""),"",EDATE(D22,H22))</f>
        <v/>
      </c>
      <c r="J22" s="26">
        <f>IF(I22="","",I22-Panel!$C$10)</f>
        <v/>
      </c>
      <c r="K22" s="23">
        <f>IF(B22="","",IF(I22="","Sin datos",IF(I22&lt;Panel!$C$10,"Vencida",IF(I22-Panel!$C$10&lt;=Panel!$C$11,"Próxima","Al día"))))</f>
        <v/>
      </c>
      <c r="L22" s="19">
        <f>IF(OR(G22="",H22=""),"",G22*12/H22)</f>
        <v/>
      </c>
      <c r="M22" s="30" t="n"/>
      <c r="N22" s="31">
        <f>IF(I22="","",I22+ROW()/100000)</f>
        <v/>
      </c>
    </row>
    <row r="23" ht="24" customHeight="1">
      <c r="B23" s="28" t="n"/>
      <c r="C23" s="29" t="n"/>
      <c r="D23" s="10" t="n"/>
      <c r="E23" s="28" t="n"/>
      <c r="F23" s="29" t="n"/>
      <c r="G23" s="14" t="n"/>
      <c r="H23" s="26">
        <f>IF(C23="","",IFERROR(VLOOKUP(C23,Listas!$A$2:$B$8,2,FALSE),""))</f>
        <v/>
      </c>
      <c r="I23" s="25">
        <f>IF(OR(D23="",H23=""),"",EDATE(D23,H23))</f>
        <v/>
      </c>
      <c r="J23" s="26">
        <f>IF(I23="","",I23-Panel!$C$10)</f>
        <v/>
      </c>
      <c r="K23" s="23">
        <f>IF(B23="","",IF(I23="","Sin datos",IF(I23&lt;Panel!$C$10,"Vencida",IF(I23-Panel!$C$10&lt;=Panel!$C$11,"Próxima","Al día"))))</f>
        <v/>
      </c>
      <c r="L23" s="19">
        <f>IF(OR(G23="",H23=""),"",G23*12/H23)</f>
        <v/>
      </c>
      <c r="M23" s="30" t="n"/>
      <c r="N23" s="31">
        <f>IF(I23="","",I23+ROW()/100000)</f>
        <v/>
      </c>
    </row>
    <row r="24" ht="24" customHeight="1">
      <c r="B24" s="28" t="n"/>
      <c r="C24" s="29" t="n"/>
      <c r="D24" s="10" t="n"/>
      <c r="E24" s="28" t="n"/>
      <c r="F24" s="29" t="n"/>
      <c r="G24" s="14" t="n"/>
      <c r="H24" s="26">
        <f>IF(C24="","",IFERROR(VLOOKUP(C24,Listas!$A$2:$B$8,2,FALSE),""))</f>
        <v/>
      </c>
      <c r="I24" s="25">
        <f>IF(OR(D24="",H24=""),"",EDATE(D24,H24))</f>
        <v/>
      </c>
      <c r="J24" s="26">
        <f>IF(I24="","",I24-Panel!$C$10)</f>
        <v/>
      </c>
      <c r="K24" s="23">
        <f>IF(B24="","",IF(I24="","Sin datos",IF(I24&lt;Panel!$C$10,"Vencida",IF(I24-Panel!$C$10&lt;=Panel!$C$11,"Próxima","Al día"))))</f>
        <v/>
      </c>
      <c r="L24" s="19">
        <f>IF(OR(G24="",H24=""),"",G24*12/H24)</f>
        <v/>
      </c>
      <c r="M24" s="30" t="n"/>
      <c r="N24" s="31">
        <f>IF(I24="","",I24+ROW()/100000)</f>
        <v/>
      </c>
    </row>
    <row r="25" ht="24" customHeight="1">
      <c r="B25" s="28" t="n"/>
      <c r="C25" s="29" t="n"/>
      <c r="D25" s="10" t="n"/>
      <c r="E25" s="28" t="n"/>
      <c r="F25" s="29" t="n"/>
      <c r="G25" s="14" t="n"/>
      <c r="H25" s="26">
        <f>IF(C25="","",IFERROR(VLOOKUP(C25,Listas!$A$2:$B$8,2,FALSE),""))</f>
        <v/>
      </c>
      <c r="I25" s="25">
        <f>IF(OR(D25="",H25=""),"",EDATE(D25,H25))</f>
        <v/>
      </c>
      <c r="J25" s="26">
        <f>IF(I25="","",I25-Panel!$C$10)</f>
        <v/>
      </c>
      <c r="K25" s="23">
        <f>IF(B25="","",IF(I25="","Sin datos",IF(I25&lt;Panel!$C$10,"Vencida",IF(I25-Panel!$C$10&lt;=Panel!$C$11,"Próxima","Al día"))))</f>
        <v/>
      </c>
      <c r="L25" s="19">
        <f>IF(OR(G25="",H25=""),"",G25*12/H25)</f>
        <v/>
      </c>
      <c r="M25" s="30" t="n"/>
      <c r="N25" s="31">
        <f>IF(I25="","",I25+ROW()/100000)</f>
        <v/>
      </c>
    </row>
    <row r="26" ht="24" customHeight="1">
      <c r="B26" s="28" t="n"/>
      <c r="C26" s="29" t="n"/>
      <c r="D26" s="10" t="n"/>
      <c r="E26" s="28" t="n"/>
      <c r="F26" s="29" t="n"/>
      <c r="G26" s="14" t="n"/>
      <c r="H26" s="26">
        <f>IF(C26="","",IFERROR(VLOOKUP(C26,Listas!$A$2:$B$8,2,FALSE),""))</f>
        <v/>
      </c>
      <c r="I26" s="25">
        <f>IF(OR(D26="",H26=""),"",EDATE(D26,H26))</f>
        <v/>
      </c>
      <c r="J26" s="26">
        <f>IF(I26="","",I26-Panel!$C$10)</f>
        <v/>
      </c>
      <c r="K26" s="23">
        <f>IF(B26="","",IF(I26="","Sin datos",IF(I26&lt;Panel!$C$10,"Vencida",IF(I26-Panel!$C$10&lt;=Panel!$C$11,"Próxima","Al día"))))</f>
        <v/>
      </c>
      <c r="L26" s="19">
        <f>IF(OR(G26="",H26=""),"",G26*12/H26)</f>
        <v/>
      </c>
      <c r="M26" s="30" t="n"/>
      <c r="N26" s="31">
        <f>IF(I26="","",I26+ROW()/100000)</f>
        <v/>
      </c>
    </row>
    <row r="27" ht="24" customHeight="1">
      <c r="B27" s="28" t="n"/>
      <c r="C27" s="29" t="n"/>
      <c r="D27" s="10" t="n"/>
      <c r="E27" s="28" t="n"/>
      <c r="F27" s="29" t="n"/>
      <c r="G27" s="14" t="n"/>
      <c r="H27" s="26">
        <f>IF(C27="","",IFERROR(VLOOKUP(C27,Listas!$A$2:$B$8,2,FALSE),""))</f>
        <v/>
      </c>
      <c r="I27" s="25">
        <f>IF(OR(D27="",H27=""),"",EDATE(D27,H27))</f>
        <v/>
      </c>
      <c r="J27" s="26">
        <f>IF(I27="","",I27-Panel!$C$10)</f>
        <v/>
      </c>
      <c r="K27" s="23">
        <f>IF(B27="","",IF(I27="","Sin datos",IF(I27&lt;Panel!$C$10,"Vencida",IF(I27-Panel!$C$10&lt;=Panel!$C$11,"Próxima","Al día"))))</f>
        <v/>
      </c>
      <c r="L27" s="19">
        <f>IF(OR(G27="",H27=""),"",G27*12/H27)</f>
        <v/>
      </c>
      <c r="M27" s="30" t="n"/>
      <c r="N27" s="31">
        <f>IF(I27="","",I27+ROW()/100000)</f>
        <v/>
      </c>
    </row>
    <row r="28" ht="24" customHeight="1">
      <c r="B28" s="28" t="n"/>
      <c r="C28" s="29" t="n"/>
      <c r="D28" s="10" t="n"/>
      <c r="E28" s="28" t="n"/>
      <c r="F28" s="29" t="n"/>
      <c r="G28" s="14" t="n"/>
      <c r="H28" s="26">
        <f>IF(C28="","",IFERROR(VLOOKUP(C28,Listas!$A$2:$B$8,2,FALSE),""))</f>
        <v/>
      </c>
      <c r="I28" s="25">
        <f>IF(OR(D28="",H28=""),"",EDATE(D28,H28))</f>
        <v/>
      </c>
      <c r="J28" s="26">
        <f>IF(I28="","",I28-Panel!$C$10)</f>
        <v/>
      </c>
      <c r="K28" s="23">
        <f>IF(B28="","",IF(I28="","Sin datos",IF(I28&lt;Panel!$C$10,"Vencida",IF(I28-Panel!$C$10&lt;=Panel!$C$11,"Próxima","Al día"))))</f>
        <v/>
      </c>
      <c r="L28" s="19">
        <f>IF(OR(G28="",H28=""),"",G28*12/H28)</f>
        <v/>
      </c>
      <c r="M28" s="30" t="n"/>
      <c r="N28" s="31">
        <f>IF(I28="","",I28+ROW()/100000)</f>
        <v/>
      </c>
    </row>
    <row r="29" ht="24" customHeight="1">
      <c r="B29" s="28" t="n"/>
      <c r="C29" s="29" t="n"/>
      <c r="D29" s="10" t="n"/>
      <c r="E29" s="28" t="n"/>
      <c r="F29" s="29" t="n"/>
      <c r="G29" s="14" t="n"/>
      <c r="H29" s="26">
        <f>IF(C29="","",IFERROR(VLOOKUP(C29,Listas!$A$2:$B$8,2,FALSE),""))</f>
        <v/>
      </c>
      <c r="I29" s="25">
        <f>IF(OR(D29="",H29=""),"",EDATE(D29,H29))</f>
        <v/>
      </c>
      <c r="J29" s="26">
        <f>IF(I29="","",I29-Panel!$C$10)</f>
        <v/>
      </c>
      <c r="K29" s="23">
        <f>IF(B29="","",IF(I29="","Sin datos",IF(I29&lt;Panel!$C$10,"Vencida",IF(I29-Panel!$C$10&lt;=Panel!$C$11,"Próxima","Al día"))))</f>
        <v/>
      </c>
      <c r="L29" s="19">
        <f>IF(OR(G29="",H29=""),"",G29*12/H29)</f>
        <v/>
      </c>
      <c r="M29" s="30" t="n"/>
      <c r="N29" s="31">
        <f>IF(I29="","",I29+ROW()/100000)</f>
        <v/>
      </c>
    </row>
    <row r="30" ht="24" customHeight="1">
      <c r="B30" s="28" t="n"/>
      <c r="C30" s="29" t="n"/>
      <c r="D30" s="10" t="n"/>
      <c r="E30" s="28" t="n"/>
      <c r="F30" s="29" t="n"/>
      <c r="G30" s="14" t="n"/>
      <c r="H30" s="26">
        <f>IF(C30="","",IFERROR(VLOOKUP(C30,Listas!$A$2:$B$8,2,FALSE),""))</f>
        <v/>
      </c>
      <c r="I30" s="25">
        <f>IF(OR(D30="",H30=""),"",EDATE(D30,H30))</f>
        <v/>
      </c>
      <c r="J30" s="26">
        <f>IF(I30="","",I30-Panel!$C$10)</f>
        <v/>
      </c>
      <c r="K30" s="23">
        <f>IF(B30="","",IF(I30="","Sin datos",IF(I30&lt;Panel!$C$10,"Vencida",IF(I30-Panel!$C$10&lt;=Panel!$C$11,"Próxima","Al día"))))</f>
        <v/>
      </c>
      <c r="L30" s="19">
        <f>IF(OR(G30="",H30=""),"",G30*12/H30)</f>
        <v/>
      </c>
      <c r="M30" s="30" t="n"/>
      <c r="N30" s="31">
        <f>IF(I30="","",I30+ROW()/100000)</f>
        <v/>
      </c>
    </row>
    <row r="31" ht="24" customHeight="1">
      <c r="B31" s="28" t="n"/>
      <c r="C31" s="29" t="n"/>
      <c r="D31" s="10" t="n"/>
      <c r="E31" s="28" t="n"/>
      <c r="F31" s="29" t="n"/>
      <c r="G31" s="14" t="n"/>
      <c r="H31" s="26">
        <f>IF(C31="","",IFERROR(VLOOKUP(C31,Listas!$A$2:$B$8,2,FALSE),""))</f>
        <v/>
      </c>
      <c r="I31" s="25">
        <f>IF(OR(D31="",H31=""),"",EDATE(D31,H31))</f>
        <v/>
      </c>
      <c r="J31" s="26">
        <f>IF(I31="","",I31-Panel!$C$10)</f>
        <v/>
      </c>
      <c r="K31" s="23">
        <f>IF(B31="","",IF(I31="","Sin datos",IF(I31&lt;Panel!$C$10,"Vencida",IF(I31-Panel!$C$10&lt;=Panel!$C$11,"Próxima","Al día"))))</f>
        <v/>
      </c>
      <c r="L31" s="19">
        <f>IF(OR(G31="",H31=""),"",G31*12/H31)</f>
        <v/>
      </c>
      <c r="M31" s="30" t="n"/>
      <c r="N31" s="31">
        <f>IF(I31="","",I31+ROW()/100000)</f>
        <v/>
      </c>
    </row>
    <row r="32" ht="24" customHeight="1">
      <c r="B32" s="28" t="n"/>
      <c r="C32" s="29" t="n"/>
      <c r="D32" s="10" t="n"/>
      <c r="E32" s="28" t="n"/>
      <c r="F32" s="29" t="n"/>
      <c r="G32" s="14" t="n"/>
      <c r="H32" s="26">
        <f>IF(C32="","",IFERROR(VLOOKUP(C32,Listas!$A$2:$B$8,2,FALSE),""))</f>
        <v/>
      </c>
      <c r="I32" s="25">
        <f>IF(OR(D32="",H32=""),"",EDATE(D32,H32))</f>
        <v/>
      </c>
      <c r="J32" s="26">
        <f>IF(I32="","",I32-Panel!$C$10)</f>
        <v/>
      </c>
      <c r="K32" s="23">
        <f>IF(B32="","",IF(I32="","Sin datos",IF(I32&lt;Panel!$C$10,"Vencida",IF(I32-Panel!$C$10&lt;=Panel!$C$11,"Próxima","Al día"))))</f>
        <v/>
      </c>
      <c r="L32" s="19">
        <f>IF(OR(G32="",H32=""),"",G32*12/H32)</f>
        <v/>
      </c>
      <c r="M32" s="30" t="n"/>
      <c r="N32" s="31">
        <f>IF(I32="","",I32+ROW()/100000)</f>
        <v/>
      </c>
    </row>
    <row r="33" ht="24" customHeight="1">
      <c r="B33" s="28" t="n"/>
      <c r="C33" s="29" t="n"/>
      <c r="D33" s="10" t="n"/>
      <c r="E33" s="28" t="n"/>
      <c r="F33" s="29" t="n"/>
      <c r="G33" s="14" t="n"/>
      <c r="H33" s="26">
        <f>IF(C33="","",IFERROR(VLOOKUP(C33,Listas!$A$2:$B$8,2,FALSE),""))</f>
        <v/>
      </c>
      <c r="I33" s="25">
        <f>IF(OR(D33="",H33=""),"",EDATE(D33,H33))</f>
        <v/>
      </c>
      <c r="J33" s="26">
        <f>IF(I33="","",I33-Panel!$C$10)</f>
        <v/>
      </c>
      <c r="K33" s="23">
        <f>IF(B33="","",IF(I33="","Sin datos",IF(I33&lt;Panel!$C$10,"Vencida",IF(I33-Panel!$C$10&lt;=Panel!$C$11,"Próxima","Al día"))))</f>
        <v/>
      </c>
      <c r="L33" s="19">
        <f>IF(OR(G33="",H33=""),"",G33*12/H33)</f>
        <v/>
      </c>
      <c r="M33" s="30" t="n"/>
      <c r="N33" s="31">
        <f>IF(I33="","",I33+ROW()/100000)</f>
        <v/>
      </c>
    </row>
    <row r="34" ht="24" customHeight="1">
      <c r="B34" s="28" t="n"/>
      <c r="C34" s="29" t="n"/>
      <c r="D34" s="10" t="n"/>
      <c r="E34" s="28" t="n"/>
      <c r="F34" s="29" t="n"/>
      <c r="G34" s="14" t="n"/>
      <c r="H34" s="26">
        <f>IF(C34="","",IFERROR(VLOOKUP(C34,Listas!$A$2:$B$8,2,FALSE),""))</f>
        <v/>
      </c>
      <c r="I34" s="25">
        <f>IF(OR(D34="",H34=""),"",EDATE(D34,H34))</f>
        <v/>
      </c>
      <c r="J34" s="26">
        <f>IF(I34="","",I34-Panel!$C$10)</f>
        <v/>
      </c>
      <c r="K34" s="23">
        <f>IF(B34="","",IF(I34="","Sin datos",IF(I34&lt;Panel!$C$10,"Vencida",IF(I34-Panel!$C$10&lt;=Panel!$C$11,"Próxima","Al día"))))</f>
        <v/>
      </c>
      <c r="L34" s="19">
        <f>IF(OR(G34="",H34=""),"",G34*12/H34)</f>
        <v/>
      </c>
      <c r="M34" s="30" t="n"/>
      <c r="N34" s="31">
        <f>IF(I34="","",I34+ROW()/100000)</f>
        <v/>
      </c>
    </row>
    <row r="35" ht="24" customHeight="1">
      <c r="B35" s="28" t="n"/>
      <c r="C35" s="29" t="n"/>
      <c r="D35" s="10" t="n"/>
      <c r="E35" s="28" t="n"/>
      <c r="F35" s="29" t="n"/>
      <c r="G35" s="14" t="n"/>
      <c r="H35" s="26">
        <f>IF(C35="","",IFERROR(VLOOKUP(C35,Listas!$A$2:$B$8,2,FALSE),""))</f>
        <v/>
      </c>
      <c r="I35" s="25">
        <f>IF(OR(D35="",H35=""),"",EDATE(D35,H35))</f>
        <v/>
      </c>
      <c r="J35" s="26">
        <f>IF(I35="","",I35-Panel!$C$10)</f>
        <v/>
      </c>
      <c r="K35" s="23">
        <f>IF(B35="","",IF(I35="","Sin datos",IF(I35&lt;Panel!$C$10,"Vencida",IF(I35-Panel!$C$10&lt;=Panel!$C$11,"Próxima","Al día"))))</f>
        <v/>
      </c>
      <c r="L35" s="19">
        <f>IF(OR(G35="",H35=""),"",G35*12/H35)</f>
        <v/>
      </c>
      <c r="M35" s="30" t="n"/>
      <c r="N35" s="31">
        <f>IF(I35="","",I35+ROW()/100000)</f>
        <v/>
      </c>
    </row>
    <row r="36" ht="24" customHeight="1">
      <c r="B36" s="28" t="n"/>
      <c r="C36" s="29" t="n"/>
      <c r="D36" s="10" t="n"/>
      <c r="E36" s="28" t="n"/>
      <c r="F36" s="29" t="n"/>
      <c r="G36" s="14" t="n"/>
      <c r="H36" s="26">
        <f>IF(C36="","",IFERROR(VLOOKUP(C36,Listas!$A$2:$B$8,2,FALSE),""))</f>
        <v/>
      </c>
      <c r="I36" s="25">
        <f>IF(OR(D36="",H36=""),"",EDATE(D36,H36))</f>
        <v/>
      </c>
      <c r="J36" s="26">
        <f>IF(I36="","",I36-Panel!$C$10)</f>
        <v/>
      </c>
      <c r="K36" s="23">
        <f>IF(B36="","",IF(I36="","Sin datos",IF(I36&lt;Panel!$C$10,"Vencida",IF(I36-Panel!$C$10&lt;=Panel!$C$11,"Próxima","Al día"))))</f>
        <v/>
      </c>
      <c r="L36" s="19">
        <f>IF(OR(G36="",H36=""),"",G36*12/H36)</f>
        <v/>
      </c>
      <c r="M36" s="30" t="n"/>
      <c r="N36" s="31">
        <f>IF(I36="","",I36+ROW()/100000)</f>
        <v/>
      </c>
    </row>
    <row r="37" ht="24" customHeight="1">
      <c r="B37" s="28" t="n"/>
      <c r="C37" s="29" t="n"/>
      <c r="D37" s="10" t="n"/>
      <c r="E37" s="28" t="n"/>
      <c r="F37" s="29" t="n"/>
      <c r="G37" s="14" t="n"/>
      <c r="H37" s="26">
        <f>IF(C37="","",IFERROR(VLOOKUP(C37,Listas!$A$2:$B$8,2,FALSE),""))</f>
        <v/>
      </c>
      <c r="I37" s="25">
        <f>IF(OR(D37="",H37=""),"",EDATE(D37,H37))</f>
        <v/>
      </c>
      <c r="J37" s="26">
        <f>IF(I37="","",I37-Panel!$C$10)</f>
        <v/>
      </c>
      <c r="K37" s="23">
        <f>IF(B37="","",IF(I37="","Sin datos",IF(I37&lt;Panel!$C$10,"Vencida",IF(I37-Panel!$C$10&lt;=Panel!$C$11,"Próxima","Al día"))))</f>
        <v/>
      </c>
      <c r="L37" s="19">
        <f>IF(OR(G37="",H37=""),"",G37*12/H37)</f>
        <v/>
      </c>
      <c r="M37" s="30" t="n"/>
      <c r="N37" s="31">
        <f>IF(I37="","",I37+ROW()/100000)</f>
        <v/>
      </c>
    </row>
    <row r="38" ht="24" customHeight="1">
      <c r="B38" s="28" t="n"/>
      <c r="C38" s="29" t="n"/>
      <c r="D38" s="10" t="n"/>
      <c r="E38" s="28" t="n"/>
      <c r="F38" s="29" t="n"/>
      <c r="G38" s="14" t="n"/>
      <c r="H38" s="26">
        <f>IF(C38="","",IFERROR(VLOOKUP(C38,Listas!$A$2:$B$8,2,FALSE),""))</f>
        <v/>
      </c>
      <c r="I38" s="25">
        <f>IF(OR(D38="",H38=""),"",EDATE(D38,H38))</f>
        <v/>
      </c>
      <c r="J38" s="26">
        <f>IF(I38="","",I38-Panel!$C$10)</f>
        <v/>
      </c>
      <c r="K38" s="23">
        <f>IF(B38="","",IF(I38="","Sin datos",IF(I38&lt;Panel!$C$10,"Vencida",IF(I38-Panel!$C$10&lt;=Panel!$C$11,"Próxima","Al día"))))</f>
        <v/>
      </c>
      <c r="L38" s="19">
        <f>IF(OR(G38="",H38=""),"",G38*12/H38)</f>
        <v/>
      </c>
      <c r="M38" s="30" t="n"/>
      <c r="N38" s="31">
        <f>IF(I38="","",I38+ROW()/100000)</f>
        <v/>
      </c>
    </row>
    <row r="39" ht="24" customHeight="1">
      <c r="B39" s="28" t="n"/>
      <c r="C39" s="29" t="n"/>
      <c r="D39" s="10" t="n"/>
      <c r="E39" s="28" t="n"/>
      <c r="F39" s="29" t="n"/>
      <c r="G39" s="14" t="n"/>
      <c r="H39" s="26">
        <f>IF(C39="","",IFERROR(VLOOKUP(C39,Listas!$A$2:$B$8,2,FALSE),""))</f>
        <v/>
      </c>
      <c r="I39" s="25">
        <f>IF(OR(D39="",H39=""),"",EDATE(D39,H39))</f>
        <v/>
      </c>
      <c r="J39" s="26">
        <f>IF(I39="","",I39-Panel!$C$10)</f>
        <v/>
      </c>
      <c r="K39" s="23">
        <f>IF(B39="","",IF(I39="","Sin datos",IF(I39&lt;Panel!$C$10,"Vencida",IF(I39-Panel!$C$10&lt;=Panel!$C$11,"Próxima","Al día"))))</f>
        <v/>
      </c>
      <c r="L39" s="19">
        <f>IF(OR(G39="",H39=""),"",G39*12/H39)</f>
        <v/>
      </c>
      <c r="M39" s="30" t="n"/>
      <c r="N39" s="31">
        <f>IF(I39="","",I39+ROW()/100000)</f>
        <v/>
      </c>
    </row>
    <row r="40" ht="24" customHeight="1">
      <c r="B40" s="28" t="n"/>
      <c r="C40" s="29" t="n"/>
      <c r="D40" s="10" t="n"/>
      <c r="E40" s="28" t="n"/>
      <c r="F40" s="29" t="n"/>
      <c r="G40" s="14" t="n"/>
      <c r="H40" s="26">
        <f>IF(C40="","",IFERROR(VLOOKUP(C40,Listas!$A$2:$B$8,2,FALSE),""))</f>
        <v/>
      </c>
      <c r="I40" s="25">
        <f>IF(OR(D40="",H40=""),"",EDATE(D40,H40))</f>
        <v/>
      </c>
      <c r="J40" s="26">
        <f>IF(I40="","",I40-Panel!$C$10)</f>
        <v/>
      </c>
      <c r="K40" s="23">
        <f>IF(B40="","",IF(I40="","Sin datos",IF(I40&lt;Panel!$C$10,"Vencida",IF(I40-Panel!$C$10&lt;=Panel!$C$11,"Próxima","Al día"))))</f>
        <v/>
      </c>
      <c r="L40" s="19">
        <f>IF(OR(G40="",H40=""),"",G40*12/H40)</f>
        <v/>
      </c>
      <c r="M40" s="30" t="n"/>
      <c r="N40" s="31">
        <f>IF(I40="","",I40+ROW()/100000)</f>
        <v/>
      </c>
    </row>
    <row r="41" ht="24" customHeight="1">
      <c r="B41" s="28" t="n"/>
      <c r="C41" s="29" t="n"/>
      <c r="D41" s="10" t="n"/>
      <c r="E41" s="28" t="n"/>
      <c r="F41" s="29" t="n"/>
      <c r="G41" s="14" t="n"/>
      <c r="H41" s="26">
        <f>IF(C41="","",IFERROR(VLOOKUP(C41,Listas!$A$2:$B$8,2,FALSE),""))</f>
        <v/>
      </c>
      <c r="I41" s="25">
        <f>IF(OR(D41="",H41=""),"",EDATE(D41,H41))</f>
        <v/>
      </c>
      <c r="J41" s="26">
        <f>IF(I41="","",I41-Panel!$C$10)</f>
        <v/>
      </c>
      <c r="K41" s="23">
        <f>IF(B41="","",IF(I41="","Sin datos",IF(I41&lt;Panel!$C$10,"Vencida",IF(I41-Panel!$C$10&lt;=Panel!$C$11,"Próxima","Al día"))))</f>
        <v/>
      </c>
      <c r="L41" s="19">
        <f>IF(OR(G41="",H41=""),"",G41*12/H41)</f>
        <v/>
      </c>
      <c r="M41" s="30" t="n"/>
      <c r="N41" s="31">
        <f>IF(I41="","",I41+ROW()/100000)</f>
        <v/>
      </c>
    </row>
    <row r="42" ht="24" customHeight="1">
      <c r="B42" s="28" t="n"/>
      <c r="C42" s="29" t="n"/>
      <c r="D42" s="10" t="n"/>
      <c r="E42" s="28" t="n"/>
      <c r="F42" s="29" t="n"/>
      <c r="G42" s="14" t="n"/>
      <c r="H42" s="26">
        <f>IF(C42="","",IFERROR(VLOOKUP(C42,Listas!$A$2:$B$8,2,FALSE),""))</f>
        <v/>
      </c>
      <c r="I42" s="25">
        <f>IF(OR(D42="",H42=""),"",EDATE(D42,H42))</f>
        <v/>
      </c>
      <c r="J42" s="26">
        <f>IF(I42="","",I42-Panel!$C$10)</f>
        <v/>
      </c>
      <c r="K42" s="23">
        <f>IF(B42="","",IF(I42="","Sin datos",IF(I42&lt;Panel!$C$10,"Vencida",IF(I42-Panel!$C$10&lt;=Panel!$C$11,"Próxima","Al día"))))</f>
        <v/>
      </c>
      <c r="L42" s="19">
        <f>IF(OR(G42="",H42=""),"",G42*12/H42)</f>
        <v/>
      </c>
      <c r="M42" s="30" t="n"/>
      <c r="N42" s="31">
        <f>IF(I42="","",I42+ROW()/100000)</f>
        <v/>
      </c>
    </row>
    <row r="43" ht="24" customHeight="1">
      <c r="B43" s="28" t="n"/>
      <c r="C43" s="29" t="n"/>
      <c r="D43" s="10" t="n"/>
      <c r="E43" s="28" t="n"/>
      <c r="F43" s="29" t="n"/>
      <c r="G43" s="14" t="n"/>
      <c r="H43" s="26">
        <f>IF(C43="","",IFERROR(VLOOKUP(C43,Listas!$A$2:$B$8,2,FALSE),""))</f>
        <v/>
      </c>
      <c r="I43" s="25">
        <f>IF(OR(D43="",H43=""),"",EDATE(D43,H43))</f>
        <v/>
      </c>
      <c r="J43" s="26">
        <f>IF(I43="","",I43-Panel!$C$10)</f>
        <v/>
      </c>
      <c r="K43" s="23">
        <f>IF(B43="","",IF(I43="","Sin datos",IF(I43&lt;Panel!$C$10,"Vencida",IF(I43-Panel!$C$10&lt;=Panel!$C$11,"Próxima","Al día"))))</f>
        <v/>
      </c>
      <c r="L43" s="19">
        <f>IF(OR(G43="",H43=""),"",G43*12/H43)</f>
        <v/>
      </c>
      <c r="M43" s="30" t="n"/>
      <c r="N43" s="31">
        <f>IF(I43="","",I43+ROW()/100000)</f>
        <v/>
      </c>
    </row>
    <row r="44" ht="24" customHeight="1">
      <c r="B44" s="28" t="n"/>
      <c r="C44" s="29" t="n"/>
      <c r="D44" s="10" t="n"/>
      <c r="E44" s="28" t="n"/>
      <c r="F44" s="29" t="n"/>
      <c r="G44" s="14" t="n"/>
      <c r="H44" s="26">
        <f>IF(C44="","",IFERROR(VLOOKUP(C44,Listas!$A$2:$B$8,2,FALSE),""))</f>
        <v/>
      </c>
      <c r="I44" s="25">
        <f>IF(OR(D44="",H44=""),"",EDATE(D44,H44))</f>
        <v/>
      </c>
      <c r="J44" s="26">
        <f>IF(I44="","",I44-Panel!$C$10)</f>
        <v/>
      </c>
      <c r="K44" s="23">
        <f>IF(B44="","",IF(I44="","Sin datos",IF(I44&lt;Panel!$C$10,"Vencida",IF(I44-Panel!$C$10&lt;=Panel!$C$11,"Próxima","Al día"))))</f>
        <v/>
      </c>
      <c r="L44" s="19">
        <f>IF(OR(G44="",H44=""),"",G44*12/H44)</f>
        <v/>
      </c>
      <c r="M44" s="30" t="n"/>
      <c r="N44" s="31">
        <f>IF(I44="","",I44+ROW()/100000)</f>
        <v/>
      </c>
    </row>
    <row r="45" ht="24" customHeight="1">
      <c r="B45" s="28" t="n"/>
      <c r="C45" s="29" t="n"/>
      <c r="D45" s="10" t="n"/>
      <c r="E45" s="28" t="n"/>
      <c r="F45" s="29" t="n"/>
      <c r="G45" s="14" t="n"/>
      <c r="H45" s="26">
        <f>IF(C45="","",IFERROR(VLOOKUP(C45,Listas!$A$2:$B$8,2,FALSE),""))</f>
        <v/>
      </c>
      <c r="I45" s="25">
        <f>IF(OR(D45="",H45=""),"",EDATE(D45,H45))</f>
        <v/>
      </c>
      <c r="J45" s="26">
        <f>IF(I45="","",I45-Panel!$C$10)</f>
        <v/>
      </c>
      <c r="K45" s="23">
        <f>IF(B45="","",IF(I45="","Sin datos",IF(I45&lt;Panel!$C$10,"Vencida",IF(I45-Panel!$C$10&lt;=Panel!$C$11,"Próxima","Al día"))))</f>
        <v/>
      </c>
      <c r="L45" s="19">
        <f>IF(OR(G45="",H45=""),"",G45*12/H45)</f>
        <v/>
      </c>
      <c r="M45" s="30" t="n"/>
      <c r="N45" s="31">
        <f>IF(I45="","",I45+ROW()/100000)</f>
        <v/>
      </c>
    </row>
    <row r="46" ht="24" customHeight="1">
      <c r="B46" s="28" t="n"/>
      <c r="C46" s="29" t="n"/>
      <c r="D46" s="10" t="n"/>
      <c r="E46" s="28" t="n"/>
      <c r="F46" s="29" t="n"/>
      <c r="G46" s="14" t="n"/>
      <c r="H46" s="26">
        <f>IF(C46="","",IFERROR(VLOOKUP(C46,Listas!$A$2:$B$8,2,FALSE),""))</f>
        <v/>
      </c>
      <c r="I46" s="25">
        <f>IF(OR(D46="",H46=""),"",EDATE(D46,H46))</f>
        <v/>
      </c>
      <c r="J46" s="26">
        <f>IF(I46="","",I46-Panel!$C$10)</f>
        <v/>
      </c>
      <c r="K46" s="23">
        <f>IF(B46="","",IF(I46="","Sin datos",IF(I46&lt;Panel!$C$10,"Vencida",IF(I46-Panel!$C$10&lt;=Panel!$C$11,"Próxima","Al día"))))</f>
        <v/>
      </c>
      <c r="L46" s="19">
        <f>IF(OR(G46="",H46=""),"",G46*12/H46)</f>
        <v/>
      </c>
      <c r="M46" s="30" t="n"/>
      <c r="N46" s="31">
        <f>IF(I46="","",I46+ROW()/100000)</f>
        <v/>
      </c>
    </row>
    <row r="47">
      <c r="B47" s="20" t="inlineStr">
        <is>
          <t>TOTAL</t>
        </is>
      </c>
      <c r="G47" s="22">
        <f>SUM(G7:G46)</f>
        <v/>
      </c>
      <c r="L47" s="22">
        <f>SUM(L7:L46)</f>
        <v/>
      </c>
    </row>
    <row r="49">
      <c r="B49" s="11" t="inlineStr">
        <is>
          <t>Hay espacio hasta la fila 46. Cuando hagas una tarea, cambia «Última vez» por la fecha de hoy: la próxima fecha se recalcula sola. «Orden aux.» no se toca.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M3"/>
    <mergeCell ref="B2:M2"/>
  </mergeCells>
  <conditionalFormatting sqref="K7:K46">
    <cfRule type="cellIs" priority="1" operator="equal" dxfId="0">
      <formula>"Vencida"</formula>
    </cfRule>
    <cfRule type="cellIs" priority="2" operator="equal" dxfId="1">
      <formula>"Próxima"</formula>
    </cfRule>
    <cfRule type="cellIs" priority="3" operator="equal" dxfId="2">
      <formula>"Al día"</formula>
    </cfRule>
  </conditionalFormatting>
  <conditionalFormatting sqref="J7:J46">
    <cfRule type="expression" priority="4" dxfId="0">
      <formula>AND(ISNUMBER(J7),J7&lt;0)</formula>
    </cfRule>
  </conditionalFormatting>
  <conditionalFormatting sqref="L7:L46">
    <cfRule type="dataBar" priority="5">
      <dataBar>
        <cfvo type="num" val="0"/>
        <cfvo type="max"/>
        <color rgb="0010B981"/>
      </dataBar>
    </cfRule>
  </conditionalFormatting>
  <dataValidations count="3">
    <dataValidation sqref="E7:E46" showDropDown="0" showInputMessage="0" showErrorMessage="0" allowBlank="1" type="list">
      <formula1>=Listas!$C$2:$C$10</formula1>
    </dataValidation>
    <dataValidation sqref="C7:C46" showDropDown="0" showInputMessage="0" showErrorMessage="0" allowBlank="1" type="list">
      <formula1>=Listas!$A$2:$A$8</formula1>
    </dataValidation>
    <dataValidation sqref="F7:F46" showDropDown="0" showInputMessage="0" showErrorMessage="0" allowBlank="1" type="list">
      <formula1>=Listas!$D$2:$D$4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plan de mantenimiento del hogar</t>
        </is>
      </c>
    </row>
    <row r="3">
      <c r="B3" s="3" t="inlineStr">
        <is>
          <t>Plantilla gratuita de Plantillas de Cálculo · plantillasdecalculo.com</t>
        </is>
      </c>
    </row>
    <row r="5">
      <c r="B5" s="8" t="inlineStr">
        <is>
          <t>CÓMO USARLA</t>
        </is>
      </c>
    </row>
    <row r="6" ht="30" customHeight="1">
      <c r="B6" s="32" t="inlineStr">
        <is>
          <t>1.  Abre la hoja «Panel» y revisa los ajustes: fecha de referencia (bórrala para usar la de hoy), días de aviso «próxima» y presupuesto anual de mantenimiento.</t>
        </is>
      </c>
    </row>
    <row r="7" ht="30" customHeight="1">
      <c r="B7" s="32" t="inlineStr">
        <is>
          <t>2.  En «Tareas» sustituye los ejemplos ficticios por las de tu casa: caldera, filtros, extintor, desagües, detectores, canalones… Hay espacio para 40 tareas.</t>
        </is>
      </c>
    </row>
    <row r="8" ht="30" customHeight="1">
      <c r="B8" s="32" t="inlineStr">
        <is>
          <t>3.  Para cada tarea elige la zona y la frecuencia en los desplegables (mensual, trimestral, semestral, anual, cada 2, 5 o 10 años).</t>
        </is>
      </c>
    </row>
    <row r="9" ht="30" customHeight="1">
      <c r="B9" s="32" t="inlineStr">
        <is>
          <t>4.  Escribe la fecha de «Última vez» en que se hizo, quién la hace y lo que cuesta cada vez (0 si no te cuesta dinero).</t>
        </is>
      </c>
    </row>
    <row r="10" ht="30" customHeight="1">
      <c r="B10" s="32" t="inlineStr">
        <is>
          <t>5.  La «Próxima fecha» (EDATE), los «Días restantes», el «Estado» (Vencida, Próxima o Al día) y el «Coste anual estimado» se calculan solos.</t>
        </is>
      </c>
    </row>
    <row r="11" ht="30" customHeight="1">
      <c r="B11" s="32" t="inlineStr">
        <is>
          <t>6.  Cuando hagas una tarea, cambia «Última vez» por esa fecha: la tarea vuelve a «Al día» y se recalcula el siguiente vencimiento.</t>
        </is>
      </c>
    </row>
    <row r="12" ht="30" customHeight="1">
      <c r="B12" s="32" t="inlineStr">
        <is>
          <t>7.  En «Panel» mira los KPI, el coste y las tareas por zona, la carga de trabajo de los próximos 12 meses y la lista de las 10 próximas tareas.</t>
        </is>
      </c>
    </row>
    <row r="13" ht="30" customHeight="1">
      <c r="B13" s="32" t="inlineStr">
        <is>
          <t>8.  Si cambias las zonas, frecuencias o meses del ciclo, hazlo en la hoja oculta «Listas» (clic derecho sobre una pestaña &gt; Mostrar).</t>
        </is>
      </c>
    </row>
    <row r="15">
      <c r="B15" s="8" t="inlineStr">
        <is>
          <t>CONSEJOS</t>
        </is>
      </c>
    </row>
    <row r="16" ht="30" customHeight="1">
      <c r="B16" s="32" t="inlineStr">
        <is>
          <t>•  Las hojas están protegidas sin contraseña: solo se editan las celdas crema. Para cambiar fórmulas, ve a Revisar &gt; Desproteger hoja.</t>
        </is>
      </c>
    </row>
    <row r="17" ht="30" customHeight="1">
      <c r="B17" s="32" t="inlineStr">
        <is>
          <t>•  La carga mensual cuenta solo el próximo vencimiento de cada tarea: una tarea mensual aparece una vez en el mes que le toca.</t>
        </is>
      </c>
    </row>
    <row r="18" ht="30" customHeight="1">
      <c r="B18" s="32" t="inlineStr">
        <is>
          <t>•  Las frecuencias que vienen de ejemplo son orientativas y editables. Consulta el manual de tu equipo y la normativa de tu comunidad.</t>
        </is>
      </c>
    </row>
    <row r="19" ht="18" customHeight="1">
      <c r="B19" s="32" t="inlineStr">
        <is>
          <t>•  Imprime «Tareas» en horizontal y pégala junto a la caldera o en la carpeta de la vivienda.</t>
        </is>
      </c>
    </row>
    <row r="21">
      <c r="B21" s="11" t="inlineStr">
        <is>
          <t>Las celdas con fondo crema y texto azul son para rellenar; las verdes se calculan solas.</t>
        </is>
      </c>
    </row>
    <row r="23" ht="44" customHeight="1">
      <c r="B23" s="33" t="inlineStr">
        <is>
          <t>Aviso: esta plantilla solo sirve para organizar y recordar el mantenimiento. No sustituye las revisiones obligatorias ni los consejos de un técnico habilitado. Gas, electricidad e incendios: confía siempre en un profesional y sigue las indicaciones del fabricante. Los datos de ejemplo son ficticios.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Frecuencia</t>
        </is>
      </c>
      <c r="B1" t="inlineStr">
        <is>
          <t>Meses</t>
        </is>
      </c>
      <c r="C1" t="inlineStr">
        <is>
          <t>Zona</t>
        </is>
      </c>
      <c r="D1" t="inlineStr">
        <is>
          <t>Quién</t>
        </is>
      </c>
      <c r="E1" t="inlineStr">
        <is>
          <t>Mes</t>
        </is>
      </c>
    </row>
    <row r="2">
      <c r="A2" t="inlineStr">
        <is>
          <t>Mensual</t>
        </is>
      </c>
      <c r="B2" t="n">
        <v>1</v>
      </c>
      <c r="C2" t="inlineStr">
        <is>
          <t>Calefacción y agua caliente</t>
        </is>
      </c>
      <c r="D2" t="inlineStr">
        <is>
          <t>Yo</t>
        </is>
      </c>
      <c r="E2" t="inlineStr">
        <is>
          <t>Ene</t>
        </is>
      </c>
    </row>
    <row r="3">
      <c r="A3" t="inlineStr">
        <is>
          <t>Trimestral</t>
        </is>
      </c>
      <c r="B3" t="n">
        <v>3</v>
      </c>
      <c r="C3" t="inlineStr">
        <is>
          <t>Cocina</t>
        </is>
      </c>
      <c r="D3" t="inlineStr">
        <is>
          <t>Profesional</t>
        </is>
      </c>
      <c r="E3" t="inlineStr">
        <is>
          <t>Feb</t>
        </is>
      </c>
    </row>
    <row r="4">
      <c r="A4" t="inlineStr">
        <is>
          <t>Semestral</t>
        </is>
      </c>
      <c r="B4" t="n">
        <v>6</v>
      </c>
      <c r="C4" t="inlineStr">
        <is>
          <t>Baño y fontanería</t>
        </is>
      </c>
      <c r="D4" t="inlineStr">
        <is>
          <t>Familiar / vecino</t>
        </is>
      </c>
      <c r="E4" t="inlineStr">
        <is>
          <t>Mar</t>
        </is>
      </c>
    </row>
    <row r="5">
      <c r="A5" t="inlineStr">
        <is>
          <t>Anual</t>
        </is>
      </c>
      <c r="B5" t="n">
        <v>12</v>
      </c>
      <c r="C5" t="inlineStr">
        <is>
          <t>Seguridad</t>
        </is>
      </c>
      <c r="E5" t="inlineStr">
        <is>
          <t>Abr</t>
        </is>
      </c>
    </row>
    <row r="6">
      <c r="A6" t="inlineStr">
        <is>
          <t>Cada 2 años</t>
        </is>
      </c>
      <c r="B6" t="n">
        <v>24</v>
      </c>
      <c r="C6" t="inlineStr">
        <is>
          <t>Electricidad</t>
        </is>
      </c>
      <c r="E6" t="inlineStr">
        <is>
          <t>May</t>
        </is>
      </c>
    </row>
    <row r="7">
      <c r="A7" t="inlineStr">
        <is>
          <t>Cada 5 años</t>
        </is>
      </c>
      <c r="B7" t="n">
        <v>60</v>
      </c>
      <c r="C7" t="inlineStr">
        <is>
          <t>Climatización</t>
        </is>
      </c>
      <c r="E7" t="inlineStr">
        <is>
          <t>Jun</t>
        </is>
      </c>
    </row>
    <row r="8">
      <c r="A8" t="inlineStr">
        <is>
          <t>Cada 10 años</t>
        </is>
      </c>
      <c r="B8" t="n">
        <v>120</v>
      </c>
      <c r="C8" t="inlineStr">
        <is>
          <t>Electrodomésticos</t>
        </is>
      </c>
      <c r="E8" t="inlineStr">
        <is>
          <t>Jul</t>
        </is>
      </c>
    </row>
    <row r="9">
      <c r="C9" t="inlineStr">
        <is>
          <t>Exterior y cubierta</t>
        </is>
      </c>
      <c r="E9" t="inlineStr">
        <is>
          <t>Ago</t>
        </is>
      </c>
    </row>
    <row r="10">
      <c r="C10" t="inlineStr">
        <is>
          <t>Estructura y humedades</t>
        </is>
      </c>
      <c r="E10" t="inlineStr">
        <is>
          <t>Sep</t>
        </is>
      </c>
    </row>
    <row r="11">
      <c r="E11" t="inlineStr">
        <is>
          <t>Oct</t>
        </is>
      </c>
    </row>
    <row r="12">
      <c r="E12" t="inlineStr">
        <is>
          <t>Nov</t>
        </is>
      </c>
    </row>
    <row r="13">
      <c r="E13" t="inlineStr">
        <is>
          <t>Dic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2026-10-02T12:59:23Z</dcterms:created>
  <dcterms:modified xmlns:dcterms="http://purl.org/dc/terms/" xmlns:xsi="http://www.w3.org/2001/XMLSchema-instance" xsi:type="dcterms:W3CDTF">2026-10-02T12:59:23Z</dcterms:modified>
</cp:coreProperties>
</file>