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Sesiones" sheetId="2" state="visible" r:id="rId2"/>
    <sheet xmlns:r="http://schemas.openxmlformats.org/officeDocument/2006/relationships" name="Semana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0"/>
    <numFmt numFmtId="166" formatCode="yyyy-mm-dd"/>
    <numFmt numFmtId="167" formatCode="0.0000"/>
    <numFmt numFmtId="168" formatCode="[h]:mm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111827"/>
      <sz val="10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6" borderId="0" applyAlignment="1" pivotButton="0" quotePrefix="0" xfId="0">
      <alignment horizontal="center" vertical="center" wrapText="1"/>
    </xf>
    <xf numFmtId="165" fontId="9" fillId="6" borderId="0" applyAlignment="1" pivotButton="0" quotePrefix="0" xfId="0">
      <alignment horizontal="center" vertical="center"/>
    </xf>
    <xf numFmtId="9" fontId="9" fillId="6" borderId="0" applyAlignment="1" pivotButton="0" quotePrefix="0" xfId="0">
      <alignment horizontal="center" vertical="center"/>
    </xf>
    <xf numFmtId="1" fontId="9" fillId="6" borderId="0" applyAlignment="1" pivotButton="0" quotePrefix="0" xfId="0">
      <alignment horizontal="center" vertical="center"/>
    </xf>
    <xf numFmtId="45" fontId="9" fillId="6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top" wrapText="1"/>
    </xf>
    <xf numFmtId="167" fontId="4" fillId="4" borderId="1" applyAlignment="1" applyProtection="1" pivotButton="0" quotePrefix="0" xfId="0">
      <alignment horizontal="center" vertical="center"/>
      <protection locked="0" hidden="0"/>
    </xf>
    <xf numFmtId="168" fontId="4" fillId="4" borderId="1" applyAlignment="1" applyProtection="1" pivotButton="0" quotePrefix="0" xfId="0">
      <alignment horizontal="center" vertical="center"/>
      <protection locked="0" hidden="0"/>
    </xf>
    <xf numFmtId="45" fontId="6" fillId="0" borderId="1" applyAlignment="1" pivotButton="0" quotePrefix="0" xfId="0">
      <alignment horizontal="center" vertical="center"/>
    </xf>
    <xf numFmtId="9" fontId="4" fillId="4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45" fontId="5" fillId="0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1" fontId="7" fillId="5" borderId="1" applyAlignment="1" pivotButton="0" quotePrefix="0" xfId="0">
      <alignment vertical="center"/>
    </xf>
    <xf numFmtId="165" fontId="7" fillId="5" borderId="1" applyAlignment="1" pivotButton="0" quotePrefix="0" xfId="0">
      <alignment vertical="center"/>
    </xf>
    <xf numFmtId="9" fontId="7" fillId="5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4" fontId="5" fillId="0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ill>
        <patternFill patternType="solid">
          <fgColor rgb="00EFF6FF"/>
          <bgColor rgb="00EFF6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Km por semana: previstos frente a realizados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'Semanas'!D7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'Semanas'!$C$8:$C$19</f>
            </numRef>
          </cat>
          <val>
            <numRef>
              <f>'Semanas'!$D$8:$D$19</f>
            </numRef>
          </val>
        </ser>
        <ser>
          <idx val="1"/>
          <order val="1"/>
          <tx>
            <strRef>
              <f>'Semanas'!E7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'Semanas'!$C$8:$C$19</f>
            </numRef>
          </cat>
          <val>
            <numRef>
              <f>'Semanas'!$E$8:$E$19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31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3" customWidth="1" min="9" max="9"/>
  </cols>
  <sheetData>
    <row r="2" ht="34" customHeight="1">
      <c r="B2" s="1" t="inlineStr">
        <is>
          <t>Panel · Plan de media maratón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 de tu preparación: km, cumplimiento, ritmo y cuenta atrás.</t>
        </is>
      </c>
    </row>
    <row r="5" ht="28" customHeight="1">
      <c r="B5" s="4" t="inlineStr">
        <is>
          <t>KM PREVISTOS (PLAN)</t>
        </is>
      </c>
      <c r="C5" s="4" t="inlineStr">
        <is>
          <t>KM REALIZADOS</t>
        </is>
      </c>
      <c r="E5" s="4" t="inlineStr">
        <is>
          <t>CUMPLIMIENTO HASTA HOY</t>
        </is>
      </c>
      <c r="G5" s="4" t="inlineStr">
        <is>
          <t>DÍAS PARA LA CARRERA</t>
        </is>
      </c>
    </row>
    <row r="6" ht="30" customHeight="1">
      <c r="B6" s="5">
        <f>SUM(Sesiones!$G$8:$G$97)</f>
        <v/>
      </c>
      <c r="C6" s="5">
        <f>SUM(Sesiones!$H$8:$H$97)</f>
        <v/>
      </c>
      <c r="E6" s="6">
        <f>IFERROR(SUMIFS(Sesiones!$H$8:$H$97,Sesiones!$D$8:$D$97,"&lt;="&amp;TODAY())/SUMIFS(Sesiones!$G$8:$G$97,Sesiones!$D$8:$D$97,"&lt;="&amp;TODAY()),"-")</f>
        <v/>
      </c>
      <c r="G6" s="7">
        <f>MAX(0,C13-TODAY())</f>
        <v/>
      </c>
    </row>
    <row r="8" ht="28" customHeight="1">
      <c r="B8" s="4" t="inlineStr">
        <is>
          <t>RITMO MEDIO (MIN/KM)</t>
        </is>
      </c>
      <c r="C8" s="4" t="inlineStr">
        <is>
          <t>TIRADA LARGA MÁXIMA (KM)</t>
        </is>
      </c>
      <c r="E8" s="4" t="inlineStr">
        <is>
          <t>SESIONES HECHAS</t>
        </is>
      </c>
      <c r="G8" s="4" t="inlineStr">
        <is>
          <t>RITMO OBJETIVO (MIN/KM)</t>
        </is>
      </c>
    </row>
    <row r="9" ht="30" customHeight="1">
      <c r="B9" s="8">
        <f>IFERROR(SUMIFS(Sesiones!$I$8:$I$97,Sesiones!$H$8:$H$97,"&gt;0",Sesiones!$I$8:$I$97,"&gt;0")/SUMIFS(Sesiones!$H$8:$H$97,Sesiones!$H$8:$H$97,"&gt;0",Sesiones!$I$8:$I$97,"&gt;0")/1440,"-")</f>
        <v/>
      </c>
      <c r="C9" s="5">
        <f>MAX(Semanas!J8:J19)</f>
        <v/>
      </c>
      <c r="E9" s="7">
        <f>COUNTIF(Sesiones!$H$8:$H$97,"&gt;0")</f>
        <v/>
      </c>
      <c r="G9" s="8">
        <f>C16</f>
        <v/>
      </c>
    </row>
    <row r="11">
      <c r="B11" s="9" t="inlineStr">
        <is>
          <t>DATOS DEL PLAN (EDITABLES)</t>
        </is>
      </c>
    </row>
    <row r="12">
      <c r="B12" s="10" t="inlineStr">
        <is>
          <t>Inicio del plan (lunes)</t>
        </is>
      </c>
      <c r="C12" s="11" t="n">
        <v>46265</v>
      </c>
      <c r="E12" s="12" t="inlineStr">
        <is>
          <t>Cambia aquí las fechas del plan y todo el calendario se recalcula. Los umbrales y el límite de subida son parámetros orientativos y editables.</t>
        </is>
      </c>
    </row>
    <row r="13">
      <c r="B13" s="10" t="inlineStr">
        <is>
          <t>Fecha de la carrera</t>
        </is>
      </c>
      <c r="C13" s="11" t="n">
        <v>46348</v>
      </c>
    </row>
    <row r="14">
      <c r="B14" s="10" t="inlineStr">
        <is>
          <t>Distancia de la carrera (km)</t>
        </is>
      </c>
      <c r="C14" s="13" t="n">
        <v>21.0975</v>
      </c>
    </row>
    <row r="15">
      <c r="B15" s="10" t="inlineStr">
        <is>
          <t>Tiempo objetivo (h:mm)</t>
        </is>
      </c>
      <c r="C15" s="14" t="n">
        <v>0.0798611111111111</v>
      </c>
    </row>
    <row r="16">
      <c r="B16" s="10" t="inlineStr">
        <is>
          <t>Ritmo objetivo (min/km)</t>
        </is>
      </c>
      <c r="C16" s="15">
        <f>IF(C14&gt;0,C15/C14,"")</f>
        <v/>
      </c>
    </row>
    <row r="17">
      <c r="B17" s="10" t="inlineStr">
        <is>
          <t>Subida de carga semanal máx.</t>
        </is>
      </c>
      <c r="C17" s="16" t="n">
        <v>0.1</v>
      </c>
    </row>
    <row r="18">
      <c r="B18" s="10" t="inlineStr">
        <is>
          <t>Umbral «Cumplida» (% del plan)</t>
        </is>
      </c>
      <c r="C18" s="16" t="n">
        <v>0.9</v>
      </c>
    </row>
    <row r="19">
      <c r="B19" s="10" t="inlineStr">
        <is>
          <t>Umbral «Parcial» (% del plan)</t>
        </is>
      </c>
      <c r="C19" s="16" t="n">
        <v>0.7</v>
      </c>
    </row>
    <row r="21">
      <c r="B21" s="9" t="inlineStr">
        <is>
          <t>RESUMEN POR TIPO DE SESIÓN</t>
        </is>
      </c>
    </row>
    <row r="22" ht="30" customHeight="1">
      <c r="B22" s="17" t="inlineStr">
        <is>
          <t>Tipo de sesión</t>
        </is>
      </c>
      <c r="C22" s="17" t="inlineStr">
        <is>
          <t>Sesiones previstas</t>
        </is>
      </c>
      <c r="D22" s="17" t="inlineStr">
        <is>
          <t>Sesiones hechas</t>
        </is>
      </c>
      <c r="E22" s="17" t="inlineStr">
        <is>
          <t>Km realizados</t>
        </is>
      </c>
      <c r="F22" s="17" t="inlineStr">
        <is>
          <t>Ritmo medio</t>
        </is>
      </c>
      <c r="G22" s="17" t="inlineStr">
        <is>
          <t>% de los km</t>
        </is>
      </c>
    </row>
    <row r="23">
      <c r="B23" s="10" t="inlineStr">
        <is>
          <t>Rodaje suave</t>
        </is>
      </c>
      <c r="C23" s="18">
        <f>COUNTIFS(Sesiones!$E$8:$E$97,B23,Sesiones!$G$8:$G$97,"&gt;0")</f>
        <v/>
      </c>
      <c r="D23" s="18">
        <f>COUNTIFS(Sesiones!$E$8:$E$97,B23,Sesiones!$H$8:$H$97,"&gt;0")</f>
        <v/>
      </c>
      <c r="E23" s="19">
        <f>SUMIF(Sesiones!$E$8:$E$97,B23,Sesiones!$H$8:$H$97)</f>
        <v/>
      </c>
      <c r="F23" s="20">
        <f>IFERROR(SUMIFS(Sesiones!$I$8:$I$97,Sesiones!$E$8:$E$97,B23,Sesiones!$H$8:$H$97,"&gt;0",Sesiones!$I$8:$I$97,"&gt;0")/SUMIFS(Sesiones!$H$8:$H$97,Sesiones!$E$8:$E$97,B23,Sesiones!$H$8:$H$97,"&gt;0",Sesiones!$I$8:$I$97,"&gt;0")/1440,"-")</f>
        <v/>
      </c>
      <c r="G23" s="21">
        <f>IF($E$29=0,0,E23/$E$29)</f>
        <v/>
      </c>
    </row>
    <row r="24">
      <c r="B24" s="10" t="inlineStr">
        <is>
          <t>Series</t>
        </is>
      </c>
      <c r="C24" s="18">
        <f>COUNTIFS(Sesiones!$E$8:$E$97,B24,Sesiones!$G$8:$G$97,"&gt;0")</f>
        <v/>
      </c>
      <c r="D24" s="18">
        <f>COUNTIFS(Sesiones!$E$8:$E$97,B24,Sesiones!$H$8:$H$97,"&gt;0")</f>
        <v/>
      </c>
      <c r="E24" s="19">
        <f>SUMIF(Sesiones!$E$8:$E$97,B24,Sesiones!$H$8:$H$97)</f>
        <v/>
      </c>
      <c r="F24" s="20">
        <f>IFERROR(SUMIFS(Sesiones!$I$8:$I$97,Sesiones!$E$8:$E$97,B24,Sesiones!$H$8:$H$97,"&gt;0",Sesiones!$I$8:$I$97,"&gt;0")/SUMIFS(Sesiones!$H$8:$H$97,Sesiones!$E$8:$E$97,B24,Sesiones!$H$8:$H$97,"&gt;0",Sesiones!$I$8:$I$97,"&gt;0")/1440,"-")</f>
        <v/>
      </c>
      <c r="G24" s="21">
        <f>IF($E$29=0,0,E24/$E$29)</f>
        <v/>
      </c>
    </row>
    <row r="25">
      <c r="B25" s="10" t="inlineStr">
        <is>
          <t>Tempo</t>
        </is>
      </c>
      <c r="C25" s="18">
        <f>COUNTIFS(Sesiones!$E$8:$E$97,B25,Sesiones!$G$8:$G$97,"&gt;0")</f>
        <v/>
      </c>
      <c r="D25" s="18">
        <f>COUNTIFS(Sesiones!$E$8:$E$97,B25,Sesiones!$H$8:$H$97,"&gt;0")</f>
        <v/>
      </c>
      <c r="E25" s="19">
        <f>SUMIF(Sesiones!$E$8:$E$97,B25,Sesiones!$H$8:$H$97)</f>
        <v/>
      </c>
      <c r="F25" s="20">
        <f>IFERROR(SUMIFS(Sesiones!$I$8:$I$97,Sesiones!$E$8:$E$97,B25,Sesiones!$H$8:$H$97,"&gt;0",Sesiones!$I$8:$I$97,"&gt;0")/SUMIFS(Sesiones!$H$8:$H$97,Sesiones!$E$8:$E$97,B25,Sesiones!$H$8:$H$97,"&gt;0",Sesiones!$I$8:$I$97,"&gt;0")/1440,"-")</f>
        <v/>
      </c>
      <c r="G25" s="21">
        <f>IF($E$29=0,0,E25/$E$29)</f>
        <v/>
      </c>
    </row>
    <row r="26">
      <c r="B26" s="10" t="inlineStr">
        <is>
          <t>Rodaje corto</t>
        </is>
      </c>
      <c r="C26" s="18">
        <f>COUNTIFS(Sesiones!$E$8:$E$97,B26,Sesiones!$G$8:$G$97,"&gt;0")</f>
        <v/>
      </c>
      <c r="D26" s="18">
        <f>COUNTIFS(Sesiones!$E$8:$E$97,B26,Sesiones!$H$8:$H$97,"&gt;0")</f>
        <v/>
      </c>
      <c r="E26" s="19">
        <f>SUMIF(Sesiones!$E$8:$E$97,B26,Sesiones!$H$8:$H$97)</f>
        <v/>
      </c>
      <c r="F26" s="20">
        <f>IFERROR(SUMIFS(Sesiones!$I$8:$I$97,Sesiones!$E$8:$E$97,B26,Sesiones!$H$8:$H$97,"&gt;0",Sesiones!$I$8:$I$97,"&gt;0")/SUMIFS(Sesiones!$H$8:$H$97,Sesiones!$E$8:$E$97,B26,Sesiones!$H$8:$H$97,"&gt;0",Sesiones!$I$8:$I$97,"&gt;0")/1440,"-")</f>
        <v/>
      </c>
      <c r="G26" s="21">
        <f>IF($E$29=0,0,E26/$E$29)</f>
        <v/>
      </c>
    </row>
    <row r="27">
      <c r="B27" s="10" t="inlineStr">
        <is>
          <t>Tirada larga</t>
        </is>
      </c>
      <c r="C27" s="18">
        <f>COUNTIFS(Sesiones!$E$8:$E$97,B27,Sesiones!$G$8:$G$97,"&gt;0")</f>
        <v/>
      </c>
      <c r="D27" s="18">
        <f>COUNTIFS(Sesiones!$E$8:$E$97,B27,Sesiones!$H$8:$H$97,"&gt;0")</f>
        <v/>
      </c>
      <c r="E27" s="19">
        <f>SUMIF(Sesiones!$E$8:$E$97,B27,Sesiones!$H$8:$H$97)</f>
        <v/>
      </c>
      <c r="F27" s="20">
        <f>IFERROR(SUMIFS(Sesiones!$I$8:$I$97,Sesiones!$E$8:$E$97,B27,Sesiones!$H$8:$H$97,"&gt;0",Sesiones!$I$8:$I$97,"&gt;0")/SUMIFS(Sesiones!$H$8:$H$97,Sesiones!$E$8:$E$97,B27,Sesiones!$H$8:$H$97,"&gt;0",Sesiones!$I$8:$I$97,"&gt;0")/1440,"-")</f>
        <v/>
      </c>
      <c r="G27" s="21">
        <f>IF($E$29=0,0,E27/$E$29)</f>
        <v/>
      </c>
    </row>
    <row r="28">
      <c r="B28" s="10" t="inlineStr">
        <is>
          <t>Carrera</t>
        </is>
      </c>
      <c r="C28" s="18">
        <f>COUNTIFS(Sesiones!$E$8:$E$97,B28,Sesiones!$G$8:$G$97,"&gt;0")</f>
        <v/>
      </c>
      <c r="D28" s="18">
        <f>COUNTIFS(Sesiones!$E$8:$E$97,B28,Sesiones!$H$8:$H$97,"&gt;0")</f>
        <v/>
      </c>
      <c r="E28" s="19">
        <f>SUMIF(Sesiones!$E$8:$E$97,B28,Sesiones!$H$8:$H$97)</f>
        <v/>
      </c>
      <c r="F28" s="20">
        <f>IFERROR(SUMIFS(Sesiones!$I$8:$I$97,Sesiones!$E$8:$E$97,B28,Sesiones!$H$8:$H$97,"&gt;0",Sesiones!$I$8:$I$97,"&gt;0")/SUMIFS(Sesiones!$H$8:$H$97,Sesiones!$E$8:$E$97,B28,Sesiones!$H$8:$H$97,"&gt;0",Sesiones!$I$8:$I$97,"&gt;0")/1440,"-")</f>
        <v/>
      </c>
      <c r="G28" s="21">
        <f>IF($E$29=0,0,E28/$E$29)</f>
        <v/>
      </c>
    </row>
    <row r="29">
      <c r="B29" s="22" t="inlineStr">
        <is>
          <t>Total</t>
        </is>
      </c>
      <c r="C29" s="23">
        <f>SUM(C23:C28)</f>
        <v/>
      </c>
      <c r="D29" s="23">
        <f>SUM(D23:D28)</f>
        <v/>
      </c>
      <c r="E29" s="24">
        <f>SUM(E23:E28)</f>
        <v/>
      </c>
      <c r="F29" s="22" t="inlineStr"/>
      <c r="G29" s="25">
        <f>SUM(G23:G28)</f>
        <v/>
      </c>
    </row>
    <row r="31">
      <c r="B31" s="9" t="inlineStr">
        <is>
          <t>KM PREVISTOS Y REALIZADOS POR SEMANA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5">
    <mergeCell ref="E6:F6"/>
    <mergeCell ref="C6:D6"/>
    <mergeCell ref="G9:H9"/>
    <mergeCell ref="C5:D5"/>
    <mergeCell ref="G5:H5"/>
    <mergeCell ref="E5:F5"/>
    <mergeCell ref="B2:H2"/>
    <mergeCell ref="E12:H15"/>
    <mergeCell ref="G6:H6"/>
    <mergeCell ref="C9:D9"/>
    <mergeCell ref="G8:H8"/>
    <mergeCell ref="B3:H3"/>
    <mergeCell ref="E9:F9"/>
    <mergeCell ref="E8:F8"/>
    <mergeCell ref="C8:D8"/>
  </mergeCells>
  <conditionalFormatting sqref="G23:G28">
    <cfRule type="dataBar" priority="1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N9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9" customWidth="1" min="2" max="2"/>
    <col width="12" customWidth="1" min="3" max="3"/>
    <col width="12" customWidth="1" min="4" max="4"/>
    <col width="16" customWidth="1" min="5" max="5"/>
    <col width="36" customWidth="1" min="6" max="6"/>
    <col width="11" customWidth="1" min="7" max="7"/>
    <col width="11" customWidth="1" min="8" max="8"/>
    <col width="11" customWidth="1" min="9" max="9"/>
    <col width="11" customWidth="1" min="10" max="10"/>
    <col width="13" customWidth="1" min="11" max="11"/>
    <col width="12" customWidth="1" min="12" max="12"/>
    <col width="11" customWidth="1" min="13" max="13"/>
    <col width="30" customWidth="1" min="14" max="14"/>
  </cols>
  <sheetData>
    <row r="2" ht="34" customHeight="1">
      <c r="B2" s="1" t="inlineStr">
        <is>
          <t>Sesiones del plan: 12 semanas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Una fila por día. Rellena km realizados, tiempo (min) y esfuerzo; el resto se calcula solo.</t>
        </is>
      </c>
    </row>
    <row r="5">
      <c r="B5" s="26" t="inlineStr">
        <is>
          <t>Las filas 92 a 97 están libres para añadir sesiones extra (elige semana, día y tipo).</t>
        </is>
      </c>
    </row>
    <row r="7" ht="34" customHeight="1">
      <c r="B7" s="17" t="inlineStr">
        <is>
          <t>Semana</t>
        </is>
      </c>
      <c r="C7" s="17" t="inlineStr">
        <is>
          <t>Día</t>
        </is>
      </c>
      <c r="D7" s="17" t="inlineStr">
        <is>
          <t>Fecha</t>
        </is>
      </c>
      <c r="E7" s="17" t="inlineStr">
        <is>
          <t>Tipo de sesión</t>
        </is>
      </c>
      <c r="F7" s="17" t="inlineStr">
        <is>
          <t>Detalle previsto</t>
        </is>
      </c>
      <c r="G7" s="17" t="inlineStr">
        <is>
          <t>Km previstos</t>
        </is>
      </c>
      <c r="H7" s="17" t="inlineStr">
        <is>
          <t>Km realizados</t>
        </is>
      </c>
      <c r="I7" s="17" t="inlineStr">
        <is>
          <t>Tiempo (min)</t>
        </is>
      </c>
      <c r="J7" s="17" t="inlineStr">
        <is>
          <t>Ritmo (min/km)</t>
        </is>
      </c>
      <c r="K7" s="17" t="inlineStr">
        <is>
          <t>Cumpli-miento</t>
        </is>
      </c>
      <c r="L7" s="17" t="inlineStr">
        <is>
          <t>Estado</t>
        </is>
      </c>
      <c r="M7" s="17" t="inlineStr">
        <is>
          <t>Esfuerzo (1-10)</t>
        </is>
      </c>
      <c r="N7" s="17" t="inlineStr">
        <is>
          <t>Notas</t>
        </is>
      </c>
    </row>
    <row r="8">
      <c r="B8" s="27" t="n">
        <v>1</v>
      </c>
      <c r="C8" s="28" t="inlineStr">
        <is>
          <t>Lunes</t>
        </is>
      </c>
      <c r="D8" s="29">
        <f>IF(OR(B8="",C8=""),"",Panel!$C$12+(B8-1)*7+MATCH(C8,Listas!$A$2:$A$8,0)-1)</f>
        <v/>
      </c>
      <c r="E8" s="28" t="inlineStr">
        <is>
          <t>Descanso</t>
        </is>
      </c>
      <c r="F8" s="30" t="inlineStr">
        <is>
          <t>Descanso total o paseo</t>
        </is>
      </c>
      <c r="G8" s="31" t="n"/>
      <c r="H8" s="31" t="n"/>
      <c r="I8" s="27" t="n"/>
      <c r="J8" s="20">
        <f>IF(OR(H8="",I8="",H8=0),"",I8/H8/1440)</f>
        <v/>
      </c>
      <c r="K8" s="21">
        <f>IF(OR(G8="",G8=0,H8=""),"",H8/G8)</f>
        <v/>
      </c>
      <c r="L8" s="32">
        <f>IF(B8="","",IF(E8="Descanso","Descanso",IF(H8="",IF(G8&gt;0,"Pendiente",""),IF(H8=0,"Saltada",IF(G8=0,"Hecha",IF(H8&gt;=G8*Panel!$C$18,"Cumplida",IF(H8&gt;=G8*Panel!$C$19,"Parcial","Corta")))))))</f>
        <v/>
      </c>
      <c r="M8" s="27" t="n"/>
      <c r="N8" s="30" t="n"/>
    </row>
    <row r="9">
      <c r="B9" s="27" t="n">
        <v>1</v>
      </c>
      <c r="C9" s="28" t="inlineStr">
        <is>
          <t>Martes</t>
        </is>
      </c>
      <c r="D9" s="29">
        <f>IF(OR(B9="",C9=""),"",Panel!$C$12+(B9-1)*7+MATCH(C9,Listas!$A$2:$A$8,0)-1)</f>
        <v/>
      </c>
      <c r="E9" s="28" t="inlineStr">
        <is>
          <t>Rodaje suave</t>
        </is>
      </c>
      <c r="F9" s="30" t="inlineStr">
        <is>
          <t>Rodaje suave, ritmo conversacional</t>
        </is>
      </c>
      <c r="G9" s="31" t="n">
        <v>6</v>
      </c>
      <c r="H9" s="31" t="n">
        <v>6</v>
      </c>
      <c r="I9" s="27" t="n">
        <v>38</v>
      </c>
      <c r="J9" s="20">
        <f>IF(OR(H9="",I9="",H9=0),"",I9/H9/1440)</f>
        <v/>
      </c>
      <c r="K9" s="21">
        <f>IF(OR(G9="",G9=0,H9=""),"",H9/G9)</f>
        <v/>
      </c>
      <c r="L9" s="32">
        <f>IF(B9="","",IF(E9="Descanso","Descanso",IF(H9="",IF(G9&gt;0,"Pendiente",""),IF(H9=0,"Saltada",IF(G9=0,"Hecha",IF(H9&gt;=G9*Panel!$C$18,"Cumplida",IF(H9&gt;=G9*Panel!$C$19,"Parcial","Corta")))))))</f>
        <v/>
      </c>
      <c r="M9" s="27" t="n">
        <v>4</v>
      </c>
      <c r="N9" s="30" t="n"/>
    </row>
    <row r="10">
      <c r="B10" s="27" t="n">
        <v>1</v>
      </c>
      <c r="C10" s="28" t="inlineStr">
        <is>
          <t>Miércoles</t>
        </is>
      </c>
      <c r="D10" s="29">
        <f>IF(OR(B10="",C10=""),"",Panel!$C$12+(B10-1)*7+MATCH(C10,Listas!$A$2:$A$8,0)-1)</f>
        <v/>
      </c>
      <c r="E10" s="28" t="inlineStr">
        <is>
          <t>Descanso</t>
        </is>
      </c>
      <c r="F10" s="30" t="inlineStr">
        <is>
          <t>Descanso (movilidad opcional)</t>
        </is>
      </c>
      <c r="G10" s="31" t="n"/>
      <c r="H10" s="31" t="n"/>
      <c r="I10" s="27" t="n"/>
      <c r="J10" s="20">
        <f>IF(OR(H10="",I10="",H10=0),"",I10/H10/1440)</f>
        <v/>
      </c>
      <c r="K10" s="21">
        <f>IF(OR(G10="",G10=0,H10=""),"",H10/G10)</f>
        <v/>
      </c>
      <c r="L10" s="32">
        <f>IF(B10="","",IF(E10="Descanso","Descanso",IF(H10="",IF(G10&gt;0,"Pendiente",""),IF(H10=0,"Saltada",IF(G10=0,"Hecha",IF(H10&gt;=G10*Panel!$C$18,"Cumplida",IF(H10&gt;=G10*Panel!$C$19,"Parcial","Corta")))))))</f>
        <v/>
      </c>
      <c r="M10" s="27" t="n"/>
      <c r="N10" s="30" t="n"/>
    </row>
    <row r="11">
      <c r="B11" s="27" t="n">
        <v>1</v>
      </c>
      <c r="C11" s="28" t="inlineStr">
        <is>
          <t>Jueves</t>
        </is>
      </c>
      <c r="D11" s="29">
        <f>IF(OR(B11="",C11=""),"",Panel!$C$12+(B11-1)*7+MATCH(C11,Listas!$A$2:$A$8,0)-1)</f>
        <v/>
      </c>
      <c r="E11" s="28" t="inlineStr">
        <is>
          <t>Series</t>
        </is>
      </c>
      <c r="F11" s="30" t="inlineStr">
        <is>
          <t>Calent. + 4 × 400 m (rec. 90") + enfriar</t>
        </is>
      </c>
      <c r="G11" s="31" t="n">
        <v>6</v>
      </c>
      <c r="H11" s="31" t="n">
        <v>6</v>
      </c>
      <c r="I11" s="27" t="n">
        <v>36</v>
      </c>
      <c r="J11" s="20">
        <f>IF(OR(H11="",I11="",H11=0),"",I11/H11/1440)</f>
        <v/>
      </c>
      <c r="K11" s="21">
        <f>IF(OR(G11="",G11=0,H11=""),"",H11/G11)</f>
        <v/>
      </c>
      <c r="L11" s="32">
        <f>IF(B11="","",IF(E11="Descanso","Descanso",IF(H11="",IF(G11&gt;0,"Pendiente",""),IF(H11=0,"Saltada",IF(G11=0,"Hecha",IF(H11&gt;=G11*Panel!$C$18,"Cumplida",IF(H11&gt;=G11*Panel!$C$19,"Parcial","Corta")))))))</f>
        <v/>
      </c>
      <c r="M11" s="27" t="n">
        <v>6</v>
      </c>
      <c r="N11" s="30" t="n"/>
    </row>
    <row r="12">
      <c r="B12" s="27" t="n">
        <v>1</v>
      </c>
      <c r="C12" s="28" t="inlineStr">
        <is>
          <t>Viernes</t>
        </is>
      </c>
      <c r="D12" s="29">
        <f>IF(OR(B12="",C12=""),"",Panel!$C$12+(B12-1)*7+MATCH(C12,Listas!$A$2:$A$8,0)-1)</f>
        <v/>
      </c>
      <c r="E12" s="28" t="inlineStr">
        <is>
          <t>Descanso</t>
        </is>
      </c>
      <c r="F12" s="30" t="inlineStr">
        <is>
          <t>Descanso previo al fin de semana</t>
        </is>
      </c>
      <c r="G12" s="31" t="n"/>
      <c r="H12" s="31" t="n"/>
      <c r="I12" s="27" t="n"/>
      <c r="J12" s="20">
        <f>IF(OR(H12="",I12="",H12=0),"",I12/H12/1440)</f>
        <v/>
      </c>
      <c r="K12" s="21">
        <f>IF(OR(G12="",G12=0,H12=""),"",H12/G12)</f>
        <v/>
      </c>
      <c r="L12" s="32">
        <f>IF(B12="","",IF(E12="Descanso","Descanso",IF(H12="",IF(G12&gt;0,"Pendiente",""),IF(H12=0,"Saltada",IF(G12=0,"Hecha",IF(H12&gt;=G12*Panel!$C$18,"Cumplida",IF(H12&gt;=G12*Panel!$C$19,"Parcial","Corta")))))))</f>
        <v/>
      </c>
      <c r="M12" s="27" t="n"/>
      <c r="N12" s="30" t="n"/>
    </row>
    <row r="13">
      <c r="B13" s="27" t="n">
        <v>1</v>
      </c>
      <c r="C13" s="28" t="inlineStr">
        <is>
          <t>Sábado</t>
        </is>
      </c>
      <c r="D13" s="29">
        <f>IF(OR(B13="",C13=""),"",Panel!$C$12+(B13-1)*7+MATCH(C13,Listas!$A$2:$A$8,0)-1)</f>
        <v/>
      </c>
      <c r="E13" s="28" t="inlineStr">
        <is>
          <t>Rodaje corto</t>
        </is>
      </c>
      <c r="F13" s="30" t="inlineStr">
        <is>
          <t>Rodaje corto y suave</t>
        </is>
      </c>
      <c r="G13" s="31" t="n">
        <v>5</v>
      </c>
      <c r="H13" s="31" t="n">
        <v>5</v>
      </c>
      <c r="I13" s="27" t="n">
        <v>32</v>
      </c>
      <c r="J13" s="20">
        <f>IF(OR(H13="",I13="",H13=0),"",I13/H13/1440)</f>
        <v/>
      </c>
      <c r="K13" s="21">
        <f>IF(OR(G13="",G13=0,H13=""),"",H13/G13)</f>
        <v/>
      </c>
      <c r="L13" s="32">
        <f>IF(B13="","",IF(E13="Descanso","Descanso",IF(H13="",IF(G13&gt;0,"Pendiente",""),IF(H13=0,"Saltada",IF(G13=0,"Hecha",IF(H13&gt;=G13*Panel!$C$18,"Cumplida",IF(H13&gt;=G13*Panel!$C$19,"Parcial","Corta")))))))</f>
        <v/>
      </c>
      <c r="M13" s="27" t="n">
        <v>4</v>
      </c>
      <c r="N13" s="30" t="n"/>
    </row>
    <row r="14">
      <c r="B14" s="27" t="n">
        <v>1</v>
      </c>
      <c r="C14" s="28" t="inlineStr">
        <is>
          <t>Domingo</t>
        </is>
      </c>
      <c r="D14" s="29">
        <f>IF(OR(B14="",C14=""),"",Panel!$C$12+(B14-1)*7+MATCH(C14,Listas!$A$2:$A$8,0)-1)</f>
        <v/>
      </c>
      <c r="E14" s="28" t="inlineStr">
        <is>
          <t>Tirada larga</t>
        </is>
      </c>
      <c r="F14" s="30" t="inlineStr">
        <is>
          <t>Tirada larga a ritmo cómodo</t>
        </is>
      </c>
      <c r="G14" s="31" t="n">
        <v>10</v>
      </c>
      <c r="H14" s="31" t="n">
        <v>10</v>
      </c>
      <c r="I14" s="27" t="n">
        <v>65</v>
      </c>
      <c r="J14" s="20">
        <f>IF(OR(H14="",I14="",H14=0),"",I14/H14/1440)</f>
        <v/>
      </c>
      <c r="K14" s="21">
        <f>IF(OR(G14="",G14=0,H14=""),"",H14/G14)</f>
        <v/>
      </c>
      <c r="L14" s="32">
        <f>IF(B14="","",IF(E14="Descanso","Descanso",IF(H14="",IF(G14&gt;0,"Pendiente",""),IF(H14=0,"Saltada",IF(G14=0,"Hecha",IF(H14&gt;=G14*Panel!$C$18,"Cumplida",IF(H14&gt;=G14*Panel!$C$19,"Parcial","Corta")))))))</f>
        <v/>
      </c>
      <c r="M14" s="27" t="n">
        <v>5</v>
      </c>
      <c r="N14" s="30" t="inlineStr">
        <is>
          <t>Primera tirada larga</t>
        </is>
      </c>
    </row>
    <row r="15">
      <c r="B15" s="27" t="n">
        <v>2</v>
      </c>
      <c r="C15" s="28" t="inlineStr">
        <is>
          <t>Lunes</t>
        </is>
      </c>
      <c r="D15" s="29">
        <f>IF(OR(B15="",C15=""),"",Panel!$C$12+(B15-1)*7+MATCH(C15,Listas!$A$2:$A$8,0)-1)</f>
        <v/>
      </c>
      <c r="E15" s="28" t="inlineStr">
        <is>
          <t>Descanso</t>
        </is>
      </c>
      <c r="F15" s="30" t="inlineStr">
        <is>
          <t>Descanso total o paseo</t>
        </is>
      </c>
      <c r="G15" s="31" t="n"/>
      <c r="H15" s="31" t="n"/>
      <c r="I15" s="27" t="n"/>
      <c r="J15" s="20">
        <f>IF(OR(H15="",I15="",H15=0),"",I15/H15/1440)</f>
        <v/>
      </c>
      <c r="K15" s="21">
        <f>IF(OR(G15="",G15=0,H15=""),"",H15/G15)</f>
        <v/>
      </c>
      <c r="L15" s="32">
        <f>IF(B15="","",IF(E15="Descanso","Descanso",IF(H15="",IF(G15&gt;0,"Pendiente",""),IF(H15=0,"Saltada",IF(G15=0,"Hecha",IF(H15&gt;=G15*Panel!$C$18,"Cumplida",IF(H15&gt;=G15*Panel!$C$19,"Parcial","Corta")))))))</f>
        <v/>
      </c>
      <c r="M15" s="27" t="n"/>
      <c r="N15" s="30" t="n"/>
    </row>
    <row r="16">
      <c r="B16" s="27" t="n">
        <v>2</v>
      </c>
      <c r="C16" s="28" t="inlineStr">
        <is>
          <t>Martes</t>
        </is>
      </c>
      <c r="D16" s="29">
        <f>IF(OR(B16="",C16=""),"",Panel!$C$12+(B16-1)*7+MATCH(C16,Listas!$A$2:$A$8,0)-1)</f>
        <v/>
      </c>
      <c r="E16" s="28" t="inlineStr">
        <is>
          <t>Rodaje suave</t>
        </is>
      </c>
      <c r="F16" s="30" t="inlineStr">
        <is>
          <t>Rodaje suave, ritmo conversacional</t>
        </is>
      </c>
      <c r="G16" s="31" t="n">
        <v>6</v>
      </c>
      <c r="H16" s="31" t="n">
        <v>6</v>
      </c>
      <c r="I16" s="27" t="n">
        <v>37</v>
      </c>
      <c r="J16" s="20">
        <f>IF(OR(H16="",I16="",H16=0),"",I16/H16/1440)</f>
        <v/>
      </c>
      <c r="K16" s="21">
        <f>IF(OR(G16="",G16=0,H16=""),"",H16/G16)</f>
        <v/>
      </c>
      <c r="L16" s="32">
        <f>IF(B16="","",IF(E16="Descanso","Descanso",IF(H16="",IF(G16&gt;0,"Pendiente",""),IF(H16=0,"Saltada",IF(G16=0,"Hecha",IF(H16&gt;=G16*Panel!$C$18,"Cumplida",IF(H16&gt;=G16*Panel!$C$19,"Parcial","Corta")))))))</f>
        <v/>
      </c>
      <c r="M16" s="27" t="n">
        <v>4</v>
      </c>
      <c r="N16" s="30" t="n"/>
    </row>
    <row r="17">
      <c r="B17" s="27" t="n">
        <v>2</v>
      </c>
      <c r="C17" s="28" t="inlineStr">
        <is>
          <t>Miércoles</t>
        </is>
      </c>
      <c r="D17" s="29">
        <f>IF(OR(B17="",C17=""),"",Panel!$C$12+(B17-1)*7+MATCH(C17,Listas!$A$2:$A$8,0)-1)</f>
        <v/>
      </c>
      <c r="E17" s="28" t="inlineStr">
        <is>
          <t>Descanso</t>
        </is>
      </c>
      <c r="F17" s="30" t="inlineStr">
        <is>
          <t>Descanso (movilidad opcional)</t>
        </is>
      </c>
      <c r="G17" s="31" t="n"/>
      <c r="H17" s="31" t="n"/>
      <c r="I17" s="27" t="n"/>
      <c r="J17" s="20">
        <f>IF(OR(H17="",I17="",H17=0),"",I17/H17/1440)</f>
        <v/>
      </c>
      <c r="K17" s="21">
        <f>IF(OR(G17="",G17=0,H17=""),"",H17/G17)</f>
        <v/>
      </c>
      <c r="L17" s="32">
        <f>IF(B17="","",IF(E17="Descanso","Descanso",IF(H17="",IF(G17&gt;0,"Pendiente",""),IF(H17=0,"Saltada",IF(G17=0,"Hecha",IF(H17&gt;=G17*Panel!$C$18,"Cumplida",IF(H17&gt;=G17*Panel!$C$19,"Parcial","Corta")))))))</f>
        <v/>
      </c>
      <c r="M17" s="27" t="n"/>
      <c r="N17" s="30" t="n"/>
    </row>
    <row r="18">
      <c r="B18" s="27" t="n">
        <v>2</v>
      </c>
      <c r="C18" s="28" t="inlineStr">
        <is>
          <t>Jueves</t>
        </is>
      </c>
      <c r="D18" s="29">
        <f>IF(OR(B18="",C18=""),"",Panel!$C$12+(B18-1)*7+MATCH(C18,Listas!$A$2:$A$8,0)-1)</f>
        <v/>
      </c>
      <c r="E18" s="28" t="inlineStr">
        <is>
          <t>Tempo</t>
        </is>
      </c>
      <c r="F18" s="30" t="inlineStr">
        <is>
          <t>Rodaje con 15' a ritmo controlado</t>
        </is>
      </c>
      <c r="G18" s="31" t="n">
        <v>7</v>
      </c>
      <c r="H18" s="31" t="n">
        <v>7</v>
      </c>
      <c r="I18" s="27" t="n">
        <v>41</v>
      </c>
      <c r="J18" s="20">
        <f>IF(OR(H18="",I18="",H18=0),"",I18/H18/1440)</f>
        <v/>
      </c>
      <c r="K18" s="21">
        <f>IF(OR(G18="",G18=0,H18=""),"",H18/G18)</f>
        <v/>
      </c>
      <c r="L18" s="32">
        <f>IF(B18="","",IF(E18="Descanso","Descanso",IF(H18="",IF(G18&gt;0,"Pendiente",""),IF(H18=0,"Saltada",IF(G18=0,"Hecha",IF(H18&gt;=G18*Panel!$C$18,"Cumplida",IF(H18&gt;=G18*Panel!$C$19,"Parcial","Corta")))))))</f>
        <v/>
      </c>
      <c r="M18" s="27" t="n">
        <v>6</v>
      </c>
      <c r="N18" s="30" t="n"/>
    </row>
    <row r="19">
      <c r="B19" s="27" t="n">
        <v>2</v>
      </c>
      <c r="C19" s="28" t="inlineStr">
        <is>
          <t>Viernes</t>
        </is>
      </c>
      <c r="D19" s="29">
        <f>IF(OR(B19="",C19=""),"",Panel!$C$12+(B19-1)*7+MATCH(C19,Listas!$A$2:$A$8,0)-1)</f>
        <v/>
      </c>
      <c r="E19" s="28" t="inlineStr">
        <is>
          <t>Descanso</t>
        </is>
      </c>
      <c r="F19" s="30" t="inlineStr">
        <is>
          <t>Descanso previo al fin de semana</t>
        </is>
      </c>
      <c r="G19" s="31" t="n"/>
      <c r="H19" s="31" t="n"/>
      <c r="I19" s="27" t="n"/>
      <c r="J19" s="20">
        <f>IF(OR(H19="",I19="",H19=0),"",I19/H19/1440)</f>
        <v/>
      </c>
      <c r="K19" s="21">
        <f>IF(OR(G19="",G19=0,H19=""),"",H19/G19)</f>
        <v/>
      </c>
      <c r="L19" s="32">
        <f>IF(B19="","",IF(E19="Descanso","Descanso",IF(H19="",IF(G19&gt;0,"Pendiente",""),IF(H19=0,"Saltada",IF(G19=0,"Hecha",IF(H19&gt;=G19*Panel!$C$18,"Cumplida",IF(H19&gt;=G19*Panel!$C$19,"Parcial","Corta")))))))</f>
        <v/>
      </c>
      <c r="M19" s="27" t="n"/>
      <c r="N19" s="30" t="n"/>
    </row>
    <row r="20">
      <c r="B20" s="27" t="n">
        <v>2</v>
      </c>
      <c r="C20" s="28" t="inlineStr">
        <is>
          <t>Sábado</t>
        </is>
      </c>
      <c r="D20" s="29">
        <f>IF(OR(B20="",C20=""),"",Panel!$C$12+(B20-1)*7+MATCH(C20,Listas!$A$2:$A$8,0)-1)</f>
        <v/>
      </c>
      <c r="E20" s="28" t="inlineStr">
        <is>
          <t>Rodaje corto</t>
        </is>
      </c>
      <c r="F20" s="30" t="inlineStr">
        <is>
          <t>Rodaje corto y suave</t>
        </is>
      </c>
      <c r="G20" s="31" t="n">
        <v>5</v>
      </c>
      <c r="H20" s="31" t="n">
        <v>5</v>
      </c>
      <c r="I20" s="27" t="n">
        <v>31</v>
      </c>
      <c r="J20" s="20">
        <f>IF(OR(H20="",I20="",H20=0),"",I20/H20/1440)</f>
        <v/>
      </c>
      <c r="K20" s="21">
        <f>IF(OR(G20="",G20=0,H20=""),"",H20/G20)</f>
        <v/>
      </c>
      <c r="L20" s="32">
        <f>IF(B20="","",IF(E20="Descanso","Descanso",IF(H20="",IF(G20&gt;0,"Pendiente",""),IF(H20=0,"Saltada",IF(G20=0,"Hecha",IF(H20&gt;=G20*Panel!$C$18,"Cumplida",IF(H20&gt;=G20*Panel!$C$19,"Parcial","Corta")))))))</f>
        <v/>
      </c>
      <c r="M20" s="27" t="n">
        <v>3</v>
      </c>
      <c r="N20" s="30" t="n"/>
    </row>
    <row r="21">
      <c r="B21" s="27" t="n">
        <v>2</v>
      </c>
      <c r="C21" s="28" t="inlineStr">
        <is>
          <t>Domingo</t>
        </is>
      </c>
      <c r="D21" s="29">
        <f>IF(OR(B21="",C21=""),"",Panel!$C$12+(B21-1)*7+MATCH(C21,Listas!$A$2:$A$8,0)-1)</f>
        <v/>
      </c>
      <c r="E21" s="28" t="inlineStr">
        <is>
          <t>Tirada larga</t>
        </is>
      </c>
      <c r="F21" s="30" t="inlineStr">
        <is>
          <t>Tirada larga a ritmo cómodo</t>
        </is>
      </c>
      <c r="G21" s="31" t="n">
        <v>11</v>
      </c>
      <c r="H21" s="31" t="n">
        <v>11</v>
      </c>
      <c r="I21" s="27" t="n">
        <v>72</v>
      </c>
      <c r="J21" s="20">
        <f>IF(OR(H21="",I21="",H21=0),"",I21/H21/1440)</f>
        <v/>
      </c>
      <c r="K21" s="21">
        <f>IF(OR(G21="",G21=0,H21=""),"",H21/G21)</f>
        <v/>
      </c>
      <c r="L21" s="32">
        <f>IF(B21="","",IF(E21="Descanso","Descanso",IF(H21="",IF(G21&gt;0,"Pendiente",""),IF(H21=0,"Saltada",IF(G21=0,"Hecha",IF(H21&gt;=G21*Panel!$C$18,"Cumplida",IF(H21&gt;=G21*Panel!$C$19,"Parcial","Corta")))))))</f>
        <v/>
      </c>
      <c r="M21" s="27" t="n">
        <v>6</v>
      </c>
      <c r="N21" s="30" t="n"/>
    </row>
    <row r="22">
      <c r="B22" s="27" t="n">
        <v>3</v>
      </c>
      <c r="C22" s="28" t="inlineStr">
        <is>
          <t>Lunes</t>
        </is>
      </c>
      <c r="D22" s="29">
        <f>IF(OR(B22="",C22=""),"",Panel!$C$12+(B22-1)*7+MATCH(C22,Listas!$A$2:$A$8,0)-1)</f>
        <v/>
      </c>
      <c r="E22" s="28" t="inlineStr">
        <is>
          <t>Descanso</t>
        </is>
      </c>
      <c r="F22" s="30" t="inlineStr">
        <is>
          <t>Descanso total o paseo</t>
        </is>
      </c>
      <c r="G22" s="31" t="n"/>
      <c r="H22" s="31" t="n"/>
      <c r="I22" s="27" t="n"/>
      <c r="J22" s="20">
        <f>IF(OR(H22="",I22="",H22=0),"",I22/H22/1440)</f>
        <v/>
      </c>
      <c r="K22" s="21">
        <f>IF(OR(G22="",G22=0,H22=""),"",H22/G22)</f>
        <v/>
      </c>
      <c r="L22" s="32">
        <f>IF(B22="","",IF(E22="Descanso","Descanso",IF(H22="",IF(G22&gt;0,"Pendiente",""),IF(H22=0,"Saltada",IF(G22=0,"Hecha",IF(H22&gt;=G22*Panel!$C$18,"Cumplida",IF(H22&gt;=G22*Panel!$C$19,"Parcial","Corta")))))))</f>
        <v/>
      </c>
      <c r="M22" s="27" t="n"/>
      <c r="N22" s="30" t="n"/>
    </row>
    <row r="23">
      <c r="B23" s="27" t="n">
        <v>3</v>
      </c>
      <c r="C23" s="28" t="inlineStr">
        <is>
          <t>Martes</t>
        </is>
      </c>
      <c r="D23" s="29">
        <f>IF(OR(B23="",C23=""),"",Panel!$C$12+(B23-1)*7+MATCH(C23,Listas!$A$2:$A$8,0)-1)</f>
        <v/>
      </c>
      <c r="E23" s="28" t="inlineStr">
        <is>
          <t>Rodaje suave</t>
        </is>
      </c>
      <c r="F23" s="30" t="inlineStr">
        <is>
          <t>Rodaje suave, ritmo conversacional</t>
        </is>
      </c>
      <c r="G23" s="31" t="n">
        <v>7</v>
      </c>
      <c r="H23" s="31" t="n">
        <v>7</v>
      </c>
      <c r="I23" s="27" t="n">
        <v>43</v>
      </c>
      <c r="J23" s="20">
        <f>IF(OR(H23="",I23="",H23=0),"",I23/H23/1440)</f>
        <v/>
      </c>
      <c r="K23" s="21">
        <f>IF(OR(G23="",G23=0,H23=""),"",H23/G23)</f>
        <v/>
      </c>
      <c r="L23" s="32">
        <f>IF(B23="","",IF(E23="Descanso","Descanso",IF(H23="",IF(G23&gt;0,"Pendiente",""),IF(H23=0,"Saltada",IF(G23=0,"Hecha",IF(H23&gt;=G23*Panel!$C$18,"Cumplida",IF(H23&gt;=G23*Panel!$C$19,"Parcial","Corta")))))))</f>
        <v/>
      </c>
      <c r="M23" s="27" t="n">
        <v>4</v>
      </c>
      <c r="N23" s="30" t="n"/>
    </row>
    <row r="24">
      <c r="B24" s="27" t="n">
        <v>3</v>
      </c>
      <c r="C24" s="28" t="inlineStr">
        <is>
          <t>Miércoles</t>
        </is>
      </c>
      <c r="D24" s="29">
        <f>IF(OR(B24="",C24=""),"",Panel!$C$12+(B24-1)*7+MATCH(C24,Listas!$A$2:$A$8,0)-1)</f>
        <v/>
      </c>
      <c r="E24" s="28" t="inlineStr">
        <is>
          <t>Descanso</t>
        </is>
      </c>
      <c r="F24" s="30" t="inlineStr">
        <is>
          <t>Descanso (movilidad opcional)</t>
        </is>
      </c>
      <c r="G24" s="31" t="n"/>
      <c r="H24" s="31" t="n"/>
      <c r="I24" s="27" t="n"/>
      <c r="J24" s="20">
        <f>IF(OR(H24="",I24="",H24=0),"",I24/H24/1440)</f>
        <v/>
      </c>
      <c r="K24" s="21">
        <f>IF(OR(G24="",G24=0,H24=""),"",H24/G24)</f>
        <v/>
      </c>
      <c r="L24" s="32">
        <f>IF(B24="","",IF(E24="Descanso","Descanso",IF(H24="",IF(G24&gt;0,"Pendiente",""),IF(H24=0,"Saltada",IF(G24=0,"Hecha",IF(H24&gt;=G24*Panel!$C$18,"Cumplida",IF(H24&gt;=G24*Panel!$C$19,"Parcial","Corta")))))))</f>
        <v/>
      </c>
      <c r="M24" s="27" t="n"/>
      <c r="N24" s="30" t="n"/>
    </row>
    <row r="25">
      <c r="B25" s="27" t="n">
        <v>3</v>
      </c>
      <c r="C25" s="28" t="inlineStr">
        <is>
          <t>Jueves</t>
        </is>
      </c>
      <c r="D25" s="29">
        <f>IF(OR(B25="",C25=""),"",Panel!$C$12+(B25-1)*7+MATCH(C25,Listas!$A$2:$A$8,0)-1)</f>
        <v/>
      </c>
      <c r="E25" s="28" t="inlineStr">
        <is>
          <t>Series</t>
        </is>
      </c>
      <c r="F25" s="30" t="inlineStr">
        <is>
          <t>Calent. + 5 × 600 m (rec. 2') + enfriar</t>
        </is>
      </c>
      <c r="G25" s="31" t="n">
        <v>7</v>
      </c>
      <c r="H25" s="31" t="n">
        <v>7</v>
      </c>
      <c r="I25" s="27" t="n">
        <v>40</v>
      </c>
      <c r="J25" s="20">
        <f>IF(OR(H25="",I25="",H25=0),"",I25/H25/1440)</f>
        <v/>
      </c>
      <c r="K25" s="21">
        <f>IF(OR(G25="",G25=0,H25=""),"",H25/G25)</f>
        <v/>
      </c>
      <c r="L25" s="32">
        <f>IF(B25="","",IF(E25="Descanso","Descanso",IF(H25="",IF(G25&gt;0,"Pendiente",""),IF(H25=0,"Saltada",IF(G25=0,"Hecha",IF(H25&gt;=G25*Panel!$C$18,"Cumplida",IF(H25&gt;=G25*Panel!$C$19,"Parcial","Corta")))))))</f>
        <v/>
      </c>
      <c r="M25" s="27" t="n">
        <v>7</v>
      </c>
      <c r="N25" s="30" t="n"/>
    </row>
    <row r="26">
      <c r="B26" s="27" t="n">
        <v>3</v>
      </c>
      <c r="C26" s="28" t="inlineStr">
        <is>
          <t>Viernes</t>
        </is>
      </c>
      <c r="D26" s="29">
        <f>IF(OR(B26="",C26=""),"",Panel!$C$12+(B26-1)*7+MATCH(C26,Listas!$A$2:$A$8,0)-1)</f>
        <v/>
      </c>
      <c r="E26" s="28" t="inlineStr">
        <is>
          <t>Descanso</t>
        </is>
      </c>
      <c r="F26" s="30" t="inlineStr">
        <is>
          <t>Descanso previo al fin de semana</t>
        </is>
      </c>
      <c r="G26" s="31" t="n"/>
      <c r="H26" s="31" t="n"/>
      <c r="I26" s="27" t="n"/>
      <c r="J26" s="20">
        <f>IF(OR(H26="",I26="",H26=0),"",I26/H26/1440)</f>
        <v/>
      </c>
      <c r="K26" s="21">
        <f>IF(OR(G26="",G26=0,H26=""),"",H26/G26)</f>
        <v/>
      </c>
      <c r="L26" s="32">
        <f>IF(B26="","",IF(E26="Descanso","Descanso",IF(H26="",IF(G26&gt;0,"Pendiente",""),IF(H26=0,"Saltada",IF(G26=0,"Hecha",IF(H26&gt;=G26*Panel!$C$18,"Cumplida",IF(H26&gt;=G26*Panel!$C$19,"Parcial","Corta")))))))</f>
        <v/>
      </c>
      <c r="M26" s="27" t="n"/>
      <c r="N26" s="30" t="n"/>
    </row>
    <row r="27">
      <c r="B27" s="27" t="n">
        <v>3</v>
      </c>
      <c r="C27" s="28" t="inlineStr">
        <is>
          <t>Sábado</t>
        </is>
      </c>
      <c r="D27" s="29">
        <f>IF(OR(B27="",C27=""),"",Panel!$C$12+(B27-1)*7+MATCH(C27,Listas!$A$2:$A$8,0)-1)</f>
        <v/>
      </c>
      <c r="E27" s="28" t="inlineStr">
        <is>
          <t>Rodaje corto</t>
        </is>
      </c>
      <c r="F27" s="30" t="inlineStr">
        <is>
          <t>Rodaje corto y suave</t>
        </is>
      </c>
      <c r="G27" s="31" t="n">
        <v>5</v>
      </c>
      <c r="H27" s="31" t="n">
        <v>4</v>
      </c>
      <c r="I27" s="27" t="n">
        <v>25</v>
      </c>
      <c r="J27" s="20">
        <f>IF(OR(H27="",I27="",H27=0),"",I27/H27/1440)</f>
        <v/>
      </c>
      <c r="K27" s="21">
        <f>IF(OR(G27="",G27=0,H27=""),"",H27/G27)</f>
        <v/>
      </c>
      <c r="L27" s="32">
        <f>IF(B27="","",IF(E27="Descanso","Descanso",IF(H27="",IF(G27&gt;0,"Pendiente",""),IF(H27=0,"Saltada",IF(G27=0,"Hecha",IF(H27&gt;=G27*Panel!$C$18,"Cumplida",IF(H27&gt;=G27*Panel!$C$19,"Parcial","Corta")))))))</f>
        <v/>
      </c>
      <c r="M27" s="27" t="n">
        <v>3</v>
      </c>
      <c r="N27" s="30" t="inlineStr">
        <is>
          <t>Calor, acorto la sesión</t>
        </is>
      </c>
    </row>
    <row r="28">
      <c r="B28" s="27" t="n">
        <v>3</v>
      </c>
      <c r="C28" s="28" t="inlineStr">
        <is>
          <t>Domingo</t>
        </is>
      </c>
      <c r="D28" s="29">
        <f>IF(OR(B28="",C28=""),"",Panel!$C$12+(B28-1)*7+MATCH(C28,Listas!$A$2:$A$8,0)-1)</f>
        <v/>
      </c>
      <c r="E28" s="28" t="inlineStr">
        <is>
          <t>Tirada larga</t>
        </is>
      </c>
      <c r="F28" s="30" t="inlineStr">
        <is>
          <t>Tirada larga a ritmo cómodo</t>
        </is>
      </c>
      <c r="G28" s="31" t="n">
        <v>12</v>
      </c>
      <c r="H28" s="31" t="n">
        <v>12</v>
      </c>
      <c r="I28" s="27" t="n">
        <v>78</v>
      </c>
      <c r="J28" s="20">
        <f>IF(OR(H28="",I28="",H28=0),"",I28/H28/1440)</f>
        <v/>
      </c>
      <c r="K28" s="21">
        <f>IF(OR(G28="",G28=0,H28=""),"",H28/G28)</f>
        <v/>
      </c>
      <c r="L28" s="32">
        <f>IF(B28="","",IF(E28="Descanso","Descanso",IF(H28="",IF(G28&gt;0,"Pendiente",""),IF(H28=0,"Saltada",IF(G28=0,"Hecha",IF(H28&gt;=G28*Panel!$C$18,"Cumplida",IF(H28&gt;=G28*Panel!$C$19,"Parcial","Corta")))))))</f>
        <v/>
      </c>
      <c r="M28" s="27" t="n">
        <v>6</v>
      </c>
      <c r="N28" s="30" t="n"/>
    </row>
    <row r="29">
      <c r="B29" s="27" t="n">
        <v>4</v>
      </c>
      <c r="C29" s="28" t="inlineStr">
        <is>
          <t>Lunes</t>
        </is>
      </c>
      <c r="D29" s="29">
        <f>IF(OR(B29="",C29=""),"",Panel!$C$12+(B29-1)*7+MATCH(C29,Listas!$A$2:$A$8,0)-1)</f>
        <v/>
      </c>
      <c r="E29" s="28" t="inlineStr">
        <is>
          <t>Descanso</t>
        </is>
      </c>
      <c r="F29" s="30" t="inlineStr">
        <is>
          <t>Descanso total o paseo</t>
        </is>
      </c>
      <c r="G29" s="31" t="n"/>
      <c r="H29" s="31" t="n"/>
      <c r="I29" s="27" t="n"/>
      <c r="J29" s="20">
        <f>IF(OR(H29="",I29="",H29=0),"",I29/H29/1440)</f>
        <v/>
      </c>
      <c r="K29" s="21">
        <f>IF(OR(G29="",G29=0,H29=""),"",H29/G29)</f>
        <v/>
      </c>
      <c r="L29" s="32">
        <f>IF(B29="","",IF(E29="Descanso","Descanso",IF(H29="",IF(G29&gt;0,"Pendiente",""),IF(H29=0,"Saltada",IF(G29=0,"Hecha",IF(H29&gt;=G29*Panel!$C$18,"Cumplida",IF(H29&gt;=G29*Panel!$C$19,"Parcial","Corta")))))))</f>
        <v/>
      </c>
      <c r="M29" s="27" t="n"/>
      <c r="N29" s="30" t="n"/>
    </row>
    <row r="30">
      <c r="B30" s="27" t="n">
        <v>4</v>
      </c>
      <c r="C30" s="28" t="inlineStr">
        <is>
          <t>Martes</t>
        </is>
      </c>
      <c r="D30" s="29">
        <f>IF(OR(B30="",C30=""),"",Panel!$C$12+(B30-1)*7+MATCH(C30,Listas!$A$2:$A$8,0)-1)</f>
        <v/>
      </c>
      <c r="E30" s="28" t="inlineStr">
        <is>
          <t>Rodaje suave</t>
        </is>
      </c>
      <c r="F30" s="30" t="inlineStr">
        <is>
          <t>Rodaje suave, ritmo conversacional</t>
        </is>
      </c>
      <c r="G30" s="31" t="n">
        <v>6</v>
      </c>
      <c r="H30" s="31" t="n">
        <v>6</v>
      </c>
      <c r="I30" s="27" t="n">
        <v>37</v>
      </c>
      <c r="J30" s="20">
        <f>IF(OR(H30="",I30="",H30=0),"",I30/H30/1440)</f>
        <v/>
      </c>
      <c r="K30" s="21">
        <f>IF(OR(G30="",G30=0,H30=""),"",H30/G30)</f>
        <v/>
      </c>
      <c r="L30" s="32">
        <f>IF(B30="","",IF(E30="Descanso","Descanso",IF(H30="",IF(G30&gt;0,"Pendiente",""),IF(H30=0,"Saltada",IF(G30=0,"Hecha",IF(H30&gt;=G30*Panel!$C$18,"Cumplida",IF(H30&gt;=G30*Panel!$C$19,"Parcial","Corta")))))))</f>
        <v/>
      </c>
      <c r="M30" s="27" t="n">
        <v>3</v>
      </c>
      <c r="N30" s="30" t="n"/>
    </row>
    <row r="31">
      <c r="B31" s="27" t="n">
        <v>4</v>
      </c>
      <c r="C31" s="28" t="inlineStr">
        <is>
          <t>Miércoles</t>
        </is>
      </c>
      <c r="D31" s="29">
        <f>IF(OR(B31="",C31=""),"",Panel!$C$12+(B31-1)*7+MATCH(C31,Listas!$A$2:$A$8,0)-1)</f>
        <v/>
      </c>
      <c r="E31" s="28" t="inlineStr">
        <is>
          <t>Descanso</t>
        </is>
      </c>
      <c r="F31" s="30" t="inlineStr">
        <is>
          <t>Descanso (movilidad opcional)</t>
        </is>
      </c>
      <c r="G31" s="31" t="n"/>
      <c r="H31" s="31" t="n"/>
      <c r="I31" s="27" t="n"/>
      <c r="J31" s="20">
        <f>IF(OR(H31="",I31="",H31=0),"",I31/H31/1440)</f>
        <v/>
      </c>
      <c r="K31" s="21">
        <f>IF(OR(G31="",G31=0,H31=""),"",H31/G31)</f>
        <v/>
      </c>
      <c r="L31" s="32">
        <f>IF(B31="","",IF(E31="Descanso","Descanso",IF(H31="",IF(G31&gt;0,"Pendiente",""),IF(H31=0,"Saltada",IF(G31=0,"Hecha",IF(H31&gt;=G31*Panel!$C$18,"Cumplida",IF(H31&gt;=G31*Panel!$C$19,"Parcial","Corta")))))))</f>
        <v/>
      </c>
      <c r="M31" s="27" t="n"/>
      <c r="N31" s="30" t="n"/>
    </row>
    <row r="32">
      <c r="B32" s="27" t="n">
        <v>4</v>
      </c>
      <c r="C32" s="28" t="inlineStr">
        <is>
          <t>Jueves</t>
        </is>
      </c>
      <c r="D32" s="29">
        <f>IF(OR(B32="",C32=""),"",Panel!$C$12+(B32-1)*7+MATCH(C32,Listas!$A$2:$A$8,0)-1)</f>
        <v/>
      </c>
      <c r="E32" s="28" t="inlineStr">
        <is>
          <t>Tempo</t>
        </is>
      </c>
      <c r="F32" s="30" t="inlineStr">
        <is>
          <t>Rodaje con 10' controlados (descarga)</t>
        </is>
      </c>
      <c r="G32" s="31" t="n">
        <v>6</v>
      </c>
      <c r="H32" s="31" t="n">
        <v>0</v>
      </c>
      <c r="I32" s="27" t="n"/>
      <c r="J32" s="20">
        <f>IF(OR(H32="",I32="",H32=0),"",I32/H32/1440)</f>
        <v/>
      </c>
      <c r="K32" s="21">
        <f>IF(OR(G32="",G32=0,H32=""),"",H32/G32)</f>
        <v/>
      </c>
      <c r="L32" s="32">
        <f>IF(B32="","",IF(E32="Descanso","Descanso",IF(H32="",IF(G32&gt;0,"Pendiente",""),IF(H32=0,"Saltada",IF(G32=0,"Hecha",IF(H32&gt;=G32*Panel!$C$18,"Cumplida",IF(H32&gt;=G32*Panel!$C$19,"Parcial","Corta")))))))</f>
        <v/>
      </c>
      <c r="M32" s="27" t="n"/>
      <c r="N32" s="30" t="inlineStr">
        <is>
          <t>Lluvia y mal día: me la salto</t>
        </is>
      </c>
    </row>
    <row r="33">
      <c r="B33" s="27" t="n">
        <v>4</v>
      </c>
      <c r="C33" s="28" t="inlineStr">
        <is>
          <t>Viernes</t>
        </is>
      </c>
      <c r="D33" s="29">
        <f>IF(OR(B33="",C33=""),"",Panel!$C$12+(B33-1)*7+MATCH(C33,Listas!$A$2:$A$8,0)-1)</f>
        <v/>
      </c>
      <c r="E33" s="28" t="inlineStr">
        <is>
          <t>Descanso</t>
        </is>
      </c>
      <c r="F33" s="30" t="inlineStr">
        <is>
          <t>Descanso previo al fin de semana</t>
        </is>
      </c>
      <c r="G33" s="31" t="n"/>
      <c r="H33" s="31" t="n"/>
      <c r="I33" s="27" t="n"/>
      <c r="J33" s="20">
        <f>IF(OR(H33="",I33="",H33=0),"",I33/H33/1440)</f>
        <v/>
      </c>
      <c r="K33" s="21">
        <f>IF(OR(G33="",G33=0,H33=""),"",H33/G33)</f>
        <v/>
      </c>
      <c r="L33" s="32">
        <f>IF(B33="","",IF(E33="Descanso","Descanso",IF(H33="",IF(G33&gt;0,"Pendiente",""),IF(H33=0,"Saltada",IF(G33=0,"Hecha",IF(H33&gt;=G33*Panel!$C$18,"Cumplida",IF(H33&gt;=G33*Panel!$C$19,"Parcial","Corta")))))))</f>
        <v/>
      </c>
      <c r="M33" s="27" t="n"/>
      <c r="N33" s="30" t="n"/>
    </row>
    <row r="34">
      <c r="B34" s="27" t="n">
        <v>4</v>
      </c>
      <c r="C34" s="28" t="inlineStr">
        <is>
          <t>Sábado</t>
        </is>
      </c>
      <c r="D34" s="29">
        <f>IF(OR(B34="",C34=""),"",Panel!$C$12+(B34-1)*7+MATCH(C34,Listas!$A$2:$A$8,0)-1)</f>
        <v/>
      </c>
      <c r="E34" s="28" t="inlineStr">
        <is>
          <t>Rodaje corto</t>
        </is>
      </c>
      <c r="F34" s="30" t="inlineStr">
        <is>
          <t>Rodaje corto y suave</t>
        </is>
      </c>
      <c r="G34" s="31" t="n">
        <v>5</v>
      </c>
      <c r="H34" s="31" t="n">
        <v>5</v>
      </c>
      <c r="I34" s="27" t="n">
        <v>31</v>
      </c>
      <c r="J34" s="20">
        <f>IF(OR(H34="",I34="",H34=0),"",I34/H34/1440)</f>
        <v/>
      </c>
      <c r="K34" s="21">
        <f>IF(OR(G34="",G34=0,H34=""),"",H34/G34)</f>
        <v/>
      </c>
      <c r="L34" s="32">
        <f>IF(B34="","",IF(E34="Descanso","Descanso",IF(H34="",IF(G34&gt;0,"Pendiente",""),IF(H34=0,"Saltada",IF(G34=0,"Hecha",IF(H34&gt;=G34*Panel!$C$18,"Cumplida",IF(H34&gt;=G34*Panel!$C$19,"Parcial","Corta")))))))</f>
        <v/>
      </c>
      <c r="M34" s="27" t="n">
        <v>3</v>
      </c>
      <c r="N34" s="30" t="n"/>
    </row>
    <row r="35">
      <c r="B35" s="27" t="n">
        <v>4</v>
      </c>
      <c r="C35" s="28" t="inlineStr">
        <is>
          <t>Domingo</t>
        </is>
      </c>
      <c r="D35" s="29">
        <f>IF(OR(B35="",C35=""),"",Panel!$C$12+(B35-1)*7+MATCH(C35,Listas!$A$2:$A$8,0)-1)</f>
        <v/>
      </c>
      <c r="E35" s="28" t="inlineStr">
        <is>
          <t>Tirada larga</t>
        </is>
      </c>
      <c r="F35" s="30" t="inlineStr">
        <is>
          <t>Tirada larga a ritmo cómodo</t>
        </is>
      </c>
      <c r="G35" s="31" t="n">
        <v>10</v>
      </c>
      <c r="H35" s="31" t="n">
        <v>10</v>
      </c>
      <c r="I35" s="27" t="n">
        <v>64</v>
      </c>
      <c r="J35" s="20">
        <f>IF(OR(H35="",I35="",H35=0),"",I35/H35/1440)</f>
        <v/>
      </c>
      <c r="K35" s="21">
        <f>IF(OR(G35="",G35=0,H35=""),"",H35/G35)</f>
        <v/>
      </c>
      <c r="L35" s="32">
        <f>IF(B35="","",IF(E35="Descanso","Descanso",IF(H35="",IF(G35&gt;0,"Pendiente",""),IF(H35=0,"Saltada",IF(G35=0,"Hecha",IF(H35&gt;=G35*Panel!$C$18,"Cumplida",IF(H35&gt;=G35*Panel!$C$19,"Parcial","Corta")))))))</f>
        <v/>
      </c>
      <c r="M35" s="27" t="n">
        <v>5</v>
      </c>
      <c r="N35" s="30" t="n"/>
    </row>
    <row r="36">
      <c r="B36" s="27" t="n">
        <v>5</v>
      </c>
      <c r="C36" s="28" t="inlineStr">
        <is>
          <t>Lunes</t>
        </is>
      </c>
      <c r="D36" s="29">
        <f>IF(OR(B36="",C36=""),"",Panel!$C$12+(B36-1)*7+MATCH(C36,Listas!$A$2:$A$8,0)-1)</f>
        <v/>
      </c>
      <c r="E36" s="28" t="inlineStr">
        <is>
          <t>Descanso</t>
        </is>
      </c>
      <c r="F36" s="30" t="inlineStr">
        <is>
          <t>Descanso total o paseo</t>
        </is>
      </c>
      <c r="G36" s="31" t="n"/>
      <c r="H36" s="31" t="n"/>
      <c r="I36" s="27" t="n"/>
      <c r="J36" s="20">
        <f>IF(OR(H36="",I36="",H36=0),"",I36/H36/1440)</f>
        <v/>
      </c>
      <c r="K36" s="21">
        <f>IF(OR(G36="",G36=0,H36=""),"",H36/G36)</f>
        <v/>
      </c>
      <c r="L36" s="32">
        <f>IF(B36="","",IF(E36="Descanso","Descanso",IF(H36="",IF(G36&gt;0,"Pendiente",""),IF(H36=0,"Saltada",IF(G36=0,"Hecha",IF(H36&gt;=G36*Panel!$C$18,"Cumplida",IF(H36&gt;=G36*Panel!$C$19,"Parcial","Corta")))))))</f>
        <v/>
      </c>
      <c r="M36" s="27" t="n"/>
      <c r="N36" s="30" t="n"/>
    </row>
    <row r="37">
      <c r="B37" s="27" t="n">
        <v>5</v>
      </c>
      <c r="C37" s="28" t="inlineStr">
        <is>
          <t>Martes</t>
        </is>
      </c>
      <c r="D37" s="29">
        <f>IF(OR(B37="",C37=""),"",Panel!$C$12+(B37-1)*7+MATCH(C37,Listas!$A$2:$A$8,0)-1)</f>
        <v/>
      </c>
      <c r="E37" s="28" t="inlineStr">
        <is>
          <t>Rodaje suave</t>
        </is>
      </c>
      <c r="F37" s="30" t="inlineStr">
        <is>
          <t>Rodaje suave, ritmo conversacional</t>
        </is>
      </c>
      <c r="G37" s="31" t="n">
        <v>7</v>
      </c>
      <c r="H37" s="31" t="n">
        <v>7</v>
      </c>
      <c r="I37" s="27" t="n">
        <v>43</v>
      </c>
      <c r="J37" s="20">
        <f>IF(OR(H37="",I37="",H37=0),"",I37/H37/1440)</f>
        <v/>
      </c>
      <c r="K37" s="21">
        <f>IF(OR(G37="",G37=0,H37=""),"",H37/G37)</f>
        <v/>
      </c>
      <c r="L37" s="32">
        <f>IF(B37="","",IF(E37="Descanso","Descanso",IF(H37="",IF(G37&gt;0,"Pendiente",""),IF(H37=0,"Saltada",IF(G37=0,"Hecha",IF(H37&gt;=G37*Panel!$C$18,"Cumplida",IF(H37&gt;=G37*Panel!$C$19,"Parcial","Corta")))))))</f>
        <v/>
      </c>
      <c r="M37" s="27" t="n">
        <v>4</v>
      </c>
      <c r="N37" s="30" t="n"/>
    </row>
    <row r="38">
      <c r="B38" s="27" t="n">
        <v>5</v>
      </c>
      <c r="C38" s="28" t="inlineStr">
        <is>
          <t>Miércoles</t>
        </is>
      </c>
      <c r="D38" s="29">
        <f>IF(OR(B38="",C38=""),"",Panel!$C$12+(B38-1)*7+MATCH(C38,Listas!$A$2:$A$8,0)-1)</f>
        <v/>
      </c>
      <c r="E38" s="28" t="inlineStr">
        <is>
          <t>Descanso</t>
        </is>
      </c>
      <c r="F38" s="30" t="inlineStr">
        <is>
          <t>Descanso (movilidad opcional)</t>
        </is>
      </c>
      <c r="G38" s="31" t="n"/>
      <c r="H38" s="31" t="n"/>
      <c r="I38" s="27" t="n"/>
      <c r="J38" s="20">
        <f>IF(OR(H38="",I38="",H38=0),"",I38/H38/1440)</f>
        <v/>
      </c>
      <c r="K38" s="21">
        <f>IF(OR(G38="",G38=0,H38=""),"",H38/G38)</f>
        <v/>
      </c>
      <c r="L38" s="32">
        <f>IF(B38="","",IF(E38="Descanso","Descanso",IF(H38="",IF(G38&gt;0,"Pendiente",""),IF(H38=0,"Saltada",IF(G38=0,"Hecha",IF(H38&gt;=G38*Panel!$C$18,"Cumplida",IF(H38&gt;=G38*Panel!$C$19,"Parcial","Corta")))))))</f>
        <v/>
      </c>
      <c r="M38" s="27" t="n"/>
      <c r="N38" s="30" t="n"/>
    </row>
    <row r="39">
      <c r="B39" s="27" t="n">
        <v>5</v>
      </c>
      <c r="C39" s="28" t="inlineStr">
        <is>
          <t>Jueves</t>
        </is>
      </c>
      <c r="D39" s="29">
        <f>IF(OR(B39="",C39=""),"",Panel!$C$12+(B39-1)*7+MATCH(C39,Listas!$A$2:$A$8,0)-1)</f>
        <v/>
      </c>
      <c r="E39" s="28" t="inlineStr">
        <is>
          <t>Series</t>
        </is>
      </c>
      <c r="F39" s="30" t="inlineStr">
        <is>
          <t>Calent. + 6 × 800 m (rec. 2') + enfriar</t>
        </is>
      </c>
      <c r="G39" s="31" t="n">
        <v>8</v>
      </c>
      <c r="H39" s="31" t="n">
        <v>8</v>
      </c>
      <c r="I39" s="27" t="n">
        <v>45</v>
      </c>
      <c r="J39" s="20">
        <f>IF(OR(H39="",I39="",H39=0),"",I39/H39/1440)</f>
        <v/>
      </c>
      <c r="K39" s="21">
        <f>IF(OR(G39="",G39=0,H39=""),"",H39/G39)</f>
        <v/>
      </c>
      <c r="L39" s="32">
        <f>IF(B39="","",IF(E39="Descanso","Descanso",IF(H39="",IF(G39&gt;0,"Pendiente",""),IF(H39=0,"Saltada",IF(G39=0,"Hecha",IF(H39&gt;=G39*Panel!$C$18,"Cumplida",IF(H39&gt;=G39*Panel!$C$19,"Parcial","Corta")))))))</f>
        <v/>
      </c>
      <c r="M39" s="27" t="n">
        <v>7</v>
      </c>
      <c r="N39" s="30" t="n"/>
    </row>
    <row r="40">
      <c r="B40" s="27" t="n">
        <v>5</v>
      </c>
      <c r="C40" s="28" t="inlineStr">
        <is>
          <t>Viernes</t>
        </is>
      </c>
      <c r="D40" s="29">
        <f>IF(OR(B40="",C40=""),"",Panel!$C$12+(B40-1)*7+MATCH(C40,Listas!$A$2:$A$8,0)-1)</f>
        <v/>
      </c>
      <c r="E40" s="28" t="inlineStr">
        <is>
          <t>Descanso</t>
        </is>
      </c>
      <c r="F40" s="30" t="inlineStr">
        <is>
          <t>Descanso previo al fin de semana</t>
        </is>
      </c>
      <c r="G40" s="31" t="n"/>
      <c r="H40" s="31" t="n"/>
      <c r="I40" s="27" t="n"/>
      <c r="J40" s="20">
        <f>IF(OR(H40="",I40="",H40=0),"",I40/H40/1440)</f>
        <v/>
      </c>
      <c r="K40" s="21">
        <f>IF(OR(G40="",G40=0,H40=""),"",H40/G40)</f>
        <v/>
      </c>
      <c r="L40" s="32">
        <f>IF(B40="","",IF(E40="Descanso","Descanso",IF(H40="",IF(G40&gt;0,"Pendiente",""),IF(H40=0,"Saltada",IF(G40=0,"Hecha",IF(H40&gt;=G40*Panel!$C$18,"Cumplida",IF(H40&gt;=G40*Panel!$C$19,"Parcial","Corta")))))))</f>
        <v/>
      </c>
      <c r="M40" s="27" t="n"/>
      <c r="N40" s="30" t="n"/>
    </row>
    <row r="41">
      <c r="B41" s="27" t="n">
        <v>5</v>
      </c>
      <c r="C41" s="28" t="inlineStr">
        <is>
          <t>Sábado</t>
        </is>
      </c>
      <c r="D41" s="29">
        <f>IF(OR(B41="",C41=""),"",Panel!$C$12+(B41-1)*7+MATCH(C41,Listas!$A$2:$A$8,0)-1)</f>
        <v/>
      </c>
      <c r="E41" s="28" t="inlineStr">
        <is>
          <t>Rodaje corto</t>
        </is>
      </c>
      <c r="F41" s="30" t="inlineStr">
        <is>
          <t>Rodaje corto y suave</t>
        </is>
      </c>
      <c r="G41" s="31" t="n">
        <v>5</v>
      </c>
      <c r="H41" s="31" t="n">
        <v>5</v>
      </c>
      <c r="I41" s="27" t="n">
        <v>31</v>
      </c>
      <c r="J41" s="20">
        <f>IF(OR(H41="",I41="",H41=0),"",I41/H41/1440)</f>
        <v/>
      </c>
      <c r="K41" s="21">
        <f>IF(OR(G41="",G41=0,H41=""),"",H41/G41)</f>
        <v/>
      </c>
      <c r="L41" s="32">
        <f>IF(B41="","",IF(E41="Descanso","Descanso",IF(H41="",IF(G41&gt;0,"Pendiente",""),IF(H41=0,"Saltada",IF(G41=0,"Hecha",IF(H41&gt;=G41*Panel!$C$18,"Cumplida",IF(H41&gt;=G41*Panel!$C$19,"Parcial","Corta")))))))</f>
        <v/>
      </c>
      <c r="M41" s="27" t="n">
        <v>3</v>
      </c>
      <c r="N41" s="30" t="n"/>
    </row>
    <row r="42">
      <c r="B42" s="27" t="n">
        <v>5</v>
      </c>
      <c r="C42" s="28" t="inlineStr">
        <is>
          <t>Domingo</t>
        </is>
      </c>
      <c r="D42" s="29">
        <f>IF(OR(B42="",C42=""),"",Panel!$C$12+(B42-1)*7+MATCH(C42,Listas!$A$2:$A$8,0)-1)</f>
        <v/>
      </c>
      <c r="E42" s="28" t="inlineStr">
        <is>
          <t>Tirada larga</t>
        </is>
      </c>
      <c r="F42" s="30" t="inlineStr">
        <is>
          <t>Tirada larga a ritmo cómodo</t>
        </is>
      </c>
      <c r="G42" s="31" t="n">
        <v>13</v>
      </c>
      <c r="H42" s="31" t="n">
        <v>13</v>
      </c>
      <c r="I42" s="27" t="n">
        <v>84</v>
      </c>
      <c r="J42" s="20">
        <f>IF(OR(H42="",I42="",H42=0),"",I42/H42/1440)</f>
        <v/>
      </c>
      <c r="K42" s="21">
        <f>IF(OR(G42="",G42=0,H42=""),"",H42/G42)</f>
        <v/>
      </c>
      <c r="L42" s="32">
        <f>IF(B42="","",IF(E42="Descanso","Descanso",IF(H42="",IF(G42&gt;0,"Pendiente",""),IF(H42=0,"Saltada",IF(G42=0,"Hecha",IF(H42&gt;=G42*Panel!$C$18,"Cumplida",IF(H42&gt;=G42*Panel!$C$19,"Parcial","Corta")))))))</f>
        <v/>
      </c>
      <c r="M42" s="27" t="n">
        <v>7</v>
      </c>
      <c r="N42" s="30" t="inlineStr">
        <is>
          <t>Muy buenas sensaciones</t>
        </is>
      </c>
    </row>
    <row r="43">
      <c r="B43" s="27" t="n">
        <v>6</v>
      </c>
      <c r="C43" s="28" t="inlineStr">
        <is>
          <t>Lunes</t>
        </is>
      </c>
      <c r="D43" s="29">
        <f>IF(OR(B43="",C43=""),"",Panel!$C$12+(B43-1)*7+MATCH(C43,Listas!$A$2:$A$8,0)-1)</f>
        <v/>
      </c>
      <c r="E43" s="28" t="inlineStr">
        <is>
          <t>Descanso</t>
        </is>
      </c>
      <c r="F43" s="30" t="inlineStr">
        <is>
          <t>Descanso total o paseo</t>
        </is>
      </c>
      <c r="G43" s="31" t="n"/>
      <c r="H43" s="31" t="n"/>
      <c r="I43" s="27" t="n"/>
      <c r="J43" s="20">
        <f>IF(OR(H43="",I43="",H43=0),"",I43/H43/1440)</f>
        <v/>
      </c>
      <c r="K43" s="21">
        <f>IF(OR(G43="",G43=0,H43=""),"",H43/G43)</f>
        <v/>
      </c>
      <c r="L43" s="32">
        <f>IF(B43="","",IF(E43="Descanso","Descanso",IF(H43="",IF(G43&gt;0,"Pendiente",""),IF(H43=0,"Saltada",IF(G43=0,"Hecha",IF(H43&gt;=G43*Panel!$C$18,"Cumplida",IF(H43&gt;=G43*Panel!$C$19,"Parcial","Corta")))))))</f>
        <v/>
      </c>
      <c r="M43" s="27" t="n"/>
      <c r="N43" s="30" t="n"/>
    </row>
    <row r="44">
      <c r="B44" s="27" t="n">
        <v>6</v>
      </c>
      <c r="C44" s="28" t="inlineStr">
        <is>
          <t>Martes</t>
        </is>
      </c>
      <c r="D44" s="29">
        <f>IF(OR(B44="",C44=""),"",Panel!$C$12+(B44-1)*7+MATCH(C44,Listas!$A$2:$A$8,0)-1)</f>
        <v/>
      </c>
      <c r="E44" s="28" t="inlineStr">
        <is>
          <t>Rodaje suave</t>
        </is>
      </c>
      <c r="F44" s="30" t="inlineStr">
        <is>
          <t>Rodaje suave, ritmo conversacional</t>
        </is>
      </c>
      <c r="G44" s="31" t="n">
        <v>8</v>
      </c>
      <c r="H44" s="31" t="n"/>
      <c r="I44" s="27" t="n"/>
      <c r="J44" s="20">
        <f>IF(OR(H44="",I44="",H44=0),"",I44/H44/1440)</f>
        <v/>
      </c>
      <c r="K44" s="21">
        <f>IF(OR(G44="",G44=0,H44=""),"",H44/G44)</f>
        <v/>
      </c>
      <c r="L44" s="32">
        <f>IF(B44="","",IF(E44="Descanso","Descanso",IF(H44="",IF(G44&gt;0,"Pendiente",""),IF(H44=0,"Saltada",IF(G44=0,"Hecha",IF(H44&gt;=G44*Panel!$C$18,"Cumplida",IF(H44&gt;=G44*Panel!$C$19,"Parcial","Corta")))))))</f>
        <v/>
      </c>
      <c r="M44" s="27" t="n"/>
      <c r="N44" s="30" t="n"/>
    </row>
    <row r="45">
      <c r="B45" s="27" t="n">
        <v>6</v>
      </c>
      <c r="C45" s="28" t="inlineStr">
        <is>
          <t>Miércoles</t>
        </is>
      </c>
      <c r="D45" s="29">
        <f>IF(OR(B45="",C45=""),"",Panel!$C$12+(B45-1)*7+MATCH(C45,Listas!$A$2:$A$8,0)-1)</f>
        <v/>
      </c>
      <c r="E45" s="28" t="inlineStr">
        <is>
          <t>Descanso</t>
        </is>
      </c>
      <c r="F45" s="30" t="inlineStr">
        <is>
          <t>Descanso (movilidad opcional)</t>
        </is>
      </c>
      <c r="G45" s="31" t="n"/>
      <c r="H45" s="31" t="n"/>
      <c r="I45" s="27" t="n"/>
      <c r="J45" s="20">
        <f>IF(OR(H45="",I45="",H45=0),"",I45/H45/1440)</f>
        <v/>
      </c>
      <c r="K45" s="21">
        <f>IF(OR(G45="",G45=0,H45=""),"",H45/G45)</f>
        <v/>
      </c>
      <c r="L45" s="32">
        <f>IF(B45="","",IF(E45="Descanso","Descanso",IF(H45="",IF(G45&gt;0,"Pendiente",""),IF(H45=0,"Saltada",IF(G45=0,"Hecha",IF(H45&gt;=G45*Panel!$C$18,"Cumplida",IF(H45&gt;=G45*Panel!$C$19,"Parcial","Corta")))))))</f>
        <v/>
      </c>
      <c r="M45" s="27" t="n"/>
      <c r="N45" s="30" t="n"/>
    </row>
    <row r="46">
      <c r="B46" s="27" t="n">
        <v>6</v>
      </c>
      <c r="C46" s="28" t="inlineStr">
        <is>
          <t>Jueves</t>
        </is>
      </c>
      <c r="D46" s="29">
        <f>IF(OR(B46="",C46=""),"",Panel!$C$12+(B46-1)*7+MATCH(C46,Listas!$A$2:$A$8,0)-1)</f>
        <v/>
      </c>
      <c r="E46" s="28" t="inlineStr">
        <is>
          <t>Tempo</t>
        </is>
      </c>
      <c r="F46" s="30" t="inlineStr">
        <is>
          <t>Rodaje con 25' a ritmo controlado</t>
        </is>
      </c>
      <c r="G46" s="31" t="n">
        <v>8</v>
      </c>
      <c r="H46" s="31" t="n"/>
      <c r="I46" s="27" t="n"/>
      <c r="J46" s="20">
        <f>IF(OR(H46="",I46="",H46=0),"",I46/H46/1440)</f>
        <v/>
      </c>
      <c r="K46" s="21">
        <f>IF(OR(G46="",G46=0,H46=""),"",H46/G46)</f>
        <v/>
      </c>
      <c r="L46" s="32">
        <f>IF(B46="","",IF(E46="Descanso","Descanso",IF(H46="",IF(G46&gt;0,"Pendiente",""),IF(H46=0,"Saltada",IF(G46=0,"Hecha",IF(H46&gt;=G46*Panel!$C$18,"Cumplida",IF(H46&gt;=G46*Panel!$C$19,"Parcial","Corta")))))))</f>
        <v/>
      </c>
      <c r="M46" s="27" t="n"/>
      <c r="N46" s="30" t="n"/>
    </row>
    <row r="47">
      <c r="B47" s="27" t="n">
        <v>6</v>
      </c>
      <c r="C47" s="28" t="inlineStr">
        <is>
          <t>Viernes</t>
        </is>
      </c>
      <c r="D47" s="29">
        <f>IF(OR(B47="",C47=""),"",Panel!$C$12+(B47-1)*7+MATCH(C47,Listas!$A$2:$A$8,0)-1)</f>
        <v/>
      </c>
      <c r="E47" s="28" t="inlineStr">
        <is>
          <t>Descanso</t>
        </is>
      </c>
      <c r="F47" s="30" t="inlineStr">
        <is>
          <t>Descanso previo al fin de semana</t>
        </is>
      </c>
      <c r="G47" s="31" t="n"/>
      <c r="H47" s="31" t="n"/>
      <c r="I47" s="27" t="n"/>
      <c r="J47" s="20">
        <f>IF(OR(H47="",I47="",H47=0),"",I47/H47/1440)</f>
        <v/>
      </c>
      <c r="K47" s="21">
        <f>IF(OR(G47="",G47=0,H47=""),"",H47/G47)</f>
        <v/>
      </c>
      <c r="L47" s="32">
        <f>IF(B47="","",IF(E47="Descanso","Descanso",IF(H47="",IF(G47&gt;0,"Pendiente",""),IF(H47=0,"Saltada",IF(G47=0,"Hecha",IF(H47&gt;=G47*Panel!$C$18,"Cumplida",IF(H47&gt;=G47*Panel!$C$19,"Parcial","Corta")))))))</f>
        <v/>
      </c>
      <c r="M47" s="27" t="n"/>
      <c r="N47" s="30" t="n"/>
    </row>
    <row r="48">
      <c r="B48" s="27" t="n">
        <v>6</v>
      </c>
      <c r="C48" s="28" t="inlineStr">
        <is>
          <t>Sábado</t>
        </is>
      </c>
      <c r="D48" s="29">
        <f>IF(OR(B48="",C48=""),"",Panel!$C$12+(B48-1)*7+MATCH(C48,Listas!$A$2:$A$8,0)-1)</f>
        <v/>
      </c>
      <c r="E48" s="28" t="inlineStr">
        <is>
          <t>Rodaje corto</t>
        </is>
      </c>
      <c r="F48" s="30" t="inlineStr">
        <is>
          <t>Rodaje corto y suave</t>
        </is>
      </c>
      <c r="G48" s="31" t="n">
        <v>6</v>
      </c>
      <c r="H48" s="31" t="n"/>
      <c r="I48" s="27" t="n"/>
      <c r="J48" s="20">
        <f>IF(OR(H48="",I48="",H48=0),"",I48/H48/1440)</f>
        <v/>
      </c>
      <c r="K48" s="21">
        <f>IF(OR(G48="",G48=0,H48=""),"",H48/G48)</f>
        <v/>
      </c>
      <c r="L48" s="32">
        <f>IF(B48="","",IF(E48="Descanso","Descanso",IF(H48="",IF(G48&gt;0,"Pendiente",""),IF(H48=0,"Saltada",IF(G48=0,"Hecha",IF(H48&gt;=G48*Panel!$C$18,"Cumplida",IF(H48&gt;=G48*Panel!$C$19,"Parcial","Corta")))))))</f>
        <v/>
      </c>
      <c r="M48" s="27" t="n"/>
      <c r="N48" s="30" t="n"/>
    </row>
    <row r="49">
      <c r="B49" s="27" t="n">
        <v>6</v>
      </c>
      <c r="C49" s="28" t="inlineStr">
        <is>
          <t>Domingo</t>
        </is>
      </c>
      <c r="D49" s="29">
        <f>IF(OR(B49="",C49=""),"",Panel!$C$12+(B49-1)*7+MATCH(C49,Listas!$A$2:$A$8,0)-1)</f>
        <v/>
      </c>
      <c r="E49" s="28" t="inlineStr">
        <is>
          <t>Tirada larga</t>
        </is>
      </c>
      <c r="F49" s="30" t="inlineStr">
        <is>
          <t>Tirada larga a ritmo cómodo</t>
        </is>
      </c>
      <c r="G49" s="31" t="n">
        <v>14</v>
      </c>
      <c r="H49" s="31" t="n"/>
      <c r="I49" s="27" t="n"/>
      <c r="J49" s="20">
        <f>IF(OR(H49="",I49="",H49=0),"",I49/H49/1440)</f>
        <v/>
      </c>
      <c r="K49" s="21">
        <f>IF(OR(G49="",G49=0,H49=""),"",H49/G49)</f>
        <v/>
      </c>
      <c r="L49" s="32">
        <f>IF(B49="","",IF(E49="Descanso","Descanso",IF(H49="",IF(G49&gt;0,"Pendiente",""),IF(H49=0,"Saltada",IF(G49=0,"Hecha",IF(H49&gt;=G49*Panel!$C$18,"Cumplida",IF(H49&gt;=G49*Panel!$C$19,"Parcial","Corta")))))))</f>
        <v/>
      </c>
      <c r="M49" s="27" t="n"/>
      <c r="N49" s="30" t="n"/>
    </row>
    <row r="50">
      <c r="B50" s="27" t="n">
        <v>7</v>
      </c>
      <c r="C50" s="28" t="inlineStr">
        <is>
          <t>Lunes</t>
        </is>
      </c>
      <c r="D50" s="29">
        <f>IF(OR(B50="",C50=""),"",Panel!$C$12+(B50-1)*7+MATCH(C50,Listas!$A$2:$A$8,0)-1)</f>
        <v/>
      </c>
      <c r="E50" s="28" t="inlineStr">
        <is>
          <t>Descanso</t>
        </is>
      </c>
      <c r="F50" s="30" t="inlineStr">
        <is>
          <t>Descanso total o paseo</t>
        </is>
      </c>
      <c r="G50" s="31" t="n"/>
      <c r="H50" s="31" t="n"/>
      <c r="I50" s="27" t="n"/>
      <c r="J50" s="20">
        <f>IF(OR(H50="",I50="",H50=0),"",I50/H50/1440)</f>
        <v/>
      </c>
      <c r="K50" s="21">
        <f>IF(OR(G50="",G50=0,H50=""),"",H50/G50)</f>
        <v/>
      </c>
      <c r="L50" s="32">
        <f>IF(B50="","",IF(E50="Descanso","Descanso",IF(H50="",IF(G50&gt;0,"Pendiente",""),IF(H50=0,"Saltada",IF(G50=0,"Hecha",IF(H50&gt;=G50*Panel!$C$18,"Cumplida",IF(H50&gt;=G50*Panel!$C$19,"Parcial","Corta")))))))</f>
        <v/>
      </c>
      <c r="M50" s="27" t="n"/>
      <c r="N50" s="30" t="n"/>
    </row>
    <row r="51">
      <c r="B51" s="27" t="n">
        <v>7</v>
      </c>
      <c r="C51" s="28" t="inlineStr">
        <is>
          <t>Martes</t>
        </is>
      </c>
      <c r="D51" s="29">
        <f>IF(OR(B51="",C51=""),"",Panel!$C$12+(B51-1)*7+MATCH(C51,Listas!$A$2:$A$8,0)-1)</f>
        <v/>
      </c>
      <c r="E51" s="28" t="inlineStr">
        <is>
          <t>Rodaje suave</t>
        </is>
      </c>
      <c r="F51" s="30" t="inlineStr">
        <is>
          <t>Rodaje suave, ritmo conversacional</t>
        </is>
      </c>
      <c r="G51" s="31" t="n">
        <v>8</v>
      </c>
      <c r="H51" s="31" t="n"/>
      <c r="I51" s="27" t="n"/>
      <c r="J51" s="20">
        <f>IF(OR(H51="",I51="",H51=0),"",I51/H51/1440)</f>
        <v/>
      </c>
      <c r="K51" s="21">
        <f>IF(OR(G51="",G51=0,H51=""),"",H51/G51)</f>
        <v/>
      </c>
      <c r="L51" s="32">
        <f>IF(B51="","",IF(E51="Descanso","Descanso",IF(H51="",IF(G51&gt;0,"Pendiente",""),IF(H51=0,"Saltada",IF(G51=0,"Hecha",IF(H51&gt;=G51*Panel!$C$18,"Cumplida",IF(H51&gt;=G51*Panel!$C$19,"Parcial","Corta")))))))</f>
        <v/>
      </c>
      <c r="M51" s="27" t="n"/>
      <c r="N51" s="30" t="n"/>
    </row>
    <row r="52">
      <c r="B52" s="27" t="n">
        <v>7</v>
      </c>
      <c r="C52" s="28" t="inlineStr">
        <is>
          <t>Miércoles</t>
        </is>
      </c>
      <c r="D52" s="29">
        <f>IF(OR(B52="",C52=""),"",Panel!$C$12+(B52-1)*7+MATCH(C52,Listas!$A$2:$A$8,0)-1)</f>
        <v/>
      </c>
      <c r="E52" s="28" t="inlineStr">
        <is>
          <t>Descanso</t>
        </is>
      </c>
      <c r="F52" s="30" t="inlineStr">
        <is>
          <t>Descanso (movilidad opcional)</t>
        </is>
      </c>
      <c r="G52" s="31" t="n"/>
      <c r="H52" s="31" t="n"/>
      <c r="I52" s="27" t="n"/>
      <c r="J52" s="20">
        <f>IF(OR(H52="",I52="",H52=0),"",I52/H52/1440)</f>
        <v/>
      </c>
      <c r="K52" s="21">
        <f>IF(OR(G52="",G52=0,H52=""),"",H52/G52)</f>
        <v/>
      </c>
      <c r="L52" s="32">
        <f>IF(B52="","",IF(E52="Descanso","Descanso",IF(H52="",IF(G52&gt;0,"Pendiente",""),IF(H52=0,"Saltada",IF(G52=0,"Hecha",IF(H52&gt;=G52*Panel!$C$18,"Cumplida",IF(H52&gt;=G52*Panel!$C$19,"Parcial","Corta")))))))</f>
        <v/>
      </c>
      <c r="M52" s="27" t="n"/>
      <c r="N52" s="30" t="n"/>
    </row>
    <row r="53">
      <c r="B53" s="27" t="n">
        <v>7</v>
      </c>
      <c r="C53" s="28" t="inlineStr">
        <is>
          <t>Jueves</t>
        </is>
      </c>
      <c r="D53" s="29">
        <f>IF(OR(B53="",C53=""),"",Panel!$C$12+(B53-1)*7+MATCH(C53,Listas!$A$2:$A$8,0)-1)</f>
        <v/>
      </c>
      <c r="E53" s="28" t="inlineStr">
        <is>
          <t>Series</t>
        </is>
      </c>
      <c r="F53" s="30" t="inlineStr">
        <is>
          <t>Calent. + 5 × 1.000 m (rec. 2') + enfriar</t>
        </is>
      </c>
      <c r="G53" s="31" t="n">
        <v>9</v>
      </c>
      <c r="H53" s="31" t="n"/>
      <c r="I53" s="27" t="n"/>
      <c r="J53" s="20">
        <f>IF(OR(H53="",I53="",H53=0),"",I53/H53/1440)</f>
        <v/>
      </c>
      <c r="K53" s="21">
        <f>IF(OR(G53="",G53=0,H53=""),"",H53/G53)</f>
        <v/>
      </c>
      <c r="L53" s="32">
        <f>IF(B53="","",IF(E53="Descanso","Descanso",IF(H53="",IF(G53&gt;0,"Pendiente",""),IF(H53=0,"Saltada",IF(G53=0,"Hecha",IF(H53&gt;=G53*Panel!$C$18,"Cumplida",IF(H53&gt;=G53*Panel!$C$19,"Parcial","Corta")))))))</f>
        <v/>
      </c>
      <c r="M53" s="27" t="n"/>
      <c r="N53" s="30" t="n"/>
    </row>
    <row r="54">
      <c r="B54" s="27" t="n">
        <v>7</v>
      </c>
      <c r="C54" s="28" t="inlineStr">
        <is>
          <t>Viernes</t>
        </is>
      </c>
      <c r="D54" s="29">
        <f>IF(OR(B54="",C54=""),"",Panel!$C$12+(B54-1)*7+MATCH(C54,Listas!$A$2:$A$8,0)-1)</f>
        <v/>
      </c>
      <c r="E54" s="28" t="inlineStr">
        <is>
          <t>Descanso</t>
        </is>
      </c>
      <c r="F54" s="30" t="inlineStr">
        <is>
          <t>Descanso previo al fin de semana</t>
        </is>
      </c>
      <c r="G54" s="31" t="n"/>
      <c r="H54" s="31" t="n"/>
      <c r="I54" s="27" t="n"/>
      <c r="J54" s="20">
        <f>IF(OR(H54="",I54="",H54=0),"",I54/H54/1440)</f>
        <v/>
      </c>
      <c r="K54" s="21">
        <f>IF(OR(G54="",G54=0,H54=""),"",H54/G54)</f>
        <v/>
      </c>
      <c r="L54" s="32">
        <f>IF(B54="","",IF(E54="Descanso","Descanso",IF(H54="",IF(G54&gt;0,"Pendiente",""),IF(H54=0,"Saltada",IF(G54=0,"Hecha",IF(H54&gt;=G54*Panel!$C$18,"Cumplida",IF(H54&gt;=G54*Panel!$C$19,"Parcial","Corta")))))))</f>
        <v/>
      </c>
      <c r="M54" s="27" t="n"/>
      <c r="N54" s="30" t="n"/>
    </row>
    <row r="55">
      <c r="B55" s="27" t="n">
        <v>7</v>
      </c>
      <c r="C55" s="28" t="inlineStr">
        <is>
          <t>Sábado</t>
        </is>
      </c>
      <c r="D55" s="29">
        <f>IF(OR(B55="",C55=""),"",Panel!$C$12+(B55-1)*7+MATCH(C55,Listas!$A$2:$A$8,0)-1)</f>
        <v/>
      </c>
      <c r="E55" s="28" t="inlineStr">
        <is>
          <t>Rodaje corto</t>
        </is>
      </c>
      <c r="F55" s="30" t="inlineStr">
        <is>
          <t>Rodaje corto y suave</t>
        </is>
      </c>
      <c r="G55" s="31" t="n">
        <v>6</v>
      </c>
      <c r="H55" s="31" t="n"/>
      <c r="I55" s="27" t="n"/>
      <c r="J55" s="20">
        <f>IF(OR(H55="",I55="",H55=0),"",I55/H55/1440)</f>
        <v/>
      </c>
      <c r="K55" s="21">
        <f>IF(OR(G55="",G55=0,H55=""),"",H55/G55)</f>
        <v/>
      </c>
      <c r="L55" s="32">
        <f>IF(B55="","",IF(E55="Descanso","Descanso",IF(H55="",IF(G55&gt;0,"Pendiente",""),IF(H55=0,"Saltada",IF(G55=0,"Hecha",IF(H55&gt;=G55*Panel!$C$18,"Cumplida",IF(H55&gt;=G55*Panel!$C$19,"Parcial","Corta")))))))</f>
        <v/>
      </c>
      <c r="M55" s="27" t="n"/>
      <c r="N55" s="30" t="n"/>
    </row>
    <row r="56">
      <c r="B56" s="27" t="n">
        <v>7</v>
      </c>
      <c r="C56" s="28" t="inlineStr">
        <is>
          <t>Domingo</t>
        </is>
      </c>
      <c r="D56" s="29">
        <f>IF(OR(B56="",C56=""),"",Panel!$C$12+(B56-1)*7+MATCH(C56,Listas!$A$2:$A$8,0)-1)</f>
        <v/>
      </c>
      <c r="E56" s="28" t="inlineStr">
        <is>
          <t>Tirada larga</t>
        </is>
      </c>
      <c r="F56" s="30" t="inlineStr">
        <is>
          <t>Tirada larga a ritmo cómodo</t>
        </is>
      </c>
      <c r="G56" s="31" t="n">
        <v>16</v>
      </c>
      <c r="H56" s="31" t="n"/>
      <c r="I56" s="27" t="n"/>
      <c r="J56" s="20">
        <f>IF(OR(H56="",I56="",H56=0),"",I56/H56/1440)</f>
        <v/>
      </c>
      <c r="K56" s="21">
        <f>IF(OR(G56="",G56=0,H56=""),"",H56/G56)</f>
        <v/>
      </c>
      <c r="L56" s="32">
        <f>IF(B56="","",IF(E56="Descanso","Descanso",IF(H56="",IF(G56&gt;0,"Pendiente",""),IF(H56=0,"Saltada",IF(G56=0,"Hecha",IF(H56&gt;=G56*Panel!$C$18,"Cumplida",IF(H56&gt;=G56*Panel!$C$19,"Parcial","Corta")))))))</f>
        <v/>
      </c>
      <c r="M56" s="27" t="n"/>
      <c r="N56" s="30" t="n"/>
    </row>
    <row r="57">
      <c r="B57" s="27" t="n">
        <v>8</v>
      </c>
      <c r="C57" s="28" t="inlineStr">
        <is>
          <t>Lunes</t>
        </is>
      </c>
      <c r="D57" s="29">
        <f>IF(OR(B57="",C57=""),"",Panel!$C$12+(B57-1)*7+MATCH(C57,Listas!$A$2:$A$8,0)-1)</f>
        <v/>
      </c>
      <c r="E57" s="28" t="inlineStr">
        <is>
          <t>Descanso</t>
        </is>
      </c>
      <c r="F57" s="30" t="inlineStr">
        <is>
          <t>Descanso total o paseo</t>
        </is>
      </c>
      <c r="G57" s="31" t="n"/>
      <c r="H57" s="31" t="n"/>
      <c r="I57" s="27" t="n"/>
      <c r="J57" s="20">
        <f>IF(OR(H57="",I57="",H57=0),"",I57/H57/1440)</f>
        <v/>
      </c>
      <c r="K57" s="21">
        <f>IF(OR(G57="",G57=0,H57=""),"",H57/G57)</f>
        <v/>
      </c>
      <c r="L57" s="32">
        <f>IF(B57="","",IF(E57="Descanso","Descanso",IF(H57="",IF(G57&gt;0,"Pendiente",""),IF(H57=0,"Saltada",IF(G57=0,"Hecha",IF(H57&gt;=G57*Panel!$C$18,"Cumplida",IF(H57&gt;=G57*Panel!$C$19,"Parcial","Corta")))))))</f>
        <v/>
      </c>
      <c r="M57" s="27" t="n"/>
      <c r="N57" s="30" t="n"/>
    </row>
    <row r="58">
      <c r="B58" s="27" t="n">
        <v>8</v>
      </c>
      <c r="C58" s="28" t="inlineStr">
        <is>
          <t>Martes</t>
        </is>
      </c>
      <c r="D58" s="29">
        <f>IF(OR(B58="",C58=""),"",Panel!$C$12+(B58-1)*7+MATCH(C58,Listas!$A$2:$A$8,0)-1)</f>
        <v/>
      </c>
      <c r="E58" s="28" t="inlineStr">
        <is>
          <t>Rodaje suave</t>
        </is>
      </c>
      <c r="F58" s="30" t="inlineStr">
        <is>
          <t>Rodaje suave, ritmo conversacional</t>
        </is>
      </c>
      <c r="G58" s="31" t="n">
        <v>7</v>
      </c>
      <c r="H58" s="31" t="n"/>
      <c r="I58" s="27" t="n"/>
      <c r="J58" s="20">
        <f>IF(OR(H58="",I58="",H58=0),"",I58/H58/1440)</f>
        <v/>
      </c>
      <c r="K58" s="21">
        <f>IF(OR(G58="",G58=0,H58=""),"",H58/G58)</f>
        <v/>
      </c>
      <c r="L58" s="32">
        <f>IF(B58="","",IF(E58="Descanso","Descanso",IF(H58="",IF(G58&gt;0,"Pendiente",""),IF(H58=0,"Saltada",IF(G58=0,"Hecha",IF(H58&gt;=G58*Panel!$C$18,"Cumplida",IF(H58&gt;=G58*Panel!$C$19,"Parcial","Corta")))))))</f>
        <v/>
      </c>
      <c r="M58" s="27" t="n"/>
      <c r="N58" s="30" t="n"/>
    </row>
    <row r="59">
      <c r="B59" s="27" t="n">
        <v>8</v>
      </c>
      <c r="C59" s="28" t="inlineStr">
        <is>
          <t>Miércoles</t>
        </is>
      </c>
      <c r="D59" s="29">
        <f>IF(OR(B59="",C59=""),"",Panel!$C$12+(B59-1)*7+MATCH(C59,Listas!$A$2:$A$8,0)-1)</f>
        <v/>
      </c>
      <c r="E59" s="28" t="inlineStr">
        <is>
          <t>Descanso</t>
        </is>
      </c>
      <c r="F59" s="30" t="inlineStr">
        <is>
          <t>Descanso (movilidad opcional)</t>
        </is>
      </c>
      <c r="G59" s="31" t="n"/>
      <c r="H59" s="31" t="n"/>
      <c r="I59" s="27" t="n"/>
      <c r="J59" s="20">
        <f>IF(OR(H59="",I59="",H59=0),"",I59/H59/1440)</f>
        <v/>
      </c>
      <c r="K59" s="21">
        <f>IF(OR(G59="",G59=0,H59=""),"",H59/G59)</f>
        <v/>
      </c>
      <c r="L59" s="32">
        <f>IF(B59="","",IF(E59="Descanso","Descanso",IF(H59="",IF(G59&gt;0,"Pendiente",""),IF(H59=0,"Saltada",IF(G59=0,"Hecha",IF(H59&gt;=G59*Panel!$C$18,"Cumplida",IF(H59&gt;=G59*Panel!$C$19,"Parcial","Corta")))))))</f>
        <v/>
      </c>
      <c r="M59" s="27" t="n"/>
      <c r="N59" s="30" t="n"/>
    </row>
    <row r="60">
      <c r="B60" s="27" t="n">
        <v>8</v>
      </c>
      <c r="C60" s="28" t="inlineStr">
        <is>
          <t>Jueves</t>
        </is>
      </c>
      <c r="D60" s="29">
        <f>IF(OR(B60="",C60=""),"",Panel!$C$12+(B60-1)*7+MATCH(C60,Listas!$A$2:$A$8,0)-1)</f>
        <v/>
      </c>
      <c r="E60" s="28" t="inlineStr">
        <is>
          <t>Tempo</t>
        </is>
      </c>
      <c r="F60" s="30" t="inlineStr">
        <is>
          <t>Rodaje con 15' controlados (descarga)</t>
        </is>
      </c>
      <c r="G60" s="31" t="n">
        <v>8</v>
      </c>
      <c r="H60" s="31" t="n"/>
      <c r="I60" s="27" t="n"/>
      <c r="J60" s="20">
        <f>IF(OR(H60="",I60="",H60=0),"",I60/H60/1440)</f>
        <v/>
      </c>
      <c r="K60" s="21">
        <f>IF(OR(G60="",G60=0,H60=""),"",H60/G60)</f>
        <v/>
      </c>
      <c r="L60" s="32">
        <f>IF(B60="","",IF(E60="Descanso","Descanso",IF(H60="",IF(G60&gt;0,"Pendiente",""),IF(H60=0,"Saltada",IF(G60=0,"Hecha",IF(H60&gt;=G60*Panel!$C$18,"Cumplida",IF(H60&gt;=G60*Panel!$C$19,"Parcial","Corta")))))))</f>
        <v/>
      </c>
      <c r="M60" s="27" t="n"/>
      <c r="N60" s="30" t="n"/>
    </row>
    <row r="61">
      <c r="B61" s="27" t="n">
        <v>8</v>
      </c>
      <c r="C61" s="28" t="inlineStr">
        <is>
          <t>Viernes</t>
        </is>
      </c>
      <c r="D61" s="29">
        <f>IF(OR(B61="",C61=""),"",Panel!$C$12+(B61-1)*7+MATCH(C61,Listas!$A$2:$A$8,0)-1)</f>
        <v/>
      </c>
      <c r="E61" s="28" t="inlineStr">
        <is>
          <t>Descanso</t>
        </is>
      </c>
      <c r="F61" s="30" t="inlineStr">
        <is>
          <t>Descanso previo al fin de semana</t>
        </is>
      </c>
      <c r="G61" s="31" t="n"/>
      <c r="H61" s="31" t="n"/>
      <c r="I61" s="27" t="n"/>
      <c r="J61" s="20">
        <f>IF(OR(H61="",I61="",H61=0),"",I61/H61/1440)</f>
        <v/>
      </c>
      <c r="K61" s="21">
        <f>IF(OR(G61="",G61=0,H61=""),"",H61/G61)</f>
        <v/>
      </c>
      <c r="L61" s="32">
        <f>IF(B61="","",IF(E61="Descanso","Descanso",IF(H61="",IF(G61&gt;0,"Pendiente",""),IF(H61=0,"Saltada",IF(G61=0,"Hecha",IF(H61&gt;=G61*Panel!$C$18,"Cumplida",IF(H61&gt;=G61*Panel!$C$19,"Parcial","Corta")))))))</f>
        <v/>
      </c>
      <c r="M61" s="27" t="n"/>
      <c r="N61" s="30" t="n"/>
    </row>
    <row r="62">
      <c r="B62" s="27" t="n">
        <v>8</v>
      </c>
      <c r="C62" s="28" t="inlineStr">
        <is>
          <t>Sábado</t>
        </is>
      </c>
      <c r="D62" s="29">
        <f>IF(OR(B62="",C62=""),"",Panel!$C$12+(B62-1)*7+MATCH(C62,Listas!$A$2:$A$8,0)-1)</f>
        <v/>
      </c>
      <c r="E62" s="28" t="inlineStr">
        <is>
          <t>Rodaje corto</t>
        </is>
      </c>
      <c r="F62" s="30" t="inlineStr">
        <is>
          <t>Rodaje corto y suave</t>
        </is>
      </c>
      <c r="G62" s="31" t="n">
        <v>5</v>
      </c>
      <c r="H62" s="31" t="n"/>
      <c r="I62" s="27" t="n"/>
      <c r="J62" s="20">
        <f>IF(OR(H62="",I62="",H62=0),"",I62/H62/1440)</f>
        <v/>
      </c>
      <c r="K62" s="21">
        <f>IF(OR(G62="",G62=0,H62=""),"",H62/G62)</f>
        <v/>
      </c>
      <c r="L62" s="32">
        <f>IF(B62="","",IF(E62="Descanso","Descanso",IF(H62="",IF(G62&gt;0,"Pendiente",""),IF(H62=0,"Saltada",IF(G62=0,"Hecha",IF(H62&gt;=G62*Panel!$C$18,"Cumplida",IF(H62&gt;=G62*Panel!$C$19,"Parcial","Corta")))))))</f>
        <v/>
      </c>
      <c r="M62" s="27" t="n"/>
      <c r="N62" s="30" t="n"/>
    </row>
    <row r="63">
      <c r="B63" s="27" t="n">
        <v>8</v>
      </c>
      <c r="C63" s="28" t="inlineStr">
        <is>
          <t>Domingo</t>
        </is>
      </c>
      <c r="D63" s="29">
        <f>IF(OR(B63="",C63=""),"",Panel!$C$12+(B63-1)*7+MATCH(C63,Listas!$A$2:$A$8,0)-1)</f>
        <v/>
      </c>
      <c r="E63" s="28" t="inlineStr">
        <is>
          <t>Tirada larga</t>
        </is>
      </c>
      <c r="F63" s="30" t="inlineStr">
        <is>
          <t>Tirada larga a ritmo cómodo</t>
        </is>
      </c>
      <c r="G63" s="31" t="n">
        <v>12</v>
      </c>
      <c r="H63" s="31" t="n"/>
      <c r="I63" s="27" t="n"/>
      <c r="J63" s="20">
        <f>IF(OR(H63="",I63="",H63=0),"",I63/H63/1440)</f>
        <v/>
      </c>
      <c r="K63" s="21">
        <f>IF(OR(G63="",G63=0,H63=""),"",H63/G63)</f>
        <v/>
      </c>
      <c r="L63" s="32">
        <f>IF(B63="","",IF(E63="Descanso","Descanso",IF(H63="",IF(G63&gt;0,"Pendiente",""),IF(H63=0,"Saltada",IF(G63=0,"Hecha",IF(H63&gt;=G63*Panel!$C$18,"Cumplida",IF(H63&gt;=G63*Panel!$C$19,"Parcial","Corta")))))))</f>
        <v/>
      </c>
      <c r="M63" s="27" t="n"/>
      <c r="N63" s="30" t="n"/>
    </row>
    <row r="64">
      <c r="B64" s="27" t="n">
        <v>9</v>
      </c>
      <c r="C64" s="28" t="inlineStr">
        <is>
          <t>Lunes</t>
        </is>
      </c>
      <c r="D64" s="29">
        <f>IF(OR(B64="",C64=""),"",Panel!$C$12+(B64-1)*7+MATCH(C64,Listas!$A$2:$A$8,0)-1)</f>
        <v/>
      </c>
      <c r="E64" s="28" t="inlineStr">
        <is>
          <t>Descanso</t>
        </is>
      </c>
      <c r="F64" s="30" t="inlineStr">
        <is>
          <t>Descanso total o paseo</t>
        </is>
      </c>
      <c r="G64" s="31" t="n"/>
      <c r="H64" s="31" t="n"/>
      <c r="I64" s="27" t="n"/>
      <c r="J64" s="20">
        <f>IF(OR(H64="",I64="",H64=0),"",I64/H64/1440)</f>
        <v/>
      </c>
      <c r="K64" s="21">
        <f>IF(OR(G64="",G64=0,H64=""),"",H64/G64)</f>
        <v/>
      </c>
      <c r="L64" s="32">
        <f>IF(B64="","",IF(E64="Descanso","Descanso",IF(H64="",IF(G64&gt;0,"Pendiente",""),IF(H64=0,"Saltada",IF(G64=0,"Hecha",IF(H64&gt;=G64*Panel!$C$18,"Cumplida",IF(H64&gt;=G64*Panel!$C$19,"Parcial","Corta")))))))</f>
        <v/>
      </c>
      <c r="M64" s="27" t="n"/>
      <c r="N64" s="30" t="n"/>
    </row>
    <row r="65">
      <c r="B65" s="27" t="n">
        <v>9</v>
      </c>
      <c r="C65" s="28" t="inlineStr">
        <is>
          <t>Martes</t>
        </is>
      </c>
      <c r="D65" s="29">
        <f>IF(OR(B65="",C65=""),"",Panel!$C$12+(B65-1)*7+MATCH(C65,Listas!$A$2:$A$8,0)-1)</f>
        <v/>
      </c>
      <c r="E65" s="28" t="inlineStr">
        <is>
          <t>Rodaje suave</t>
        </is>
      </c>
      <c r="F65" s="30" t="inlineStr">
        <is>
          <t>Rodaje suave, ritmo conversacional</t>
        </is>
      </c>
      <c r="G65" s="31" t="n">
        <v>8</v>
      </c>
      <c r="H65" s="31" t="n"/>
      <c r="I65" s="27" t="n"/>
      <c r="J65" s="20">
        <f>IF(OR(H65="",I65="",H65=0),"",I65/H65/1440)</f>
        <v/>
      </c>
      <c r="K65" s="21">
        <f>IF(OR(G65="",G65=0,H65=""),"",H65/G65)</f>
        <v/>
      </c>
      <c r="L65" s="32">
        <f>IF(B65="","",IF(E65="Descanso","Descanso",IF(H65="",IF(G65&gt;0,"Pendiente",""),IF(H65=0,"Saltada",IF(G65=0,"Hecha",IF(H65&gt;=G65*Panel!$C$18,"Cumplida",IF(H65&gt;=G65*Panel!$C$19,"Parcial","Corta")))))))</f>
        <v/>
      </c>
      <c r="M65" s="27" t="n"/>
      <c r="N65" s="30" t="n"/>
    </row>
    <row r="66">
      <c r="B66" s="27" t="n">
        <v>9</v>
      </c>
      <c r="C66" s="28" t="inlineStr">
        <is>
          <t>Miércoles</t>
        </is>
      </c>
      <c r="D66" s="29">
        <f>IF(OR(B66="",C66=""),"",Panel!$C$12+(B66-1)*7+MATCH(C66,Listas!$A$2:$A$8,0)-1)</f>
        <v/>
      </c>
      <c r="E66" s="28" t="inlineStr">
        <is>
          <t>Descanso</t>
        </is>
      </c>
      <c r="F66" s="30" t="inlineStr">
        <is>
          <t>Descanso (movilidad opcional)</t>
        </is>
      </c>
      <c r="G66" s="31" t="n"/>
      <c r="H66" s="31" t="n"/>
      <c r="I66" s="27" t="n"/>
      <c r="J66" s="20">
        <f>IF(OR(H66="",I66="",H66=0),"",I66/H66/1440)</f>
        <v/>
      </c>
      <c r="K66" s="21">
        <f>IF(OR(G66="",G66=0,H66=""),"",H66/G66)</f>
        <v/>
      </c>
      <c r="L66" s="32">
        <f>IF(B66="","",IF(E66="Descanso","Descanso",IF(H66="",IF(G66&gt;0,"Pendiente",""),IF(H66=0,"Saltada",IF(G66=0,"Hecha",IF(H66&gt;=G66*Panel!$C$18,"Cumplida",IF(H66&gt;=G66*Panel!$C$19,"Parcial","Corta")))))))</f>
        <v/>
      </c>
      <c r="M66" s="27" t="n"/>
      <c r="N66" s="30" t="n"/>
    </row>
    <row r="67">
      <c r="B67" s="27" t="n">
        <v>9</v>
      </c>
      <c r="C67" s="28" t="inlineStr">
        <is>
          <t>Jueves</t>
        </is>
      </c>
      <c r="D67" s="29">
        <f>IF(OR(B67="",C67=""),"",Panel!$C$12+(B67-1)*7+MATCH(C67,Listas!$A$2:$A$8,0)-1)</f>
        <v/>
      </c>
      <c r="E67" s="28" t="inlineStr">
        <is>
          <t>Series</t>
        </is>
      </c>
      <c r="F67" s="30" t="inlineStr">
        <is>
          <t>Calent. + 4 × 1.500 m (rec. 3') + enfriar</t>
        </is>
      </c>
      <c r="G67" s="31" t="n">
        <v>9</v>
      </c>
      <c r="H67" s="31" t="n"/>
      <c r="I67" s="27" t="n"/>
      <c r="J67" s="20">
        <f>IF(OR(H67="",I67="",H67=0),"",I67/H67/1440)</f>
        <v/>
      </c>
      <c r="K67" s="21">
        <f>IF(OR(G67="",G67=0,H67=""),"",H67/G67)</f>
        <v/>
      </c>
      <c r="L67" s="32">
        <f>IF(B67="","",IF(E67="Descanso","Descanso",IF(H67="",IF(G67&gt;0,"Pendiente",""),IF(H67=0,"Saltada",IF(G67=0,"Hecha",IF(H67&gt;=G67*Panel!$C$18,"Cumplida",IF(H67&gt;=G67*Panel!$C$19,"Parcial","Corta")))))))</f>
        <v/>
      </c>
      <c r="M67" s="27" t="n"/>
      <c r="N67" s="30" t="n"/>
    </row>
    <row r="68">
      <c r="B68" s="27" t="n">
        <v>9</v>
      </c>
      <c r="C68" s="28" t="inlineStr">
        <is>
          <t>Viernes</t>
        </is>
      </c>
      <c r="D68" s="29">
        <f>IF(OR(B68="",C68=""),"",Panel!$C$12+(B68-1)*7+MATCH(C68,Listas!$A$2:$A$8,0)-1)</f>
        <v/>
      </c>
      <c r="E68" s="28" t="inlineStr">
        <is>
          <t>Descanso</t>
        </is>
      </c>
      <c r="F68" s="30" t="inlineStr">
        <is>
          <t>Descanso previo al fin de semana</t>
        </is>
      </c>
      <c r="G68" s="31" t="n"/>
      <c r="H68" s="31" t="n"/>
      <c r="I68" s="27" t="n"/>
      <c r="J68" s="20">
        <f>IF(OR(H68="",I68="",H68=0),"",I68/H68/1440)</f>
        <v/>
      </c>
      <c r="K68" s="21">
        <f>IF(OR(G68="",G68=0,H68=""),"",H68/G68)</f>
        <v/>
      </c>
      <c r="L68" s="32">
        <f>IF(B68="","",IF(E68="Descanso","Descanso",IF(H68="",IF(G68&gt;0,"Pendiente",""),IF(H68=0,"Saltada",IF(G68=0,"Hecha",IF(H68&gt;=G68*Panel!$C$18,"Cumplida",IF(H68&gt;=G68*Panel!$C$19,"Parcial","Corta")))))))</f>
        <v/>
      </c>
      <c r="M68" s="27" t="n"/>
      <c r="N68" s="30" t="n"/>
    </row>
    <row r="69">
      <c r="B69" s="27" t="n">
        <v>9</v>
      </c>
      <c r="C69" s="28" t="inlineStr">
        <is>
          <t>Sábado</t>
        </is>
      </c>
      <c r="D69" s="29">
        <f>IF(OR(B69="",C69=""),"",Panel!$C$12+(B69-1)*7+MATCH(C69,Listas!$A$2:$A$8,0)-1)</f>
        <v/>
      </c>
      <c r="E69" s="28" t="inlineStr">
        <is>
          <t>Rodaje corto</t>
        </is>
      </c>
      <c r="F69" s="30" t="inlineStr">
        <is>
          <t>Rodaje corto y suave</t>
        </is>
      </c>
      <c r="G69" s="31" t="n">
        <v>6</v>
      </c>
      <c r="H69" s="31" t="n"/>
      <c r="I69" s="27" t="n"/>
      <c r="J69" s="20">
        <f>IF(OR(H69="",I69="",H69=0),"",I69/H69/1440)</f>
        <v/>
      </c>
      <c r="K69" s="21">
        <f>IF(OR(G69="",G69=0,H69=""),"",H69/G69)</f>
        <v/>
      </c>
      <c r="L69" s="32">
        <f>IF(B69="","",IF(E69="Descanso","Descanso",IF(H69="",IF(G69&gt;0,"Pendiente",""),IF(H69=0,"Saltada",IF(G69=0,"Hecha",IF(H69&gt;=G69*Panel!$C$18,"Cumplida",IF(H69&gt;=G69*Panel!$C$19,"Parcial","Corta")))))))</f>
        <v/>
      </c>
      <c r="M69" s="27" t="n"/>
      <c r="N69" s="30" t="n"/>
    </row>
    <row r="70">
      <c r="B70" s="27" t="n">
        <v>9</v>
      </c>
      <c r="C70" s="28" t="inlineStr">
        <is>
          <t>Domingo</t>
        </is>
      </c>
      <c r="D70" s="29">
        <f>IF(OR(B70="",C70=""),"",Panel!$C$12+(B70-1)*7+MATCH(C70,Listas!$A$2:$A$8,0)-1)</f>
        <v/>
      </c>
      <c r="E70" s="28" t="inlineStr">
        <is>
          <t>Tirada larga</t>
        </is>
      </c>
      <c r="F70" s="30" t="inlineStr">
        <is>
          <t>Tirada larga a ritmo cómodo</t>
        </is>
      </c>
      <c r="G70" s="31" t="n">
        <v>17</v>
      </c>
      <c r="H70" s="31" t="n"/>
      <c r="I70" s="27" t="n"/>
      <c r="J70" s="20">
        <f>IF(OR(H70="",I70="",H70=0),"",I70/H70/1440)</f>
        <v/>
      </c>
      <c r="K70" s="21">
        <f>IF(OR(G70="",G70=0,H70=""),"",H70/G70)</f>
        <v/>
      </c>
      <c r="L70" s="32">
        <f>IF(B70="","",IF(E70="Descanso","Descanso",IF(H70="",IF(G70&gt;0,"Pendiente",""),IF(H70=0,"Saltada",IF(G70=0,"Hecha",IF(H70&gt;=G70*Panel!$C$18,"Cumplida",IF(H70&gt;=G70*Panel!$C$19,"Parcial","Corta")))))))</f>
        <v/>
      </c>
      <c r="M70" s="27" t="n"/>
      <c r="N70" s="30" t="n"/>
    </row>
    <row r="71">
      <c r="B71" s="27" t="n">
        <v>10</v>
      </c>
      <c r="C71" s="28" t="inlineStr">
        <is>
          <t>Lunes</t>
        </is>
      </c>
      <c r="D71" s="29">
        <f>IF(OR(B71="",C71=""),"",Panel!$C$12+(B71-1)*7+MATCH(C71,Listas!$A$2:$A$8,0)-1)</f>
        <v/>
      </c>
      <c r="E71" s="28" t="inlineStr">
        <is>
          <t>Descanso</t>
        </is>
      </c>
      <c r="F71" s="30" t="inlineStr">
        <is>
          <t>Descanso total o paseo</t>
        </is>
      </c>
      <c r="G71" s="31" t="n"/>
      <c r="H71" s="31" t="n"/>
      <c r="I71" s="27" t="n"/>
      <c r="J71" s="20">
        <f>IF(OR(H71="",I71="",H71=0),"",I71/H71/1440)</f>
        <v/>
      </c>
      <c r="K71" s="21">
        <f>IF(OR(G71="",G71=0,H71=""),"",H71/G71)</f>
        <v/>
      </c>
      <c r="L71" s="32">
        <f>IF(B71="","",IF(E71="Descanso","Descanso",IF(H71="",IF(G71&gt;0,"Pendiente",""),IF(H71=0,"Saltada",IF(G71=0,"Hecha",IF(H71&gt;=G71*Panel!$C$18,"Cumplida",IF(H71&gt;=G71*Panel!$C$19,"Parcial","Corta")))))))</f>
        <v/>
      </c>
      <c r="M71" s="27" t="n"/>
      <c r="N71" s="30" t="n"/>
    </row>
    <row r="72">
      <c r="B72" s="27" t="n">
        <v>10</v>
      </c>
      <c r="C72" s="28" t="inlineStr">
        <is>
          <t>Martes</t>
        </is>
      </c>
      <c r="D72" s="29">
        <f>IF(OR(B72="",C72=""),"",Panel!$C$12+(B72-1)*7+MATCH(C72,Listas!$A$2:$A$8,0)-1)</f>
        <v/>
      </c>
      <c r="E72" s="28" t="inlineStr">
        <is>
          <t>Rodaje suave</t>
        </is>
      </c>
      <c r="F72" s="30" t="inlineStr">
        <is>
          <t>Rodaje suave, ritmo conversacional</t>
        </is>
      </c>
      <c r="G72" s="31" t="n">
        <v>8</v>
      </c>
      <c r="H72" s="31" t="n"/>
      <c r="I72" s="27" t="n"/>
      <c r="J72" s="20">
        <f>IF(OR(H72="",I72="",H72=0),"",I72/H72/1440)</f>
        <v/>
      </c>
      <c r="K72" s="21">
        <f>IF(OR(G72="",G72=0,H72=""),"",H72/G72)</f>
        <v/>
      </c>
      <c r="L72" s="32">
        <f>IF(B72="","",IF(E72="Descanso","Descanso",IF(H72="",IF(G72&gt;0,"Pendiente",""),IF(H72=0,"Saltada",IF(G72=0,"Hecha",IF(H72&gt;=G72*Panel!$C$18,"Cumplida",IF(H72&gt;=G72*Panel!$C$19,"Parcial","Corta")))))))</f>
        <v/>
      </c>
      <c r="M72" s="27" t="n"/>
      <c r="N72" s="30" t="n"/>
    </row>
    <row r="73">
      <c r="B73" s="27" t="n">
        <v>10</v>
      </c>
      <c r="C73" s="28" t="inlineStr">
        <is>
          <t>Miércoles</t>
        </is>
      </c>
      <c r="D73" s="29">
        <f>IF(OR(B73="",C73=""),"",Panel!$C$12+(B73-1)*7+MATCH(C73,Listas!$A$2:$A$8,0)-1)</f>
        <v/>
      </c>
      <c r="E73" s="28" t="inlineStr">
        <is>
          <t>Descanso</t>
        </is>
      </c>
      <c r="F73" s="30" t="inlineStr">
        <is>
          <t>Descanso (movilidad opcional)</t>
        </is>
      </c>
      <c r="G73" s="31" t="n"/>
      <c r="H73" s="31" t="n"/>
      <c r="I73" s="27" t="n"/>
      <c r="J73" s="20">
        <f>IF(OR(H73="",I73="",H73=0),"",I73/H73/1440)</f>
        <v/>
      </c>
      <c r="K73" s="21">
        <f>IF(OR(G73="",G73=0,H73=""),"",H73/G73)</f>
        <v/>
      </c>
      <c r="L73" s="32">
        <f>IF(B73="","",IF(E73="Descanso","Descanso",IF(H73="",IF(G73&gt;0,"Pendiente",""),IF(H73=0,"Saltada",IF(G73=0,"Hecha",IF(H73&gt;=G73*Panel!$C$18,"Cumplida",IF(H73&gt;=G73*Panel!$C$19,"Parcial","Corta")))))))</f>
        <v/>
      </c>
      <c r="M73" s="27" t="n"/>
      <c r="N73" s="30" t="n"/>
    </row>
    <row r="74">
      <c r="B74" s="27" t="n">
        <v>10</v>
      </c>
      <c r="C74" s="28" t="inlineStr">
        <is>
          <t>Jueves</t>
        </is>
      </c>
      <c r="D74" s="29">
        <f>IF(OR(B74="",C74=""),"",Panel!$C$12+(B74-1)*7+MATCH(C74,Listas!$A$2:$A$8,0)-1)</f>
        <v/>
      </c>
      <c r="E74" s="28" t="inlineStr">
        <is>
          <t>Tempo</t>
        </is>
      </c>
      <c r="F74" s="30" t="inlineStr">
        <is>
          <t>Rodaje con 30' a ritmo de carrera</t>
        </is>
      </c>
      <c r="G74" s="31" t="n">
        <v>9</v>
      </c>
      <c r="H74" s="31" t="n"/>
      <c r="I74" s="27" t="n"/>
      <c r="J74" s="20">
        <f>IF(OR(H74="",I74="",H74=0),"",I74/H74/1440)</f>
        <v/>
      </c>
      <c r="K74" s="21">
        <f>IF(OR(G74="",G74=0,H74=""),"",H74/G74)</f>
        <v/>
      </c>
      <c r="L74" s="32">
        <f>IF(B74="","",IF(E74="Descanso","Descanso",IF(H74="",IF(G74&gt;0,"Pendiente",""),IF(H74=0,"Saltada",IF(G74=0,"Hecha",IF(H74&gt;=G74*Panel!$C$18,"Cumplida",IF(H74&gt;=G74*Panel!$C$19,"Parcial","Corta")))))))</f>
        <v/>
      </c>
      <c r="M74" s="27" t="n"/>
      <c r="N74" s="30" t="n"/>
    </row>
    <row r="75">
      <c r="B75" s="27" t="n">
        <v>10</v>
      </c>
      <c r="C75" s="28" t="inlineStr">
        <is>
          <t>Viernes</t>
        </is>
      </c>
      <c r="D75" s="29">
        <f>IF(OR(B75="",C75=""),"",Panel!$C$12+(B75-1)*7+MATCH(C75,Listas!$A$2:$A$8,0)-1)</f>
        <v/>
      </c>
      <c r="E75" s="28" t="inlineStr">
        <is>
          <t>Descanso</t>
        </is>
      </c>
      <c r="F75" s="30" t="inlineStr">
        <is>
          <t>Descanso previo al fin de semana</t>
        </is>
      </c>
      <c r="G75" s="31" t="n"/>
      <c r="H75" s="31" t="n"/>
      <c r="I75" s="27" t="n"/>
      <c r="J75" s="20">
        <f>IF(OR(H75="",I75="",H75=0),"",I75/H75/1440)</f>
        <v/>
      </c>
      <c r="K75" s="21">
        <f>IF(OR(G75="",G75=0,H75=""),"",H75/G75)</f>
        <v/>
      </c>
      <c r="L75" s="32">
        <f>IF(B75="","",IF(E75="Descanso","Descanso",IF(H75="",IF(G75&gt;0,"Pendiente",""),IF(H75=0,"Saltada",IF(G75=0,"Hecha",IF(H75&gt;=G75*Panel!$C$18,"Cumplida",IF(H75&gt;=G75*Panel!$C$19,"Parcial","Corta")))))))</f>
        <v/>
      </c>
      <c r="M75" s="27" t="n"/>
      <c r="N75" s="30" t="n"/>
    </row>
    <row r="76">
      <c r="B76" s="27" t="n">
        <v>10</v>
      </c>
      <c r="C76" s="28" t="inlineStr">
        <is>
          <t>Sábado</t>
        </is>
      </c>
      <c r="D76" s="29">
        <f>IF(OR(B76="",C76=""),"",Panel!$C$12+(B76-1)*7+MATCH(C76,Listas!$A$2:$A$8,0)-1)</f>
        <v/>
      </c>
      <c r="E76" s="28" t="inlineStr">
        <is>
          <t>Rodaje corto</t>
        </is>
      </c>
      <c r="F76" s="30" t="inlineStr">
        <is>
          <t>Rodaje corto y suave</t>
        </is>
      </c>
      <c r="G76" s="31" t="n">
        <v>6</v>
      </c>
      <c r="H76" s="31" t="n"/>
      <c r="I76" s="27" t="n"/>
      <c r="J76" s="20">
        <f>IF(OR(H76="",I76="",H76=0),"",I76/H76/1440)</f>
        <v/>
      </c>
      <c r="K76" s="21">
        <f>IF(OR(G76="",G76=0,H76=""),"",H76/G76)</f>
        <v/>
      </c>
      <c r="L76" s="32">
        <f>IF(B76="","",IF(E76="Descanso","Descanso",IF(H76="",IF(G76&gt;0,"Pendiente",""),IF(H76=0,"Saltada",IF(G76=0,"Hecha",IF(H76&gt;=G76*Panel!$C$18,"Cumplida",IF(H76&gt;=G76*Panel!$C$19,"Parcial","Corta")))))))</f>
        <v/>
      </c>
      <c r="M76" s="27" t="n"/>
      <c r="N76" s="30" t="n"/>
    </row>
    <row r="77">
      <c r="B77" s="27" t="n">
        <v>10</v>
      </c>
      <c r="C77" s="28" t="inlineStr">
        <is>
          <t>Domingo</t>
        </is>
      </c>
      <c r="D77" s="29">
        <f>IF(OR(B77="",C77=""),"",Panel!$C$12+(B77-1)*7+MATCH(C77,Listas!$A$2:$A$8,0)-1)</f>
        <v/>
      </c>
      <c r="E77" s="28" t="inlineStr">
        <is>
          <t>Tirada larga</t>
        </is>
      </c>
      <c r="F77" s="30" t="inlineStr">
        <is>
          <t>Tirada larga a ritmo cómodo</t>
        </is>
      </c>
      <c r="G77" s="31" t="n">
        <v>16</v>
      </c>
      <c r="H77" s="31" t="n"/>
      <c r="I77" s="27" t="n"/>
      <c r="J77" s="20">
        <f>IF(OR(H77="",I77="",H77=0),"",I77/H77/1440)</f>
        <v/>
      </c>
      <c r="K77" s="21">
        <f>IF(OR(G77="",G77=0,H77=""),"",H77/G77)</f>
        <v/>
      </c>
      <c r="L77" s="32">
        <f>IF(B77="","",IF(E77="Descanso","Descanso",IF(H77="",IF(G77&gt;0,"Pendiente",""),IF(H77=0,"Saltada",IF(G77=0,"Hecha",IF(H77&gt;=G77*Panel!$C$18,"Cumplida",IF(H77&gt;=G77*Panel!$C$19,"Parcial","Corta")))))))</f>
        <v/>
      </c>
      <c r="M77" s="27" t="n"/>
      <c r="N77" s="30" t="n"/>
    </row>
    <row r="78">
      <c r="B78" s="27" t="n">
        <v>11</v>
      </c>
      <c r="C78" s="28" t="inlineStr">
        <is>
          <t>Lunes</t>
        </is>
      </c>
      <c r="D78" s="29">
        <f>IF(OR(B78="",C78=""),"",Panel!$C$12+(B78-1)*7+MATCH(C78,Listas!$A$2:$A$8,0)-1)</f>
        <v/>
      </c>
      <c r="E78" s="28" t="inlineStr">
        <is>
          <t>Descanso</t>
        </is>
      </c>
      <c r="F78" s="30" t="inlineStr">
        <is>
          <t>Descanso total o paseo</t>
        </is>
      </c>
      <c r="G78" s="31" t="n"/>
      <c r="H78" s="31" t="n"/>
      <c r="I78" s="27" t="n"/>
      <c r="J78" s="20">
        <f>IF(OR(H78="",I78="",H78=0),"",I78/H78/1440)</f>
        <v/>
      </c>
      <c r="K78" s="21">
        <f>IF(OR(G78="",G78=0,H78=""),"",H78/G78)</f>
        <v/>
      </c>
      <c r="L78" s="32">
        <f>IF(B78="","",IF(E78="Descanso","Descanso",IF(H78="",IF(G78&gt;0,"Pendiente",""),IF(H78=0,"Saltada",IF(G78=0,"Hecha",IF(H78&gt;=G78*Panel!$C$18,"Cumplida",IF(H78&gt;=G78*Panel!$C$19,"Parcial","Corta")))))))</f>
        <v/>
      </c>
      <c r="M78" s="27" t="n"/>
      <c r="N78" s="30" t="n"/>
    </row>
    <row r="79">
      <c r="B79" s="27" t="n">
        <v>11</v>
      </c>
      <c r="C79" s="28" t="inlineStr">
        <is>
          <t>Martes</t>
        </is>
      </c>
      <c r="D79" s="29">
        <f>IF(OR(B79="",C79=""),"",Panel!$C$12+(B79-1)*7+MATCH(C79,Listas!$A$2:$A$8,0)-1)</f>
        <v/>
      </c>
      <c r="E79" s="28" t="inlineStr">
        <is>
          <t>Rodaje suave</t>
        </is>
      </c>
      <c r="F79" s="30" t="inlineStr">
        <is>
          <t>Rodaje suave, ritmo conversacional</t>
        </is>
      </c>
      <c r="G79" s="31" t="n">
        <v>6</v>
      </c>
      <c r="H79" s="31" t="n"/>
      <c r="I79" s="27" t="n"/>
      <c r="J79" s="20">
        <f>IF(OR(H79="",I79="",H79=0),"",I79/H79/1440)</f>
        <v/>
      </c>
      <c r="K79" s="21">
        <f>IF(OR(G79="",G79=0,H79=""),"",H79/G79)</f>
        <v/>
      </c>
      <c r="L79" s="32">
        <f>IF(B79="","",IF(E79="Descanso","Descanso",IF(H79="",IF(G79&gt;0,"Pendiente",""),IF(H79=0,"Saltada",IF(G79=0,"Hecha",IF(H79&gt;=G79*Panel!$C$18,"Cumplida",IF(H79&gt;=G79*Panel!$C$19,"Parcial","Corta")))))))</f>
        <v/>
      </c>
      <c r="M79" s="27" t="n"/>
      <c r="N79" s="30" t="n"/>
    </row>
    <row r="80">
      <c r="B80" s="27" t="n">
        <v>11</v>
      </c>
      <c r="C80" s="28" t="inlineStr">
        <is>
          <t>Miércoles</t>
        </is>
      </c>
      <c r="D80" s="29">
        <f>IF(OR(B80="",C80=""),"",Panel!$C$12+(B80-1)*7+MATCH(C80,Listas!$A$2:$A$8,0)-1)</f>
        <v/>
      </c>
      <c r="E80" s="28" t="inlineStr">
        <is>
          <t>Descanso</t>
        </is>
      </c>
      <c r="F80" s="30" t="inlineStr">
        <is>
          <t>Descanso (movilidad opcional)</t>
        </is>
      </c>
      <c r="G80" s="31" t="n"/>
      <c r="H80" s="31" t="n"/>
      <c r="I80" s="27" t="n"/>
      <c r="J80" s="20">
        <f>IF(OR(H80="",I80="",H80=0),"",I80/H80/1440)</f>
        <v/>
      </c>
      <c r="K80" s="21">
        <f>IF(OR(G80="",G80=0,H80=""),"",H80/G80)</f>
        <v/>
      </c>
      <c r="L80" s="32">
        <f>IF(B80="","",IF(E80="Descanso","Descanso",IF(H80="",IF(G80&gt;0,"Pendiente",""),IF(H80=0,"Saltada",IF(G80=0,"Hecha",IF(H80&gt;=G80*Panel!$C$18,"Cumplida",IF(H80&gt;=G80*Panel!$C$19,"Parcial","Corta")))))))</f>
        <v/>
      </c>
      <c r="M80" s="27" t="n"/>
      <c r="N80" s="30" t="n"/>
    </row>
    <row r="81">
      <c r="B81" s="27" t="n">
        <v>11</v>
      </c>
      <c r="C81" s="28" t="inlineStr">
        <is>
          <t>Jueves</t>
        </is>
      </c>
      <c r="D81" s="29">
        <f>IF(OR(B81="",C81=""),"",Panel!$C$12+(B81-1)*7+MATCH(C81,Listas!$A$2:$A$8,0)-1)</f>
        <v/>
      </c>
      <c r="E81" s="28" t="inlineStr">
        <is>
          <t>Series</t>
        </is>
      </c>
      <c r="F81" s="30" t="inlineStr">
        <is>
          <t>Calent. + 3 × 1.000 m a ritmo de carrera + enfriar</t>
        </is>
      </c>
      <c r="G81" s="31" t="n">
        <v>7</v>
      </c>
      <c r="H81" s="31" t="n"/>
      <c r="I81" s="27" t="n"/>
      <c r="J81" s="20">
        <f>IF(OR(H81="",I81="",H81=0),"",I81/H81/1440)</f>
        <v/>
      </c>
      <c r="K81" s="21">
        <f>IF(OR(G81="",G81=0,H81=""),"",H81/G81)</f>
        <v/>
      </c>
      <c r="L81" s="32">
        <f>IF(B81="","",IF(E81="Descanso","Descanso",IF(H81="",IF(G81&gt;0,"Pendiente",""),IF(H81=0,"Saltada",IF(G81=0,"Hecha",IF(H81&gt;=G81*Panel!$C$18,"Cumplida",IF(H81&gt;=G81*Panel!$C$19,"Parcial","Corta")))))))</f>
        <v/>
      </c>
      <c r="M81" s="27" t="n"/>
      <c r="N81" s="30" t="n"/>
    </row>
    <row r="82">
      <c r="B82" s="27" t="n">
        <v>11</v>
      </c>
      <c r="C82" s="28" t="inlineStr">
        <is>
          <t>Viernes</t>
        </is>
      </c>
      <c r="D82" s="29">
        <f>IF(OR(B82="",C82=""),"",Panel!$C$12+(B82-1)*7+MATCH(C82,Listas!$A$2:$A$8,0)-1)</f>
        <v/>
      </c>
      <c r="E82" s="28" t="inlineStr">
        <is>
          <t>Descanso</t>
        </is>
      </c>
      <c r="F82" s="30" t="inlineStr">
        <is>
          <t>Descanso previo al fin de semana</t>
        </is>
      </c>
      <c r="G82" s="31" t="n"/>
      <c r="H82" s="31" t="n"/>
      <c r="I82" s="27" t="n"/>
      <c r="J82" s="20">
        <f>IF(OR(H82="",I82="",H82=0),"",I82/H82/1440)</f>
        <v/>
      </c>
      <c r="K82" s="21">
        <f>IF(OR(G82="",G82=0,H82=""),"",H82/G82)</f>
        <v/>
      </c>
      <c r="L82" s="32">
        <f>IF(B82="","",IF(E82="Descanso","Descanso",IF(H82="",IF(G82&gt;0,"Pendiente",""),IF(H82=0,"Saltada",IF(G82=0,"Hecha",IF(H82&gt;=G82*Panel!$C$18,"Cumplida",IF(H82&gt;=G82*Panel!$C$19,"Parcial","Corta")))))))</f>
        <v/>
      </c>
      <c r="M82" s="27" t="n"/>
      <c r="N82" s="30" t="n"/>
    </row>
    <row r="83">
      <c r="B83" s="27" t="n">
        <v>11</v>
      </c>
      <c r="C83" s="28" t="inlineStr">
        <is>
          <t>Sábado</t>
        </is>
      </c>
      <c r="D83" s="29">
        <f>IF(OR(B83="",C83=""),"",Panel!$C$12+(B83-1)*7+MATCH(C83,Listas!$A$2:$A$8,0)-1)</f>
        <v/>
      </c>
      <c r="E83" s="28" t="inlineStr">
        <is>
          <t>Rodaje corto</t>
        </is>
      </c>
      <c r="F83" s="30" t="inlineStr">
        <is>
          <t>Rodaje corto y suave</t>
        </is>
      </c>
      <c r="G83" s="31" t="n">
        <v>5</v>
      </c>
      <c r="H83" s="31" t="n"/>
      <c r="I83" s="27" t="n"/>
      <c r="J83" s="20">
        <f>IF(OR(H83="",I83="",H83=0),"",I83/H83/1440)</f>
        <v/>
      </c>
      <c r="K83" s="21">
        <f>IF(OR(G83="",G83=0,H83=""),"",H83/G83)</f>
        <v/>
      </c>
      <c r="L83" s="32">
        <f>IF(B83="","",IF(E83="Descanso","Descanso",IF(H83="",IF(G83&gt;0,"Pendiente",""),IF(H83=0,"Saltada",IF(G83=0,"Hecha",IF(H83&gt;=G83*Panel!$C$18,"Cumplida",IF(H83&gt;=G83*Panel!$C$19,"Parcial","Corta")))))))</f>
        <v/>
      </c>
      <c r="M83" s="27" t="n"/>
      <c r="N83" s="30" t="n"/>
    </row>
    <row r="84">
      <c r="B84" s="27" t="n">
        <v>11</v>
      </c>
      <c r="C84" s="28" t="inlineStr">
        <is>
          <t>Domingo</t>
        </is>
      </c>
      <c r="D84" s="29">
        <f>IF(OR(B84="",C84=""),"",Panel!$C$12+(B84-1)*7+MATCH(C84,Listas!$A$2:$A$8,0)-1)</f>
        <v/>
      </c>
      <c r="E84" s="28" t="inlineStr">
        <is>
          <t>Tirada larga</t>
        </is>
      </c>
      <c r="F84" s="30" t="inlineStr">
        <is>
          <t>Tirada larga a ritmo cómodo</t>
        </is>
      </c>
      <c r="G84" s="31" t="n">
        <v>12</v>
      </c>
      <c r="H84" s="31" t="n"/>
      <c r="I84" s="27" t="n"/>
      <c r="J84" s="20">
        <f>IF(OR(H84="",I84="",H84=0),"",I84/H84/1440)</f>
        <v/>
      </c>
      <c r="K84" s="21">
        <f>IF(OR(G84="",G84=0,H84=""),"",H84/G84)</f>
        <v/>
      </c>
      <c r="L84" s="32">
        <f>IF(B84="","",IF(E84="Descanso","Descanso",IF(H84="",IF(G84&gt;0,"Pendiente",""),IF(H84=0,"Saltada",IF(G84=0,"Hecha",IF(H84&gt;=G84*Panel!$C$18,"Cumplida",IF(H84&gt;=G84*Panel!$C$19,"Parcial","Corta")))))))</f>
        <v/>
      </c>
      <c r="M84" s="27" t="n"/>
      <c r="N84" s="30" t="n"/>
    </row>
    <row r="85">
      <c r="B85" s="27" t="n">
        <v>12</v>
      </c>
      <c r="C85" s="28" t="inlineStr">
        <is>
          <t>Lunes</t>
        </is>
      </c>
      <c r="D85" s="29">
        <f>IF(OR(B85="",C85=""),"",Panel!$C$12+(B85-1)*7+MATCH(C85,Listas!$A$2:$A$8,0)-1)</f>
        <v/>
      </c>
      <c r="E85" s="28" t="inlineStr">
        <is>
          <t>Descanso</t>
        </is>
      </c>
      <c r="F85" s="30" t="inlineStr">
        <is>
          <t>Descanso total o paseo</t>
        </is>
      </c>
      <c r="G85" s="31" t="n"/>
      <c r="H85" s="31" t="n"/>
      <c r="I85" s="27" t="n"/>
      <c r="J85" s="20">
        <f>IF(OR(H85="",I85="",H85=0),"",I85/H85/1440)</f>
        <v/>
      </c>
      <c r="K85" s="21">
        <f>IF(OR(G85="",G85=0,H85=""),"",H85/G85)</f>
        <v/>
      </c>
      <c r="L85" s="32">
        <f>IF(B85="","",IF(E85="Descanso","Descanso",IF(H85="",IF(G85&gt;0,"Pendiente",""),IF(H85=0,"Saltada",IF(G85=0,"Hecha",IF(H85&gt;=G85*Panel!$C$18,"Cumplida",IF(H85&gt;=G85*Panel!$C$19,"Parcial","Corta")))))))</f>
        <v/>
      </c>
      <c r="M85" s="27" t="n"/>
      <c r="N85" s="30" t="n"/>
    </row>
    <row r="86">
      <c r="B86" s="27" t="n">
        <v>12</v>
      </c>
      <c r="C86" s="28" t="inlineStr">
        <is>
          <t>Martes</t>
        </is>
      </c>
      <c r="D86" s="29">
        <f>IF(OR(B86="",C86=""),"",Panel!$C$12+(B86-1)*7+MATCH(C86,Listas!$A$2:$A$8,0)-1)</f>
        <v/>
      </c>
      <c r="E86" s="28" t="inlineStr">
        <is>
          <t>Rodaje suave</t>
        </is>
      </c>
      <c r="F86" s="30" t="inlineStr">
        <is>
          <t>Rodaje suave, ritmo conversacional</t>
        </is>
      </c>
      <c r="G86" s="31" t="n">
        <v>5</v>
      </c>
      <c r="H86" s="31" t="n"/>
      <c r="I86" s="27" t="n"/>
      <c r="J86" s="20">
        <f>IF(OR(H86="",I86="",H86=0),"",I86/H86/1440)</f>
        <v/>
      </c>
      <c r="K86" s="21">
        <f>IF(OR(G86="",G86=0,H86=""),"",H86/G86)</f>
        <v/>
      </c>
      <c r="L86" s="32">
        <f>IF(B86="","",IF(E86="Descanso","Descanso",IF(H86="",IF(G86&gt;0,"Pendiente",""),IF(H86=0,"Saltada",IF(G86=0,"Hecha",IF(H86&gt;=G86*Panel!$C$18,"Cumplida",IF(H86&gt;=G86*Panel!$C$19,"Parcial","Corta")))))))</f>
        <v/>
      </c>
      <c r="M86" s="27" t="n"/>
      <c r="N86" s="30" t="n"/>
    </row>
    <row r="87">
      <c r="B87" s="27" t="n">
        <v>12</v>
      </c>
      <c r="C87" s="28" t="inlineStr">
        <is>
          <t>Miércoles</t>
        </is>
      </c>
      <c r="D87" s="29">
        <f>IF(OR(B87="",C87=""),"",Panel!$C$12+(B87-1)*7+MATCH(C87,Listas!$A$2:$A$8,0)-1)</f>
        <v/>
      </c>
      <c r="E87" s="28" t="inlineStr">
        <is>
          <t>Descanso</t>
        </is>
      </c>
      <c r="F87" s="30" t="inlineStr">
        <is>
          <t>Descanso (movilidad opcional)</t>
        </is>
      </c>
      <c r="G87" s="31" t="n"/>
      <c r="H87" s="31" t="n"/>
      <c r="I87" s="27" t="n"/>
      <c r="J87" s="20">
        <f>IF(OR(H87="",I87="",H87=0),"",I87/H87/1440)</f>
        <v/>
      </c>
      <c r="K87" s="21">
        <f>IF(OR(G87="",G87=0,H87=""),"",H87/G87)</f>
        <v/>
      </c>
      <c r="L87" s="32">
        <f>IF(B87="","",IF(E87="Descanso","Descanso",IF(H87="",IF(G87&gt;0,"Pendiente",""),IF(H87=0,"Saltada",IF(G87=0,"Hecha",IF(H87&gt;=G87*Panel!$C$18,"Cumplida",IF(H87&gt;=G87*Panel!$C$19,"Parcial","Corta")))))))</f>
        <v/>
      </c>
      <c r="M87" s="27" t="n"/>
      <c r="N87" s="30" t="n"/>
    </row>
    <row r="88">
      <c r="B88" s="27" t="n">
        <v>12</v>
      </c>
      <c r="C88" s="28" t="inlineStr">
        <is>
          <t>Jueves</t>
        </is>
      </c>
      <c r="D88" s="29">
        <f>IF(OR(B88="",C88=""),"",Panel!$C$12+(B88-1)*7+MATCH(C88,Listas!$A$2:$A$8,0)-1)</f>
        <v/>
      </c>
      <c r="E88" s="28" t="inlineStr">
        <is>
          <t>Tempo</t>
        </is>
      </c>
      <c r="F88" s="30" t="inlineStr">
        <is>
          <t>Rodaje + 4 rectas de 1'</t>
        </is>
      </c>
      <c r="G88" s="31" t="n">
        <v>5</v>
      </c>
      <c r="H88" s="31" t="n"/>
      <c r="I88" s="27" t="n"/>
      <c r="J88" s="20">
        <f>IF(OR(H88="",I88="",H88=0),"",I88/H88/1440)</f>
        <v/>
      </c>
      <c r="K88" s="21">
        <f>IF(OR(G88="",G88=0,H88=""),"",H88/G88)</f>
        <v/>
      </c>
      <c r="L88" s="32">
        <f>IF(B88="","",IF(E88="Descanso","Descanso",IF(H88="",IF(G88&gt;0,"Pendiente",""),IF(H88=0,"Saltada",IF(G88=0,"Hecha",IF(H88&gt;=G88*Panel!$C$18,"Cumplida",IF(H88&gt;=G88*Panel!$C$19,"Parcial","Corta")))))))</f>
        <v/>
      </c>
      <c r="M88" s="27" t="n"/>
      <c r="N88" s="30" t="n"/>
    </row>
    <row r="89">
      <c r="B89" s="27" t="n">
        <v>12</v>
      </c>
      <c r="C89" s="28" t="inlineStr">
        <is>
          <t>Viernes</t>
        </is>
      </c>
      <c r="D89" s="29">
        <f>IF(OR(B89="",C89=""),"",Panel!$C$12+(B89-1)*7+MATCH(C89,Listas!$A$2:$A$8,0)-1)</f>
        <v/>
      </c>
      <c r="E89" s="28" t="inlineStr">
        <is>
          <t>Descanso</t>
        </is>
      </c>
      <c r="F89" s="30" t="inlineStr">
        <is>
          <t>Descanso previo a la carrera</t>
        </is>
      </c>
      <c r="G89" s="31" t="n"/>
      <c r="H89" s="31" t="n"/>
      <c r="I89" s="27" t="n"/>
      <c r="J89" s="20">
        <f>IF(OR(H89="",I89="",H89=0),"",I89/H89/1440)</f>
        <v/>
      </c>
      <c r="K89" s="21">
        <f>IF(OR(G89="",G89=0,H89=""),"",H89/G89)</f>
        <v/>
      </c>
      <c r="L89" s="32">
        <f>IF(B89="","",IF(E89="Descanso","Descanso",IF(H89="",IF(G89&gt;0,"Pendiente",""),IF(H89=0,"Saltada",IF(G89=0,"Hecha",IF(H89&gt;=G89*Panel!$C$18,"Cumplida",IF(H89&gt;=G89*Panel!$C$19,"Parcial","Corta")))))))</f>
        <v/>
      </c>
      <c r="M89" s="27" t="n"/>
      <c r="N89" s="30" t="n"/>
    </row>
    <row r="90">
      <c r="B90" s="27" t="n">
        <v>12</v>
      </c>
      <c r="C90" s="28" t="inlineStr">
        <is>
          <t>Sábado</t>
        </is>
      </c>
      <c r="D90" s="29">
        <f>IF(OR(B90="",C90=""),"",Panel!$C$12+(B90-1)*7+MATCH(C90,Listas!$A$2:$A$8,0)-1)</f>
        <v/>
      </c>
      <c r="E90" s="28" t="inlineStr">
        <is>
          <t>Rodaje corto</t>
        </is>
      </c>
      <c r="F90" s="30" t="inlineStr">
        <is>
          <t>Trote suave 15' + 3 rectas</t>
        </is>
      </c>
      <c r="G90" s="31" t="n">
        <v>3</v>
      </c>
      <c r="H90" s="31" t="n"/>
      <c r="I90" s="27" t="n"/>
      <c r="J90" s="20">
        <f>IF(OR(H90="",I90="",H90=0),"",I90/H90/1440)</f>
        <v/>
      </c>
      <c r="K90" s="21">
        <f>IF(OR(G90="",G90=0,H90=""),"",H90/G90)</f>
        <v/>
      </c>
      <c r="L90" s="32">
        <f>IF(B90="","",IF(E90="Descanso","Descanso",IF(H90="",IF(G90&gt;0,"Pendiente",""),IF(H90=0,"Saltada",IF(G90=0,"Hecha",IF(H90&gt;=G90*Panel!$C$18,"Cumplida",IF(H90&gt;=G90*Panel!$C$19,"Parcial","Corta")))))))</f>
        <v/>
      </c>
      <c r="M90" s="27" t="n"/>
      <c r="N90" s="30" t="n"/>
    </row>
    <row r="91">
      <c r="B91" s="27" t="n">
        <v>12</v>
      </c>
      <c r="C91" s="28" t="inlineStr">
        <is>
          <t>Domingo</t>
        </is>
      </c>
      <c r="D91" s="29">
        <f>IF(OR(B91="",C91=""),"",Panel!$C$12+(B91-1)*7+MATCH(C91,Listas!$A$2:$A$8,0)-1)</f>
        <v/>
      </c>
      <c r="E91" s="28" t="inlineStr">
        <is>
          <t>Carrera</t>
        </is>
      </c>
      <c r="F91" s="30" t="inlineStr">
        <is>
          <t>Carrera: media maratón</t>
        </is>
      </c>
      <c r="G91" s="31" t="n">
        <v>21.1</v>
      </c>
      <c r="H91" s="31" t="n"/>
      <c r="I91" s="27" t="n"/>
      <c r="J91" s="20">
        <f>IF(OR(H91="",I91="",H91=0),"",I91/H91/1440)</f>
        <v/>
      </c>
      <c r="K91" s="21">
        <f>IF(OR(G91="",G91=0,H91=""),"",H91/G91)</f>
        <v/>
      </c>
      <c r="L91" s="32">
        <f>IF(B91="","",IF(E91="Descanso","Descanso",IF(H91="",IF(G91&gt;0,"Pendiente",""),IF(H91=0,"Saltada",IF(G91=0,"Hecha",IF(H91&gt;=G91*Panel!$C$18,"Cumplida",IF(H91&gt;=G91*Panel!$C$19,"Parcial","Corta")))))))</f>
        <v/>
      </c>
      <c r="M91" s="27" t="n"/>
      <c r="N91" s="30" t="n"/>
    </row>
    <row r="92">
      <c r="B92" s="27" t="n"/>
      <c r="C92" s="28" t="n"/>
      <c r="D92" s="29">
        <f>IF(OR(B92="",C92=""),"",Panel!$C$12+(B92-1)*7+MATCH(C92,Listas!$A$2:$A$8,0)-1)</f>
        <v/>
      </c>
      <c r="E92" s="28" t="n"/>
      <c r="F92" s="30" t="n"/>
      <c r="G92" s="31" t="n"/>
      <c r="H92" s="31" t="n"/>
      <c r="I92" s="27" t="n"/>
      <c r="J92" s="20">
        <f>IF(OR(H92="",I92="",H92=0),"",I92/H92/1440)</f>
        <v/>
      </c>
      <c r="K92" s="21">
        <f>IF(OR(G92="",G92=0,H92=""),"",H92/G92)</f>
        <v/>
      </c>
      <c r="L92" s="32">
        <f>IF(B92="","",IF(E92="Descanso","Descanso",IF(H92="",IF(G92&gt;0,"Pendiente",""),IF(H92=0,"Saltada",IF(G92=0,"Hecha",IF(H92&gt;=G92*Panel!$C$18,"Cumplida",IF(H92&gt;=G92*Panel!$C$19,"Parcial","Corta")))))))</f>
        <v/>
      </c>
      <c r="M92" s="27" t="n"/>
      <c r="N92" s="30" t="n"/>
    </row>
    <row r="93">
      <c r="B93" s="27" t="n"/>
      <c r="C93" s="28" t="n"/>
      <c r="D93" s="29">
        <f>IF(OR(B93="",C93=""),"",Panel!$C$12+(B93-1)*7+MATCH(C93,Listas!$A$2:$A$8,0)-1)</f>
        <v/>
      </c>
      <c r="E93" s="28" t="n"/>
      <c r="F93" s="30" t="n"/>
      <c r="G93" s="31" t="n"/>
      <c r="H93" s="31" t="n"/>
      <c r="I93" s="27" t="n"/>
      <c r="J93" s="20">
        <f>IF(OR(H93="",I93="",H93=0),"",I93/H93/1440)</f>
        <v/>
      </c>
      <c r="K93" s="21">
        <f>IF(OR(G93="",G93=0,H93=""),"",H93/G93)</f>
        <v/>
      </c>
      <c r="L93" s="32">
        <f>IF(B93="","",IF(E93="Descanso","Descanso",IF(H93="",IF(G93&gt;0,"Pendiente",""),IF(H93=0,"Saltada",IF(G93=0,"Hecha",IF(H93&gt;=G93*Panel!$C$18,"Cumplida",IF(H93&gt;=G93*Panel!$C$19,"Parcial","Corta")))))))</f>
        <v/>
      </c>
      <c r="M93" s="27" t="n"/>
      <c r="N93" s="30" t="n"/>
    </row>
    <row r="94">
      <c r="B94" s="27" t="n"/>
      <c r="C94" s="28" t="n"/>
      <c r="D94" s="29">
        <f>IF(OR(B94="",C94=""),"",Panel!$C$12+(B94-1)*7+MATCH(C94,Listas!$A$2:$A$8,0)-1)</f>
        <v/>
      </c>
      <c r="E94" s="28" t="n"/>
      <c r="F94" s="30" t="n"/>
      <c r="G94" s="31" t="n"/>
      <c r="H94" s="31" t="n"/>
      <c r="I94" s="27" t="n"/>
      <c r="J94" s="20">
        <f>IF(OR(H94="",I94="",H94=0),"",I94/H94/1440)</f>
        <v/>
      </c>
      <c r="K94" s="21">
        <f>IF(OR(G94="",G94=0,H94=""),"",H94/G94)</f>
        <v/>
      </c>
      <c r="L94" s="32">
        <f>IF(B94="","",IF(E94="Descanso","Descanso",IF(H94="",IF(G94&gt;0,"Pendiente",""),IF(H94=0,"Saltada",IF(G94=0,"Hecha",IF(H94&gt;=G94*Panel!$C$18,"Cumplida",IF(H94&gt;=G94*Panel!$C$19,"Parcial","Corta")))))))</f>
        <v/>
      </c>
      <c r="M94" s="27" t="n"/>
      <c r="N94" s="30" t="n"/>
    </row>
    <row r="95">
      <c r="B95" s="27" t="n"/>
      <c r="C95" s="28" t="n"/>
      <c r="D95" s="29">
        <f>IF(OR(B95="",C95=""),"",Panel!$C$12+(B95-1)*7+MATCH(C95,Listas!$A$2:$A$8,0)-1)</f>
        <v/>
      </c>
      <c r="E95" s="28" t="n"/>
      <c r="F95" s="30" t="n"/>
      <c r="G95" s="31" t="n"/>
      <c r="H95" s="31" t="n"/>
      <c r="I95" s="27" t="n"/>
      <c r="J95" s="20">
        <f>IF(OR(H95="",I95="",H95=0),"",I95/H95/1440)</f>
        <v/>
      </c>
      <c r="K95" s="21">
        <f>IF(OR(G95="",G95=0,H95=""),"",H95/G95)</f>
        <v/>
      </c>
      <c r="L95" s="32">
        <f>IF(B95="","",IF(E95="Descanso","Descanso",IF(H95="",IF(G95&gt;0,"Pendiente",""),IF(H95=0,"Saltada",IF(G95=0,"Hecha",IF(H95&gt;=G95*Panel!$C$18,"Cumplida",IF(H95&gt;=G95*Panel!$C$19,"Parcial","Corta")))))))</f>
        <v/>
      </c>
      <c r="M95" s="27" t="n"/>
      <c r="N95" s="30" t="n"/>
    </row>
    <row r="96">
      <c r="B96" s="27" t="n"/>
      <c r="C96" s="28" t="n"/>
      <c r="D96" s="29">
        <f>IF(OR(B96="",C96=""),"",Panel!$C$12+(B96-1)*7+MATCH(C96,Listas!$A$2:$A$8,0)-1)</f>
        <v/>
      </c>
      <c r="E96" s="28" t="n"/>
      <c r="F96" s="30" t="n"/>
      <c r="G96" s="31" t="n"/>
      <c r="H96" s="31" t="n"/>
      <c r="I96" s="27" t="n"/>
      <c r="J96" s="20">
        <f>IF(OR(H96="",I96="",H96=0),"",I96/H96/1440)</f>
        <v/>
      </c>
      <c r="K96" s="21">
        <f>IF(OR(G96="",G96=0,H96=""),"",H96/G96)</f>
        <v/>
      </c>
      <c r="L96" s="32">
        <f>IF(B96="","",IF(E96="Descanso","Descanso",IF(H96="",IF(G96&gt;0,"Pendiente",""),IF(H96=0,"Saltada",IF(G96=0,"Hecha",IF(H96&gt;=G96*Panel!$C$18,"Cumplida",IF(H96&gt;=G96*Panel!$C$19,"Parcial","Corta")))))))</f>
        <v/>
      </c>
      <c r="M96" s="27" t="n"/>
      <c r="N96" s="30" t="n"/>
    </row>
    <row r="97">
      <c r="B97" s="27" t="n"/>
      <c r="C97" s="28" t="n"/>
      <c r="D97" s="29">
        <f>IF(OR(B97="",C97=""),"",Panel!$C$12+(B97-1)*7+MATCH(C97,Listas!$A$2:$A$8,0)-1)</f>
        <v/>
      </c>
      <c r="E97" s="28" t="n"/>
      <c r="F97" s="30" t="n"/>
      <c r="G97" s="31" t="n"/>
      <c r="H97" s="31" t="n"/>
      <c r="I97" s="27" t="n"/>
      <c r="J97" s="20">
        <f>IF(OR(H97="",I97="",H97=0),"",I97/H97/1440)</f>
        <v/>
      </c>
      <c r="K97" s="21">
        <f>IF(OR(G97="",G97=0,H97=""),"",H97/G97)</f>
        <v/>
      </c>
      <c r="L97" s="32">
        <f>IF(B97="","",IF(E97="Descanso","Descanso",IF(H97="",IF(G97&gt;0,"Pendiente",""),IF(H97=0,"Saltada",IF(G97=0,"Hecha",IF(H97&gt;=G97*Panel!$C$18,"Cumplida",IF(H97&gt;=G97*Panel!$C$19,"Parcial","Corta")))))))</f>
        <v/>
      </c>
      <c r="M97" s="27" t="n"/>
      <c r="N97" s="30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B8:N97">
    <cfRule type="expression" priority="1" dxfId="0">
      <formula>$E8="Carrera"</formula>
    </cfRule>
  </conditionalFormatting>
  <conditionalFormatting sqref="B8:K97">
    <cfRule type="expression" priority="2" dxfId="1">
      <formula>$E8="Descanso"</formula>
    </cfRule>
  </conditionalFormatting>
  <conditionalFormatting sqref="L8:L97">
    <cfRule type="cellIs" priority="3" operator="equal" dxfId="2">
      <formula>"Cumplida"</formula>
    </cfRule>
    <cfRule type="cellIs" priority="4" operator="equal" dxfId="0">
      <formula>"Parcial"</formula>
    </cfRule>
    <cfRule type="cellIs" priority="5" operator="equal" dxfId="3">
      <formula>"Corta"</formula>
    </cfRule>
    <cfRule type="cellIs" priority="6" operator="equal" dxfId="3">
      <formula>"Saltada"</formula>
    </cfRule>
  </conditionalFormatting>
  <conditionalFormatting sqref="M8:M97">
    <cfRule type="dataBar" priority="7">
      <dataBar>
        <cfvo type="num" val="0"/>
        <cfvo type="max"/>
        <color rgb="00F59E0B"/>
      </dataBar>
    </cfRule>
  </conditionalFormatting>
  <dataValidations count="4">
    <dataValidation sqref="C8:C97" showDropDown="0" showInputMessage="0" showErrorMessage="0" allowBlank="1" type="list">
      <formula1>=Listas!$A$2:$A$8</formula1>
    </dataValidation>
    <dataValidation sqref="E8:E97" showDropDown="0" showInputMessage="0" showErrorMessage="0" allowBlank="1" type="list">
      <formula1>=Listas!$B$2:$B$8</formula1>
    </dataValidation>
    <dataValidation sqref="M8:M97" showDropDown="0" showInputMessage="0" showErrorMessage="0" allowBlank="1" type="whole" operator="between">
      <formula1>1</formula1>
      <formula2>10</formula2>
    </dataValidation>
    <dataValidation sqref="B8:B97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M22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6" customWidth="1" min="2" max="2"/>
    <col width="9" customWidth="1" min="3" max="3"/>
    <col width="12" customWidth="1" min="4" max="4"/>
    <col width="12" customWidth="1" min="5" max="5"/>
    <col width="13" customWidth="1" min="6" max="6"/>
    <col width="13" customWidth="1" min="7" max="7"/>
    <col width="12" customWidth="1" min="8" max="8"/>
    <col width="12" customWidth="1" min="9" max="9"/>
    <col width="13" customWidth="1" min="10" max="10"/>
    <col width="13" customWidth="1" min="11" max="11"/>
    <col width="15" customWidth="1" min="12" max="12"/>
    <col width="16" customWidth="1" min="13" max="13"/>
  </cols>
  <sheetData>
    <row r="2" ht="34" customHeight="1">
      <c r="B2" s="1" t="inlineStr">
        <is>
          <t>Resumen por semanas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Km previstos frente a realizados, tirada larga, ritmo medio y control de la subida de carga.</t>
        </is>
      </c>
    </row>
    <row r="7" ht="34" customHeight="1">
      <c r="B7" s="17" t="inlineStr">
        <is>
          <t>Fase</t>
        </is>
      </c>
      <c r="C7" s="17" t="inlineStr">
        <is>
          <t>Semana</t>
        </is>
      </c>
      <c r="D7" s="17" t="inlineStr">
        <is>
          <t>Km previstos</t>
        </is>
      </c>
      <c r="E7" s="17" t="inlineStr">
        <is>
          <t>Km realizados</t>
        </is>
      </c>
      <c r="F7" s="17" t="inlineStr">
        <is>
          <t>Cumplimiento</t>
        </is>
      </c>
      <c r="G7" s="17" t="inlineStr">
        <is>
          <t>Inicio (lunes)</t>
        </is>
      </c>
      <c r="H7" s="17" t="inlineStr">
        <is>
          <t>Sesiones previstas</t>
        </is>
      </c>
      <c r="I7" s="17" t="inlineStr">
        <is>
          <t>Sesiones hechas</t>
        </is>
      </c>
      <c r="J7" s="17" t="inlineStr">
        <is>
          <t>Tirada larga (km)</t>
        </is>
      </c>
      <c r="K7" s="17" t="inlineStr">
        <is>
          <t>Ritmo medio (min/km)</t>
        </is>
      </c>
      <c r="L7" s="17" t="inlineStr">
        <is>
          <t>Subida de carga (plan)</t>
        </is>
      </c>
      <c r="M7" s="17" t="inlineStr">
        <is>
          <t>Aviso</t>
        </is>
      </c>
    </row>
    <row r="8">
      <c r="B8" s="28" t="inlineStr">
        <is>
          <t>Base</t>
        </is>
      </c>
      <c r="C8" s="33" t="n">
        <v>1</v>
      </c>
      <c r="D8" s="19">
        <f>SUMIF(Sesiones!$B$8:$B$97,C8,Sesiones!$G$8:$G$97)</f>
        <v/>
      </c>
      <c r="E8" s="34">
        <f>SUMIF(Sesiones!$B$8:$B$97,C8,Sesiones!$H$8:$H$97)</f>
        <v/>
      </c>
      <c r="F8" s="21">
        <f>IF(OR(D8=0,E8=0),"",E8/D8)</f>
        <v/>
      </c>
      <c r="G8" s="29">
        <f>Panel!$C$12+(C8-1)*7</f>
        <v/>
      </c>
      <c r="H8" s="18">
        <f>COUNTIFS(Sesiones!$B$8:$B$97,C8,Sesiones!$G$8:$G$97,"&gt;0")</f>
        <v/>
      </c>
      <c r="I8" s="18">
        <f>COUNTIFS(Sesiones!$B$8:$B$97,C8,Sesiones!$H$8:$H$97,"&gt;0")</f>
        <v/>
      </c>
      <c r="J8" s="19">
        <f>SUMIFS(Sesiones!$H$8:$H$97,Sesiones!$B$8:$B$97,C8,Sesiones!$E$8:$E$97,"Tirada larga")</f>
        <v/>
      </c>
      <c r="K8" s="20">
        <f>IFERROR(SUMIFS(Sesiones!$I$8:$I$97,Sesiones!$B$8:$B$97,C8,Sesiones!$H$8:$H$97,"&gt;0",Sesiones!$I$8:$I$97,"&gt;0")/SUMIFS(Sesiones!$H$8:$H$97,Sesiones!$B$8:$B$97,C8,Sesiones!$H$8:$H$97,"&gt;0",Sesiones!$I$8:$I$97,"&gt;0")/1440,"")</f>
        <v/>
      </c>
      <c r="L8" s="21">
        <f>""</f>
        <v/>
      </c>
      <c r="M8" s="35">
        <f>IF(L8="","",IF(L8&gt;Panel!$C$17,"Revisar subida","OK"))</f>
        <v/>
      </c>
    </row>
    <row r="9">
      <c r="B9" s="28" t="inlineStr">
        <is>
          <t>Base</t>
        </is>
      </c>
      <c r="C9" s="33" t="n">
        <v>2</v>
      </c>
      <c r="D9" s="19">
        <f>SUMIF(Sesiones!$B$8:$B$97,C9,Sesiones!$G$8:$G$97)</f>
        <v/>
      </c>
      <c r="E9" s="34">
        <f>SUMIF(Sesiones!$B$8:$B$97,C9,Sesiones!$H$8:$H$97)</f>
        <v/>
      </c>
      <c r="F9" s="21">
        <f>IF(OR(D9=0,E9=0),"",E9/D9)</f>
        <v/>
      </c>
      <c r="G9" s="29">
        <f>Panel!$C$12+(C9-1)*7</f>
        <v/>
      </c>
      <c r="H9" s="18">
        <f>COUNTIFS(Sesiones!$B$8:$B$97,C9,Sesiones!$G$8:$G$97,"&gt;0")</f>
        <v/>
      </c>
      <c r="I9" s="18">
        <f>COUNTIFS(Sesiones!$B$8:$B$97,C9,Sesiones!$H$8:$H$97,"&gt;0")</f>
        <v/>
      </c>
      <c r="J9" s="19">
        <f>SUMIFS(Sesiones!$H$8:$H$97,Sesiones!$B$8:$B$97,C9,Sesiones!$E$8:$E$97,"Tirada larga")</f>
        <v/>
      </c>
      <c r="K9" s="20">
        <f>IFERROR(SUMIFS(Sesiones!$I$8:$I$97,Sesiones!$B$8:$B$97,C9,Sesiones!$H$8:$H$97,"&gt;0",Sesiones!$I$8:$I$97,"&gt;0")/SUMIFS(Sesiones!$H$8:$H$97,Sesiones!$B$8:$B$97,C9,Sesiones!$H$8:$H$97,"&gt;0",Sesiones!$I$8:$I$97,"&gt;0")/1440,"")</f>
        <v/>
      </c>
      <c r="L9" s="21">
        <f>IF(MAX(D8:D8)=0,"",D9/MAX(D8:D8)-1)</f>
        <v/>
      </c>
      <c r="M9" s="35">
        <f>IF(L9="","",IF(L9&gt;Panel!$C$17,"Revisar subida","OK"))</f>
        <v/>
      </c>
    </row>
    <row r="10">
      <c r="B10" s="28" t="inlineStr">
        <is>
          <t>Base</t>
        </is>
      </c>
      <c r="C10" s="33" t="n">
        <v>3</v>
      </c>
      <c r="D10" s="19">
        <f>SUMIF(Sesiones!$B$8:$B$97,C10,Sesiones!$G$8:$G$97)</f>
        <v/>
      </c>
      <c r="E10" s="34">
        <f>SUMIF(Sesiones!$B$8:$B$97,C10,Sesiones!$H$8:$H$97)</f>
        <v/>
      </c>
      <c r="F10" s="21">
        <f>IF(OR(D10=0,E10=0),"",E10/D10)</f>
        <v/>
      </c>
      <c r="G10" s="29">
        <f>Panel!$C$12+(C10-1)*7</f>
        <v/>
      </c>
      <c r="H10" s="18">
        <f>COUNTIFS(Sesiones!$B$8:$B$97,C10,Sesiones!$G$8:$G$97,"&gt;0")</f>
        <v/>
      </c>
      <c r="I10" s="18">
        <f>COUNTIFS(Sesiones!$B$8:$B$97,C10,Sesiones!$H$8:$H$97,"&gt;0")</f>
        <v/>
      </c>
      <c r="J10" s="19">
        <f>SUMIFS(Sesiones!$H$8:$H$97,Sesiones!$B$8:$B$97,C10,Sesiones!$E$8:$E$97,"Tirada larga")</f>
        <v/>
      </c>
      <c r="K10" s="20">
        <f>IFERROR(SUMIFS(Sesiones!$I$8:$I$97,Sesiones!$B$8:$B$97,C10,Sesiones!$H$8:$H$97,"&gt;0",Sesiones!$I$8:$I$97,"&gt;0")/SUMIFS(Sesiones!$H$8:$H$97,Sesiones!$B$8:$B$97,C10,Sesiones!$H$8:$H$97,"&gt;0",Sesiones!$I$8:$I$97,"&gt;0")/1440,"")</f>
        <v/>
      </c>
      <c r="L10" s="21">
        <f>IF(MAX(D8:D9)=0,"",D10/MAX(D8:D9)-1)</f>
        <v/>
      </c>
      <c r="M10" s="35">
        <f>IF(L10="","",IF(L10&gt;Panel!$C$17,"Revisar subida","OK"))</f>
        <v/>
      </c>
    </row>
    <row r="11">
      <c r="B11" s="28" t="inlineStr">
        <is>
          <t>Descarga</t>
        </is>
      </c>
      <c r="C11" s="33" t="n">
        <v>4</v>
      </c>
      <c r="D11" s="19">
        <f>SUMIF(Sesiones!$B$8:$B$97,C11,Sesiones!$G$8:$G$97)</f>
        <v/>
      </c>
      <c r="E11" s="34">
        <f>SUMIF(Sesiones!$B$8:$B$97,C11,Sesiones!$H$8:$H$97)</f>
        <v/>
      </c>
      <c r="F11" s="21">
        <f>IF(OR(D11=0,E11=0),"",E11/D11)</f>
        <v/>
      </c>
      <c r="G11" s="29">
        <f>Panel!$C$12+(C11-1)*7</f>
        <v/>
      </c>
      <c r="H11" s="18">
        <f>COUNTIFS(Sesiones!$B$8:$B$97,C11,Sesiones!$G$8:$G$97,"&gt;0")</f>
        <v/>
      </c>
      <c r="I11" s="18">
        <f>COUNTIFS(Sesiones!$B$8:$B$97,C11,Sesiones!$H$8:$H$97,"&gt;0")</f>
        <v/>
      </c>
      <c r="J11" s="19">
        <f>SUMIFS(Sesiones!$H$8:$H$97,Sesiones!$B$8:$B$97,C11,Sesiones!$E$8:$E$97,"Tirada larga")</f>
        <v/>
      </c>
      <c r="K11" s="20">
        <f>IFERROR(SUMIFS(Sesiones!$I$8:$I$97,Sesiones!$B$8:$B$97,C11,Sesiones!$H$8:$H$97,"&gt;0",Sesiones!$I$8:$I$97,"&gt;0")/SUMIFS(Sesiones!$H$8:$H$97,Sesiones!$B$8:$B$97,C11,Sesiones!$H$8:$H$97,"&gt;0",Sesiones!$I$8:$I$97,"&gt;0")/1440,"")</f>
        <v/>
      </c>
      <c r="L11" s="21">
        <f>IF(MAX(D8:D10)=0,"",D11/MAX(D8:D10)-1)</f>
        <v/>
      </c>
      <c r="M11" s="35">
        <f>IF(L11="","",IF(L11&gt;Panel!$C$17,"Revisar subida","OK"))</f>
        <v/>
      </c>
    </row>
    <row r="12">
      <c r="B12" s="28" t="inlineStr">
        <is>
          <t>Desarrollo</t>
        </is>
      </c>
      <c r="C12" s="33" t="n">
        <v>5</v>
      </c>
      <c r="D12" s="19">
        <f>SUMIF(Sesiones!$B$8:$B$97,C12,Sesiones!$G$8:$G$97)</f>
        <v/>
      </c>
      <c r="E12" s="34">
        <f>SUMIF(Sesiones!$B$8:$B$97,C12,Sesiones!$H$8:$H$97)</f>
        <v/>
      </c>
      <c r="F12" s="21">
        <f>IF(OR(D12=0,E12=0),"",E12/D12)</f>
        <v/>
      </c>
      <c r="G12" s="29">
        <f>Panel!$C$12+(C12-1)*7</f>
        <v/>
      </c>
      <c r="H12" s="18">
        <f>COUNTIFS(Sesiones!$B$8:$B$97,C12,Sesiones!$G$8:$G$97,"&gt;0")</f>
        <v/>
      </c>
      <c r="I12" s="18">
        <f>COUNTIFS(Sesiones!$B$8:$B$97,C12,Sesiones!$H$8:$H$97,"&gt;0")</f>
        <v/>
      </c>
      <c r="J12" s="19">
        <f>SUMIFS(Sesiones!$H$8:$H$97,Sesiones!$B$8:$B$97,C12,Sesiones!$E$8:$E$97,"Tirada larga")</f>
        <v/>
      </c>
      <c r="K12" s="20">
        <f>IFERROR(SUMIFS(Sesiones!$I$8:$I$97,Sesiones!$B$8:$B$97,C12,Sesiones!$H$8:$H$97,"&gt;0",Sesiones!$I$8:$I$97,"&gt;0")/SUMIFS(Sesiones!$H$8:$H$97,Sesiones!$B$8:$B$97,C12,Sesiones!$H$8:$H$97,"&gt;0",Sesiones!$I$8:$I$97,"&gt;0")/1440,"")</f>
        <v/>
      </c>
      <c r="L12" s="21">
        <f>IF(MAX(D9:D11)=0,"",D12/MAX(D9:D11)-1)</f>
        <v/>
      </c>
      <c r="M12" s="35">
        <f>IF(L12="","",IF(L12&gt;Panel!$C$17,"Revisar subida","OK"))</f>
        <v/>
      </c>
    </row>
    <row r="13">
      <c r="B13" s="28" t="inlineStr">
        <is>
          <t>Desarrollo</t>
        </is>
      </c>
      <c r="C13" s="33" t="n">
        <v>6</v>
      </c>
      <c r="D13" s="19">
        <f>SUMIF(Sesiones!$B$8:$B$97,C13,Sesiones!$G$8:$G$97)</f>
        <v/>
      </c>
      <c r="E13" s="34">
        <f>SUMIF(Sesiones!$B$8:$B$97,C13,Sesiones!$H$8:$H$97)</f>
        <v/>
      </c>
      <c r="F13" s="21">
        <f>IF(OR(D13=0,E13=0),"",E13/D13)</f>
        <v/>
      </c>
      <c r="G13" s="29">
        <f>Panel!$C$12+(C13-1)*7</f>
        <v/>
      </c>
      <c r="H13" s="18">
        <f>COUNTIFS(Sesiones!$B$8:$B$97,C13,Sesiones!$G$8:$G$97,"&gt;0")</f>
        <v/>
      </c>
      <c r="I13" s="18">
        <f>COUNTIFS(Sesiones!$B$8:$B$97,C13,Sesiones!$H$8:$H$97,"&gt;0")</f>
        <v/>
      </c>
      <c r="J13" s="19">
        <f>SUMIFS(Sesiones!$H$8:$H$97,Sesiones!$B$8:$B$97,C13,Sesiones!$E$8:$E$97,"Tirada larga")</f>
        <v/>
      </c>
      <c r="K13" s="20">
        <f>IFERROR(SUMIFS(Sesiones!$I$8:$I$97,Sesiones!$B$8:$B$97,C13,Sesiones!$H$8:$H$97,"&gt;0",Sesiones!$I$8:$I$97,"&gt;0")/SUMIFS(Sesiones!$H$8:$H$97,Sesiones!$B$8:$B$97,C13,Sesiones!$H$8:$H$97,"&gt;0",Sesiones!$I$8:$I$97,"&gt;0")/1440,"")</f>
        <v/>
      </c>
      <c r="L13" s="21">
        <f>IF(MAX(D10:D12)=0,"",D13/MAX(D10:D12)-1)</f>
        <v/>
      </c>
      <c r="M13" s="35">
        <f>IF(L13="","",IF(L13&gt;Panel!$C$17,"Revisar subida","OK"))</f>
        <v/>
      </c>
    </row>
    <row r="14">
      <c r="B14" s="28" t="inlineStr">
        <is>
          <t>Desarrollo</t>
        </is>
      </c>
      <c r="C14" s="33" t="n">
        <v>7</v>
      </c>
      <c r="D14" s="19">
        <f>SUMIF(Sesiones!$B$8:$B$97,C14,Sesiones!$G$8:$G$97)</f>
        <v/>
      </c>
      <c r="E14" s="34">
        <f>SUMIF(Sesiones!$B$8:$B$97,C14,Sesiones!$H$8:$H$97)</f>
        <v/>
      </c>
      <c r="F14" s="21">
        <f>IF(OR(D14=0,E14=0),"",E14/D14)</f>
        <v/>
      </c>
      <c r="G14" s="29">
        <f>Panel!$C$12+(C14-1)*7</f>
        <v/>
      </c>
      <c r="H14" s="18">
        <f>COUNTIFS(Sesiones!$B$8:$B$97,C14,Sesiones!$G$8:$G$97,"&gt;0")</f>
        <v/>
      </c>
      <c r="I14" s="18">
        <f>COUNTIFS(Sesiones!$B$8:$B$97,C14,Sesiones!$H$8:$H$97,"&gt;0")</f>
        <v/>
      </c>
      <c r="J14" s="19">
        <f>SUMIFS(Sesiones!$H$8:$H$97,Sesiones!$B$8:$B$97,C14,Sesiones!$E$8:$E$97,"Tirada larga")</f>
        <v/>
      </c>
      <c r="K14" s="20">
        <f>IFERROR(SUMIFS(Sesiones!$I$8:$I$97,Sesiones!$B$8:$B$97,C14,Sesiones!$H$8:$H$97,"&gt;0",Sesiones!$I$8:$I$97,"&gt;0")/SUMIFS(Sesiones!$H$8:$H$97,Sesiones!$B$8:$B$97,C14,Sesiones!$H$8:$H$97,"&gt;0",Sesiones!$I$8:$I$97,"&gt;0")/1440,"")</f>
        <v/>
      </c>
      <c r="L14" s="21">
        <f>IF(MAX(D11:D13)=0,"",D14/MAX(D11:D13)-1)</f>
        <v/>
      </c>
      <c r="M14" s="35">
        <f>IF(L14="","",IF(L14&gt;Panel!$C$17,"Revisar subida","OK"))</f>
        <v/>
      </c>
    </row>
    <row r="15">
      <c r="B15" s="28" t="inlineStr">
        <is>
          <t>Descarga</t>
        </is>
      </c>
      <c r="C15" s="33" t="n">
        <v>8</v>
      </c>
      <c r="D15" s="19">
        <f>SUMIF(Sesiones!$B$8:$B$97,C15,Sesiones!$G$8:$G$97)</f>
        <v/>
      </c>
      <c r="E15" s="34">
        <f>SUMIF(Sesiones!$B$8:$B$97,C15,Sesiones!$H$8:$H$97)</f>
        <v/>
      </c>
      <c r="F15" s="21">
        <f>IF(OR(D15=0,E15=0),"",E15/D15)</f>
        <v/>
      </c>
      <c r="G15" s="29">
        <f>Panel!$C$12+(C15-1)*7</f>
        <v/>
      </c>
      <c r="H15" s="18">
        <f>COUNTIFS(Sesiones!$B$8:$B$97,C15,Sesiones!$G$8:$G$97,"&gt;0")</f>
        <v/>
      </c>
      <c r="I15" s="18">
        <f>COUNTIFS(Sesiones!$B$8:$B$97,C15,Sesiones!$H$8:$H$97,"&gt;0")</f>
        <v/>
      </c>
      <c r="J15" s="19">
        <f>SUMIFS(Sesiones!$H$8:$H$97,Sesiones!$B$8:$B$97,C15,Sesiones!$E$8:$E$97,"Tirada larga")</f>
        <v/>
      </c>
      <c r="K15" s="20">
        <f>IFERROR(SUMIFS(Sesiones!$I$8:$I$97,Sesiones!$B$8:$B$97,C15,Sesiones!$H$8:$H$97,"&gt;0",Sesiones!$I$8:$I$97,"&gt;0")/SUMIFS(Sesiones!$H$8:$H$97,Sesiones!$B$8:$B$97,C15,Sesiones!$H$8:$H$97,"&gt;0",Sesiones!$I$8:$I$97,"&gt;0")/1440,"")</f>
        <v/>
      </c>
      <c r="L15" s="21">
        <f>IF(MAX(D12:D14)=0,"",D15/MAX(D12:D14)-1)</f>
        <v/>
      </c>
      <c r="M15" s="35">
        <f>IF(L15="","",IF(L15&gt;Panel!$C$17,"Revisar subida","OK"))</f>
        <v/>
      </c>
    </row>
    <row r="16">
      <c r="B16" s="28" t="inlineStr">
        <is>
          <t>Específica</t>
        </is>
      </c>
      <c r="C16" s="33" t="n">
        <v>9</v>
      </c>
      <c r="D16" s="19">
        <f>SUMIF(Sesiones!$B$8:$B$97,C16,Sesiones!$G$8:$G$97)</f>
        <v/>
      </c>
      <c r="E16" s="34">
        <f>SUMIF(Sesiones!$B$8:$B$97,C16,Sesiones!$H$8:$H$97)</f>
        <v/>
      </c>
      <c r="F16" s="21">
        <f>IF(OR(D16=0,E16=0),"",E16/D16)</f>
        <v/>
      </c>
      <c r="G16" s="29">
        <f>Panel!$C$12+(C16-1)*7</f>
        <v/>
      </c>
      <c r="H16" s="18">
        <f>COUNTIFS(Sesiones!$B$8:$B$97,C16,Sesiones!$G$8:$G$97,"&gt;0")</f>
        <v/>
      </c>
      <c r="I16" s="18">
        <f>COUNTIFS(Sesiones!$B$8:$B$97,C16,Sesiones!$H$8:$H$97,"&gt;0")</f>
        <v/>
      </c>
      <c r="J16" s="19">
        <f>SUMIFS(Sesiones!$H$8:$H$97,Sesiones!$B$8:$B$97,C16,Sesiones!$E$8:$E$97,"Tirada larga")</f>
        <v/>
      </c>
      <c r="K16" s="20">
        <f>IFERROR(SUMIFS(Sesiones!$I$8:$I$97,Sesiones!$B$8:$B$97,C16,Sesiones!$H$8:$H$97,"&gt;0",Sesiones!$I$8:$I$97,"&gt;0")/SUMIFS(Sesiones!$H$8:$H$97,Sesiones!$B$8:$B$97,C16,Sesiones!$H$8:$H$97,"&gt;0",Sesiones!$I$8:$I$97,"&gt;0")/1440,"")</f>
        <v/>
      </c>
      <c r="L16" s="21">
        <f>IF(MAX(D13:D15)=0,"",D16/MAX(D13:D15)-1)</f>
        <v/>
      </c>
      <c r="M16" s="35">
        <f>IF(L16="","",IF(L16&gt;Panel!$C$17,"Revisar subida","OK"))</f>
        <v/>
      </c>
    </row>
    <row r="17">
      <c r="B17" s="28" t="inlineStr">
        <is>
          <t>Específica</t>
        </is>
      </c>
      <c r="C17" s="33" t="n">
        <v>10</v>
      </c>
      <c r="D17" s="19">
        <f>SUMIF(Sesiones!$B$8:$B$97,C17,Sesiones!$G$8:$G$97)</f>
        <v/>
      </c>
      <c r="E17" s="34">
        <f>SUMIF(Sesiones!$B$8:$B$97,C17,Sesiones!$H$8:$H$97)</f>
        <v/>
      </c>
      <c r="F17" s="21">
        <f>IF(OR(D17=0,E17=0),"",E17/D17)</f>
        <v/>
      </c>
      <c r="G17" s="29">
        <f>Panel!$C$12+(C17-1)*7</f>
        <v/>
      </c>
      <c r="H17" s="18">
        <f>COUNTIFS(Sesiones!$B$8:$B$97,C17,Sesiones!$G$8:$G$97,"&gt;0")</f>
        <v/>
      </c>
      <c r="I17" s="18">
        <f>COUNTIFS(Sesiones!$B$8:$B$97,C17,Sesiones!$H$8:$H$97,"&gt;0")</f>
        <v/>
      </c>
      <c r="J17" s="19">
        <f>SUMIFS(Sesiones!$H$8:$H$97,Sesiones!$B$8:$B$97,C17,Sesiones!$E$8:$E$97,"Tirada larga")</f>
        <v/>
      </c>
      <c r="K17" s="20">
        <f>IFERROR(SUMIFS(Sesiones!$I$8:$I$97,Sesiones!$B$8:$B$97,C17,Sesiones!$H$8:$H$97,"&gt;0",Sesiones!$I$8:$I$97,"&gt;0")/SUMIFS(Sesiones!$H$8:$H$97,Sesiones!$B$8:$B$97,C17,Sesiones!$H$8:$H$97,"&gt;0",Sesiones!$I$8:$I$97,"&gt;0")/1440,"")</f>
        <v/>
      </c>
      <c r="L17" s="21">
        <f>IF(MAX(D14:D16)=0,"",D17/MAX(D14:D16)-1)</f>
        <v/>
      </c>
      <c r="M17" s="35">
        <f>IF(L17="","",IF(L17&gt;Panel!$C$17,"Revisar subida","OK"))</f>
        <v/>
      </c>
    </row>
    <row r="18">
      <c r="B18" s="28" t="inlineStr">
        <is>
          <t>Puesta a punto</t>
        </is>
      </c>
      <c r="C18" s="33" t="n">
        <v>11</v>
      </c>
      <c r="D18" s="19">
        <f>SUMIF(Sesiones!$B$8:$B$97,C18,Sesiones!$G$8:$G$97)</f>
        <v/>
      </c>
      <c r="E18" s="34">
        <f>SUMIF(Sesiones!$B$8:$B$97,C18,Sesiones!$H$8:$H$97)</f>
        <v/>
      </c>
      <c r="F18" s="21">
        <f>IF(OR(D18=0,E18=0),"",E18/D18)</f>
        <v/>
      </c>
      <c r="G18" s="29">
        <f>Panel!$C$12+(C18-1)*7</f>
        <v/>
      </c>
      <c r="H18" s="18">
        <f>COUNTIFS(Sesiones!$B$8:$B$97,C18,Sesiones!$G$8:$G$97,"&gt;0")</f>
        <v/>
      </c>
      <c r="I18" s="18">
        <f>COUNTIFS(Sesiones!$B$8:$B$97,C18,Sesiones!$H$8:$H$97,"&gt;0")</f>
        <v/>
      </c>
      <c r="J18" s="19">
        <f>SUMIFS(Sesiones!$H$8:$H$97,Sesiones!$B$8:$B$97,C18,Sesiones!$E$8:$E$97,"Tirada larga")</f>
        <v/>
      </c>
      <c r="K18" s="20">
        <f>IFERROR(SUMIFS(Sesiones!$I$8:$I$97,Sesiones!$B$8:$B$97,C18,Sesiones!$H$8:$H$97,"&gt;0",Sesiones!$I$8:$I$97,"&gt;0")/SUMIFS(Sesiones!$H$8:$H$97,Sesiones!$B$8:$B$97,C18,Sesiones!$H$8:$H$97,"&gt;0",Sesiones!$I$8:$I$97,"&gt;0")/1440,"")</f>
        <v/>
      </c>
      <c r="L18" s="21">
        <f>IF(MAX(D15:D17)=0,"",D18/MAX(D15:D17)-1)</f>
        <v/>
      </c>
      <c r="M18" s="35">
        <f>IF(L18="","",IF(L18&gt;Panel!$C$17,"Revisar subida","OK"))</f>
        <v/>
      </c>
    </row>
    <row r="19">
      <c r="B19" s="28" t="inlineStr">
        <is>
          <t>Puesta a punto</t>
        </is>
      </c>
      <c r="C19" s="33" t="n">
        <v>12</v>
      </c>
      <c r="D19" s="19">
        <f>SUMIF(Sesiones!$B$8:$B$97,C19,Sesiones!$G$8:$G$97)</f>
        <v/>
      </c>
      <c r="E19" s="34">
        <f>SUMIF(Sesiones!$B$8:$B$97,C19,Sesiones!$H$8:$H$97)</f>
        <v/>
      </c>
      <c r="F19" s="21">
        <f>IF(OR(D19=0,E19=0),"",E19/D19)</f>
        <v/>
      </c>
      <c r="G19" s="29">
        <f>Panel!$C$12+(C19-1)*7</f>
        <v/>
      </c>
      <c r="H19" s="18">
        <f>COUNTIFS(Sesiones!$B$8:$B$97,C19,Sesiones!$G$8:$G$97,"&gt;0")</f>
        <v/>
      </c>
      <c r="I19" s="18">
        <f>COUNTIFS(Sesiones!$B$8:$B$97,C19,Sesiones!$H$8:$H$97,"&gt;0")</f>
        <v/>
      </c>
      <c r="J19" s="19">
        <f>SUMIFS(Sesiones!$H$8:$H$97,Sesiones!$B$8:$B$97,C19,Sesiones!$E$8:$E$97,"Tirada larga")</f>
        <v/>
      </c>
      <c r="K19" s="20">
        <f>IFERROR(SUMIFS(Sesiones!$I$8:$I$97,Sesiones!$B$8:$B$97,C19,Sesiones!$H$8:$H$97,"&gt;0",Sesiones!$I$8:$I$97,"&gt;0")/SUMIFS(Sesiones!$H$8:$H$97,Sesiones!$B$8:$B$97,C19,Sesiones!$H$8:$H$97,"&gt;0",Sesiones!$I$8:$I$97,"&gt;0")/1440,"")</f>
        <v/>
      </c>
      <c r="L19" s="21">
        <f>IF(MAX(D16:D18)=0,"",D19/MAX(D16:D18)-1)</f>
        <v/>
      </c>
      <c r="M19" s="35">
        <f>IF(L19="","",IF(L19&gt;Panel!$C$17,"Revisar subida","OK"))</f>
        <v/>
      </c>
    </row>
    <row r="20">
      <c r="B20" s="22" t="inlineStr">
        <is>
          <t>Total</t>
        </is>
      </c>
      <c r="C20" s="22" t="inlineStr"/>
      <c r="D20" s="24">
        <f>SUM(D8:D19)</f>
        <v/>
      </c>
      <c r="E20" s="24">
        <f>SUM(E8:E19)</f>
        <v/>
      </c>
      <c r="F20" s="25">
        <f>IF(SUMIF(E8:E19,"&gt;0",D8:D19)=0,"",E20/SUMIF(E8:E19,"&gt;0",D8:D19))</f>
        <v/>
      </c>
      <c r="G20" s="22" t="inlineStr"/>
      <c r="H20" s="23">
        <f>SUM(H8:H19)</f>
        <v/>
      </c>
      <c r="I20" s="23">
        <f>SUM(I8:I19)</f>
        <v/>
      </c>
      <c r="J20" s="24">
        <f>MAX(J8:J19)</f>
        <v/>
      </c>
      <c r="K20" s="22" t="inlineStr"/>
      <c r="L20" s="22" t="inlineStr"/>
      <c r="M20" s="22" t="inlineStr"/>
    </row>
    <row r="22">
      <c r="B22" s="26" t="inlineStr">
        <is>
          <t>La «Subida de carga» compara los km previstos de cada semana con el máximo de las 3 semanas anteriores. El límite se cambia en el Panel.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M8:M19">
    <cfRule type="cellIs" priority="1" operator="equal" dxfId="0">
      <formula>"Revisar subida"</formula>
    </cfRule>
    <cfRule type="cellIs" priority="2" operator="equal" dxfId="2">
      <formula>"OK"</formula>
    </cfRule>
  </conditionalFormatting>
  <conditionalFormatting sqref="B8:M19">
    <cfRule type="expression" priority="3" dxfId="4">
      <formula>$B8="Descarga"</formula>
    </cfRule>
  </conditionalFormatting>
  <conditionalFormatting sqref="E8:E19">
    <cfRule type="dataBar" priority="4">
      <dataBar>
        <cfvo type="num" val="0"/>
        <cfvo type="max"/>
        <color rgb="0010B981"/>
      </dataBar>
    </cfRule>
  </conditionalFormatting>
  <dataValidations count="1">
    <dataValidation sqref="B8:B19" showDropDown="0" showInputMessage="0" showErrorMessage="0" allowBlank="1" type="list">
      <formula1>=Listas!$C$2:$C$6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 de media maratón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6" t="inlineStr">
        <is>
          <t>1.  Abre la hoja «Panel» y pon en «Inicio del plan» el lunes de tu primera semana y en «Fecha de la carrera» el día de la media maratón. Todas las fechas del calendario se recalculan.</t>
        </is>
      </c>
    </row>
    <row r="7" ht="30" customHeight="1">
      <c r="B7" s="36" t="inlineStr">
        <is>
          <t>2.  Indica la distancia (21,0975 km) y tu tiempo objetivo en formato h:mm. El «Ritmo objetivo» por kilómetro aparece solo.</t>
        </is>
      </c>
    </row>
    <row r="8" ht="30" customHeight="1">
      <c r="B8" s="36" t="inlineStr">
        <is>
          <t>3.  Ve a la hoja «Sesiones». Cada fila es un día del plan (12 semanas × 7 días). Cambia los km previstos y el detalle de cada día para adaptarlos a tu nivel y a lo que te haya indicado tu entrenador.</t>
        </is>
      </c>
    </row>
    <row r="9" ht="30" customHeight="1">
      <c r="B9" s="36" t="inlineStr">
        <is>
          <t>4.  Después de cada entrenamiento anota los «Km realizados» y el «Tiempo (min)». Si te saltas una sesión, escribe 0 en km realizados: quedará como «Saltada».</t>
        </is>
      </c>
    </row>
    <row r="10" ht="30" customHeight="1">
      <c r="B10" s="36" t="inlineStr">
        <is>
          <t>5.  Apunta el «Esfuerzo (1-10)» percibido y una nota breve. Sirve para detectar semanas de sobrecarga o cansancio acumulado.</t>
        </is>
      </c>
    </row>
    <row r="11" ht="30" customHeight="1">
      <c r="B11" s="36" t="inlineStr">
        <is>
          <t>6.  Las columnas verdes se calculan solas: fecha, ritmo (min/km), cumplimiento y estado (Cumplida, Parcial, Corta, Saltada o Pendiente).</t>
        </is>
      </c>
    </row>
    <row r="12" ht="30" customHeight="1">
      <c r="B12" s="36" t="inlineStr">
        <is>
          <t>7.  La hoja «Semanas» suma los km de cada semana, la tirada larga, el ritmo medio y avisa si el plan sube la carga más de lo que marca el límite.</t>
        </is>
      </c>
    </row>
    <row r="13" ht="30" customHeight="1">
      <c r="B13" s="36" t="inlineStr">
        <is>
          <t>8.  El «Panel» reúne los indicadores, el resumen por tipo de sesión y el gráfico de km previstos frente a realizados.</t>
        </is>
      </c>
    </row>
    <row r="15">
      <c r="B15" s="9" t="inlineStr">
        <is>
          <t>CONSEJOS</t>
        </is>
      </c>
    </row>
    <row r="16" ht="30" customHeight="1">
      <c r="B16" s="36" t="inlineStr">
        <is>
          <t>•  Las filas 92 a 97 de «Sesiones» están libres para añadir entrenamientos extra: elige semana (1-12), día y tipo en los desplegables.</t>
        </is>
      </c>
    </row>
    <row r="17" ht="30" customHeight="1">
      <c r="B17" s="36" t="inlineStr">
        <is>
          <t>•  Los umbrales de «Cumplida» (90 %) y «Parcial» (70 %) y el límite de subida semanal (10 %) son parámetros editables y orientativos, no una norma oficial.</t>
        </is>
      </c>
    </row>
    <row r="18" ht="30" customHeight="1">
      <c r="B18" s="36" t="inlineStr">
        <is>
          <t>•  Los km, ritmos y sesiones del ejemplo son ficticios y solo sirven para ver cómo funciona el archivo. Sustitúyelos por los tuyos.</t>
        </is>
      </c>
    </row>
    <row r="19" ht="30" customHeight="1">
      <c r="B19" s="36" t="inlineStr">
        <is>
          <t>•  Las hojas están protegidas sin contraseña para no borrar fórmulas por error (Revisar &gt; Desproteger hoja).</t>
        </is>
      </c>
    </row>
    <row r="21">
      <c r="B21" s="26" t="inlineStr">
        <is>
          <t>Las celdas con fondo crema y texto azul son para rellenar; las verdes se calculan solas.</t>
        </is>
      </c>
    </row>
    <row r="23" ht="44" customHeight="1">
      <c r="B23" s="37" t="inlineStr">
        <is>
          <t>AVISO: esta plantilla solo sirve para registrar y organizar tus entrenamientos. No es un plan médico ni sustituye el consejo de un entrenador o profesional sanitario. Antes de empezar un plan de carrera consulta con un profesional, sobre todo si tienes alguna lesión, patología o llevas tiempo sin entrenar.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Día</t>
        </is>
      </c>
      <c r="B1" t="inlineStr">
        <is>
          <t>Tipo</t>
        </is>
      </c>
      <c r="C1" t="inlineStr">
        <is>
          <t>Fase</t>
        </is>
      </c>
    </row>
    <row r="2">
      <c r="A2" t="inlineStr">
        <is>
          <t>Lunes</t>
        </is>
      </c>
      <c r="B2" t="inlineStr">
        <is>
          <t>Rodaje suave</t>
        </is>
      </c>
      <c r="C2" t="inlineStr">
        <is>
          <t>Base</t>
        </is>
      </c>
    </row>
    <row r="3">
      <c r="A3" t="inlineStr">
        <is>
          <t>Martes</t>
        </is>
      </c>
      <c r="B3" t="inlineStr">
        <is>
          <t>Series</t>
        </is>
      </c>
      <c r="C3" t="inlineStr">
        <is>
          <t>Desarrollo</t>
        </is>
      </c>
    </row>
    <row r="4">
      <c r="A4" t="inlineStr">
        <is>
          <t>Miércoles</t>
        </is>
      </c>
      <c r="B4" t="inlineStr">
        <is>
          <t>Tempo</t>
        </is>
      </c>
      <c r="C4" t="inlineStr">
        <is>
          <t>Específica</t>
        </is>
      </c>
    </row>
    <row r="5">
      <c r="A5" t="inlineStr">
        <is>
          <t>Jueves</t>
        </is>
      </c>
      <c r="B5" t="inlineStr">
        <is>
          <t>Rodaje corto</t>
        </is>
      </c>
      <c r="C5" t="inlineStr">
        <is>
          <t>Descarga</t>
        </is>
      </c>
    </row>
    <row r="6">
      <c r="A6" t="inlineStr">
        <is>
          <t>Viernes</t>
        </is>
      </c>
      <c r="B6" t="inlineStr">
        <is>
          <t>Tirada larga</t>
        </is>
      </c>
      <c r="C6" t="inlineStr">
        <is>
          <t>Puesta a punto</t>
        </is>
      </c>
    </row>
    <row r="7">
      <c r="A7" t="inlineStr">
        <is>
          <t>Sábado</t>
        </is>
      </c>
      <c r="B7" t="inlineStr">
        <is>
          <t>Carrera</t>
        </is>
      </c>
    </row>
    <row r="8">
      <c r="A8" t="inlineStr">
        <is>
          <t>Domingo</t>
        </is>
      </c>
      <c r="B8" t="inlineStr">
        <is>
          <t>Descanso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2026-10-02T13:12:05Z</dcterms:created>
  <dcterms:modified xmlns:dcterms="http://purl.org/dc/terms/" xmlns:xsi="http://www.w3.org/2001/XMLSchema-instance" xsi:type="dcterms:W3CDTF">2026-10-02T13:12:05Z</dcterms:modified>
</cp:coreProperties>
</file>