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orreccione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0.0%"/>
    <numFmt numFmtId="167" formatCode="0.000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4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1" fontId="6" fillId="4" borderId="1" applyAlignment="1" applyProtection="1" pivotButton="0" quotePrefix="0" xfId="0">
      <alignment horizontal="center" vertical="center"/>
      <protection locked="0" hidden="0"/>
    </xf>
    <xf numFmtId="4" fontId="6" fillId="4" borderId="1" applyAlignment="1" applyProtection="1" pivotButton="0" quotePrefix="0" xfId="0">
      <alignment horizontal="center" vertical="center"/>
      <protection locked="0" hidden="0"/>
    </xf>
    <xf numFmtId="9" fontId="6" fillId="4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vertical="center"/>
    </xf>
    <xf numFmtId="1" fontId="9" fillId="5" borderId="1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6" fillId="4" borderId="1" applyAlignment="1" applyProtection="1" pivotButton="0" quotePrefix="0" xfId="0">
      <alignment vertical="center"/>
      <protection locked="0" hidden="0"/>
    </xf>
    <xf numFmtId="166" fontId="7" fillId="0" borderId="1" applyAlignment="1" pivotButton="0" quotePrefix="0" xfId="0">
      <alignment horizontal="center" vertical="center"/>
    </xf>
    <xf numFmtId="4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4" fontId="7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0" fontId="6" fillId="4" borderId="1" applyAlignment="1" applyProtection="1" pivotButton="0" quotePrefix="0" xfId="0">
      <alignment horizontal="center" vertical="center"/>
      <protection locked="0" hidden="0"/>
    </xf>
    <xf numFmtId="167" fontId="8" fillId="0" borderId="1" applyAlignment="1" pivotButton="0" quotePrefix="0" xfId="0">
      <alignment horizontal="center" vertical="center"/>
    </xf>
    <xf numFmtId="4" fontId="9" fillId="5" borderId="1" applyAlignment="1" pivotButton="0" quotePrefix="0" xfId="0">
      <alignment horizontal="center"/>
    </xf>
    <xf numFmtId="166" fontId="9" fillId="5" borderId="1" applyAlignment="1" pivotButton="0" quotePrefix="0" xfId="0">
      <alignment horizontal="center"/>
    </xf>
    <xf numFmtId="4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111827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corrección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'Semanas'!D6</f>
            </strRef>
          </tx>
          <spPr>
            <a:ln xmlns:a="http://schemas.openxmlformats.org/drawingml/2006/main">
              <a:prstDash val="solid"/>
            </a:ln>
          </spPr>
          <cat>
            <numRef>
              <f>'Semanas'!$B$7:$B$18</f>
            </numRef>
          </cat>
          <val>
            <numRef>
              <f>'Semanas'!$D$7:$D$18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pendientes por grupo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'Panel'!H19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'Panel'!$B$20:$B$26</f>
            </numRef>
          </cat>
          <val>
            <numRef>
              <f>'Panel'!$H$20:$H$26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38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38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5" customWidth="1" min="3" max="3"/>
    <col width="15" customWidth="1" min="4" max="4"/>
    <col width="15" customWidth="1" min="5" max="5"/>
    <col width="15" customWidth="1" min="6" max="6"/>
    <col width="17" customWidth="1" min="7" max="7"/>
    <col width="15" customWidth="1" min="8" max="8"/>
    <col width="13" customWidth="1" min="9" max="9"/>
  </cols>
  <sheetData>
    <row r="2" ht="34" customHeight="1">
      <c r="B2" s="1" t="inlineStr">
        <is>
          <t>Panel de corrección de exámenes y trabajos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Curso 2026-27 · Datos de ejemplo ficticios: sustitúyelos por los tuyos</t>
        </is>
      </c>
    </row>
    <row r="5" ht="32" customHeight="1">
      <c r="B5" s="4" t="inlineStr">
        <is>
          <t>ACTIVIDADES ABIERTAS</t>
        </is>
      </c>
      <c r="C5" s="4" t="inlineStr">
        <is>
          <t>EJERCICIOS PENDIENTES</t>
        </is>
      </c>
      <c r="D5" s="4" t="inlineStr">
        <is>
          <t>HORAS PENDIENTES</t>
        </is>
      </c>
      <c r="E5" s="4" t="inlineStr">
        <is>
          <t>ACTIVIDADES RETRASADAS</t>
        </is>
      </c>
      <c r="F5" s="4" t="inlineStr">
        <is>
          <t>ACTIVIDADES URGENTES</t>
        </is>
      </c>
      <c r="G5" s="4" t="inlineStr">
        <is>
          <t>PRÓXIMA FECHA LÍMITE</t>
        </is>
      </c>
      <c r="H5" s="4" t="inlineStr">
        <is>
          <t>% CORREGIDO</t>
        </is>
      </c>
    </row>
    <row r="6" ht="36" customHeight="1">
      <c r="B6" s="5">
        <f>COUNTIF(Correcciones!$J$7:$J$46,"&gt;0")</f>
        <v/>
      </c>
      <c r="C6" s="5">
        <f>SUM(Correcciones!$J$7:$J$46)</f>
        <v/>
      </c>
      <c r="D6" s="6">
        <f>SUM(Correcciones!$L$7:$L$46)</f>
        <v/>
      </c>
      <c r="E6" s="5">
        <f>COUNTIF(Correcciones!$O$7:$O$46,"Retrasado")</f>
        <v/>
      </c>
      <c r="F6" s="5">
        <f>COUNTIF(Correcciones!$O$7:$O$46,"Urgente")</f>
        <v/>
      </c>
      <c r="G6" s="7">
        <f>IFERROR(INDEX(Correcciones!$I$7:$I$46,MATCH(SMALL(Correcciones!$P$7:$P$46,1),Correcciones!$P$7:$P$46,0)),"-")</f>
        <v/>
      </c>
      <c r="H6" s="8">
        <f>IF(SUM(Correcciones!$F$7:$F$46)=0,0,SUM(Correcciones!$H$7:$H$46)/SUM(Correcciones!$F$7:$F$46))</f>
        <v/>
      </c>
    </row>
    <row r="8">
      <c r="B8" s="9" t="inlineStr">
        <is>
          <t>AJUSTES</t>
        </is>
      </c>
      <c r="E8" s="9" t="inlineStr">
        <is>
          <t>ACTIVIDADES POR ESTADO</t>
        </is>
      </c>
    </row>
    <row r="9" ht="26" customHeight="1">
      <c r="B9" s="10" t="inlineStr">
        <is>
          <t>Fecha de referencia</t>
        </is>
      </c>
      <c r="C9" s="11" t="n">
        <v>46335</v>
      </c>
      <c r="E9" s="12" t="inlineStr">
        <is>
          <t>Estado</t>
        </is>
      </c>
      <c r="F9" s="12" t="inlineStr">
        <is>
          <t>Nº</t>
        </is>
      </c>
    </row>
    <row r="10">
      <c r="B10" s="10" t="inlineStr">
        <is>
          <t>Fecha que se usa</t>
        </is>
      </c>
      <c r="C10" s="13">
        <f>IF(C9="",TODAY(),C9)</f>
        <v/>
      </c>
      <c r="E10" s="14" t="inlineStr">
        <is>
          <t>Corregido</t>
        </is>
      </c>
      <c r="F10" s="15">
        <f>COUNTIF(Correcciones!$O$7:$O$46,E10)</f>
        <v/>
      </c>
    </row>
    <row r="11">
      <c r="B11" s="10" t="inlineStr">
        <is>
          <t>Inicio del calendario semanal</t>
        </is>
      </c>
      <c r="C11" s="11" t="n">
        <v>46307</v>
      </c>
      <c r="E11" s="14" t="inlineStr">
        <is>
          <t>En plazo</t>
        </is>
      </c>
      <c r="F11" s="15">
        <f>COUNTIF(Correcciones!$O$7:$O$46,E11)</f>
        <v/>
      </c>
    </row>
    <row r="12">
      <c r="B12" s="10" t="inlineStr">
        <is>
          <t>Lunes de la primera semana</t>
        </is>
      </c>
      <c r="C12" s="13">
        <f>C11-WEEKDAY(C11,2)+1</f>
        <v/>
      </c>
      <c r="E12" s="14" t="inlineStr">
        <is>
          <t>Urgente</t>
        </is>
      </c>
      <c r="F12" s="15">
        <f>COUNTIF(Correcciones!$O$7:$O$46,E12)</f>
        <v/>
      </c>
    </row>
    <row r="13">
      <c r="B13" s="10" t="inlineStr">
        <is>
          <t>Plazo de devolución (días)</t>
        </is>
      </c>
      <c r="C13" s="16" t="n">
        <v>10</v>
      </c>
      <c r="E13" s="14" t="inlineStr">
        <is>
          <t>Retrasado</t>
        </is>
      </c>
      <c r="F13" s="15">
        <f>COUNTIF(Correcciones!$O$7:$O$46,E13)</f>
        <v/>
      </c>
    </row>
    <row r="14">
      <c r="B14" s="10" t="inlineStr">
        <is>
          <t>Aviso «Urgente» (días antes)</t>
        </is>
      </c>
      <c r="C14" s="16" t="n">
        <v>3</v>
      </c>
      <c r="E14" s="14" t="inlineStr">
        <is>
          <t>Programado</t>
        </is>
      </c>
      <c r="F14" s="15">
        <f>COUNTIF(Correcciones!$O$7:$O$46,E14)</f>
        <v/>
      </c>
    </row>
    <row r="15">
      <c r="B15" s="10" t="inlineStr">
        <is>
          <t>Horas disponibles por semana</t>
        </is>
      </c>
      <c r="C15" s="17" t="n">
        <v>10</v>
      </c>
      <c r="E15" s="14" t="inlineStr">
        <is>
          <t>Faltan datos</t>
        </is>
      </c>
      <c r="F15" s="15">
        <f>COUNTIF(Correcciones!$O$7:$O$46,E15)</f>
        <v/>
      </c>
    </row>
    <row r="16">
      <c r="B16" s="10" t="inlineStr">
        <is>
          <t>«Ajustado» desde el % de uso</t>
        </is>
      </c>
      <c r="C16" s="18" t="n">
        <v>0.8</v>
      </c>
      <c r="E16" s="19" t="inlineStr">
        <is>
          <t>Total</t>
        </is>
      </c>
      <c r="F16" s="20">
        <f>SUM(F10:F15)</f>
        <v/>
      </c>
    </row>
    <row r="17">
      <c r="B17" s="21" t="inlineStr">
        <is>
          <t>Borra la fecha de referencia para usar la de hoy.</t>
        </is>
      </c>
    </row>
    <row r="18">
      <c r="B18" s="9" t="inlineStr">
        <is>
          <t>ESTADO POR GRUPO (escribe aquí los nombres de tus grupos)</t>
        </is>
      </c>
    </row>
    <row r="19" ht="32" customHeight="1">
      <c r="B19" s="12" t="inlineStr">
        <is>
          <t>Grupo</t>
        </is>
      </c>
      <c r="C19" s="12" t="inlineStr">
        <is>
          <t>Actividades</t>
        </is>
      </c>
      <c r="D19" s="12" t="inlineStr">
        <is>
          <t>Ejercicios</t>
        </is>
      </c>
      <c r="E19" s="12" t="inlineStr">
        <is>
          <t>Corregidos</t>
        </is>
      </c>
      <c r="F19" s="12" t="inlineStr">
        <is>
          <t>Pendientes</t>
        </is>
      </c>
      <c r="G19" s="12" t="inlineStr">
        <is>
          <t>% corregido</t>
        </is>
      </c>
      <c r="H19" s="12" t="inlineStr">
        <is>
          <t>Horas pendientes</t>
        </is>
      </c>
      <c r="I19" s="12" t="inlineStr">
        <is>
          <t>Semáforo</t>
        </is>
      </c>
    </row>
    <row r="20">
      <c r="B20" s="22" t="inlineStr">
        <is>
          <t>1.º ESO A</t>
        </is>
      </c>
      <c r="C20" s="15">
        <f>IF(B20="","",COUNTIF(Correcciones!$C$7:$C$46,B20))</f>
        <v/>
      </c>
      <c r="D20" s="15">
        <f>IF(B20="","",SUMIF(Correcciones!$C$7:$C$46,B20,Correcciones!$F$7:$F$46))</f>
        <v/>
      </c>
      <c r="E20" s="15">
        <f>IF(B20="","",SUMIF(Correcciones!$C$7:$C$46,B20,Correcciones!$H$7:$H$46))</f>
        <v/>
      </c>
      <c r="F20" s="15">
        <f>IF(B20="","",SUMIF(Correcciones!$C$7:$C$46,B20,Correcciones!$J$7:$J$46))</f>
        <v/>
      </c>
      <c r="G20" s="23">
        <f>IF(B20="","",IF(D20=0,0,E20/D20))</f>
        <v/>
      </c>
      <c r="H20" s="24">
        <f>IF(B20="","",SUMIF(Correcciones!$C$7:$C$46,B20,Correcciones!$L$7:$L$46))</f>
        <v/>
      </c>
      <c r="I20" s="25">
        <f>IF(B20="","",IF(COUNTIFS(Correcciones!$C$7:$C$46,B20,Correcciones!$O$7:$O$46,"Retrasado")&gt;0,"Retraso",IF(COUNTIFS(Correcciones!$C$7:$C$46,B20,Correcciones!$O$7:$O$46,"Urgente")&gt;0,"Urgente","Al día")))</f>
        <v/>
      </c>
    </row>
    <row r="21">
      <c r="B21" s="22" t="inlineStr">
        <is>
          <t>1.º ESO B</t>
        </is>
      </c>
      <c r="C21" s="15">
        <f>IF(B21="","",COUNTIF(Correcciones!$C$7:$C$46,B21))</f>
        <v/>
      </c>
      <c r="D21" s="15">
        <f>IF(B21="","",SUMIF(Correcciones!$C$7:$C$46,B21,Correcciones!$F$7:$F$46))</f>
        <v/>
      </c>
      <c r="E21" s="15">
        <f>IF(B21="","",SUMIF(Correcciones!$C$7:$C$46,B21,Correcciones!$H$7:$H$46))</f>
        <v/>
      </c>
      <c r="F21" s="15">
        <f>IF(B21="","",SUMIF(Correcciones!$C$7:$C$46,B21,Correcciones!$J$7:$J$46))</f>
        <v/>
      </c>
      <c r="G21" s="23">
        <f>IF(B21="","",IF(D21=0,0,E21/D21))</f>
        <v/>
      </c>
      <c r="H21" s="24">
        <f>IF(B21="","",SUMIF(Correcciones!$C$7:$C$46,B21,Correcciones!$L$7:$L$46))</f>
        <v/>
      </c>
      <c r="I21" s="25">
        <f>IF(B21="","",IF(COUNTIFS(Correcciones!$C$7:$C$46,B21,Correcciones!$O$7:$O$46,"Retrasado")&gt;0,"Retraso",IF(COUNTIFS(Correcciones!$C$7:$C$46,B21,Correcciones!$O$7:$O$46,"Urgente")&gt;0,"Urgente","Al día")))</f>
        <v/>
      </c>
    </row>
    <row r="22">
      <c r="B22" s="22" t="inlineStr">
        <is>
          <t>2.º ESO A</t>
        </is>
      </c>
      <c r="C22" s="15">
        <f>IF(B22="","",COUNTIF(Correcciones!$C$7:$C$46,B22))</f>
        <v/>
      </c>
      <c r="D22" s="15">
        <f>IF(B22="","",SUMIF(Correcciones!$C$7:$C$46,B22,Correcciones!$F$7:$F$46))</f>
        <v/>
      </c>
      <c r="E22" s="15">
        <f>IF(B22="","",SUMIF(Correcciones!$C$7:$C$46,B22,Correcciones!$H$7:$H$46))</f>
        <v/>
      </c>
      <c r="F22" s="15">
        <f>IF(B22="","",SUMIF(Correcciones!$C$7:$C$46,B22,Correcciones!$J$7:$J$46))</f>
        <v/>
      </c>
      <c r="G22" s="23">
        <f>IF(B22="","",IF(D22=0,0,E22/D22))</f>
        <v/>
      </c>
      <c r="H22" s="24">
        <f>IF(B22="","",SUMIF(Correcciones!$C$7:$C$46,B22,Correcciones!$L$7:$L$46))</f>
        <v/>
      </c>
      <c r="I22" s="25">
        <f>IF(B22="","",IF(COUNTIFS(Correcciones!$C$7:$C$46,B22,Correcciones!$O$7:$O$46,"Retrasado")&gt;0,"Retraso",IF(COUNTIFS(Correcciones!$C$7:$C$46,B22,Correcciones!$O$7:$O$46,"Urgente")&gt;0,"Urgente","Al día")))</f>
        <v/>
      </c>
    </row>
    <row r="23">
      <c r="B23" s="22" t="inlineStr">
        <is>
          <t>2.º ESO B</t>
        </is>
      </c>
      <c r="C23" s="15">
        <f>IF(B23="","",COUNTIF(Correcciones!$C$7:$C$46,B23))</f>
        <v/>
      </c>
      <c r="D23" s="15">
        <f>IF(B23="","",SUMIF(Correcciones!$C$7:$C$46,B23,Correcciones!$F$7:$F$46))</f>
        <v/>
      </c>
      <c r="E23" s="15">
        <f>IF(B23="","",SUMIF(Correcciones!$C$7:$C$46,B23,Correcciones!$H$7:$H$46))</f>
        <v/>
      </c>
      <c r="F23" s="15">
        <f>IF(B23="","",SUMIF(Correcciones!$C$7:$C$46,B23,Correcciones!$J$7:$J$46))</f>
        <v/>
      </c>
      <c r="G23" s="23">
        <f>IF(B23="","",IF(D23=0,0,E23/D23))</f>
        <v/>
      </c>
      <c r="H23" s="24">
        <f>IF(B23="","",SUMIF(Correcciones!$C$7:$C$46,B23,Correcciones!$L$7:$L$46))</f>
        <v/>
      </c>
      <c r="I23" s="25">
        <f>IF(B23="","",IF(COUNTIFS(Correcciones!$C$7:$C$46,B23,Correcciones!$O$7:$O$46,"Retrasado")&gt;0,"Retraso",IF(COUNTIFS(Correcciones!$C$7:$C$46,B23,Correcciones!$O$7:$O$46,"Urgente")&gt;0,"Urgente","Al día")))</f>
        <v/>
      </c>
    </row>
    <row r="24">
      <c r="B24" s="22" t="inlineStr">
        <is>
          <t>3.º ESO B</t>
        </is>
      </c>
      <c r="C24" s="15">
        <f>IF(B24="","",COUNTIF(Correcciones!$C$7:$C$46,B24))</f>
        <v/>
      </c>
      <c r="D24" s="15">
        <f>IF(B24="","",SUMIF(Correcciones!$C$7:$C$46,B24,Correcciones!$F$7:$F$46))</f>
        <v/>
      </c>
      <c r="E24" s="15">
        <f>IF(B24="","",SUMIF(Correcciones!$C$7:$C$46,B24,Correcciones!$H$7:$H$46))</f>
        <v/>
      </c>
      <c r="F24" s="15">
        <f>IF(B24="","",SUMIF(Correcciones!$C$7:$C$46,B24,Correcciones!$J$7:$J$46))</f>
        <v/>
      </c>
      <c r="G24" s="23">
        <f>IF(B24="","",IF(D24=0,0,E24/D24))</f>
        <v/>
      </c>
      <c r="H24" s="24">
        <f>IF(B24="","",SUMIF(Correcciones!$C$7:$C$46,B24,Correcciones!$L$7:$L$46))</f>
        <v/>
      </c>
      <c r="I24" s="25">
        <f>IF(B24="","",IF(COUNTIFS(Correcciones!$C$7:$C$46,B24,Correcciones!$O$7:$O$46,"Retrasado")&gt;0,"Retraso",IF(COUNTIFS(Correcciones!$C$7:$C$46,B24,Correcciones!$O$7:$O$46,"Urgente")&gt;0,"Urgente","Al día")))</f>
        <v/>
      </c>
    </row>
    <row r="25">
      <c r="B25" s="22" t="inlineStr">
        <is>
          <t>4.º ESO A</t>
        </is>
      </c>
      <c r="C25" s="15">
        <f>IF(B25="","",COUNTIF(Correcciones!$C$7:$C$46,B25))</f>
        <v/>
      </c>
      <c r="D25" s="15">
        <f>IF(B25="","",SUMIF(Correcciones!$C$7:$C$46,B25,Correcciones!$F$7:$F$46))</f>
        <v/>
      </c>
      <c r="E25" s="15">
        <f>IF(B25="","",SUMIF(Correcciones!$C$7:$C$46,B25,Correcciones!$H$7:$H$46))</f>
        <v/>
      </c>
      <c r="F25" s="15">
        <f>IF(B25="","",SUMIF(Correcciones!$C$7:$C$46,B25,Correcciones!$J$7:$J$46))</f>
        <v/>
      </c>
      <c r="G25" s="23">
        <f>IF(B25="","",IF(D25=0,0,E25/D25))</f>
        <v/>
      </c>
      <c r="H25" s="24">
        <f>IF(B25="","",SUMIF(Correcciones!$C$7:$C$46,B25,Correcciones!$L$7:$L$46))</f>
        <v/>
      </c>
      <c r="I25" s="25">
        <f>IF(B25="","",IF(COUNTIFS(Correcciones!$C$7:$C$46,B25,Correcciones!$O$7:$O$46,"Retrasado")&gt;0,"Retraso",IF(COUNTIFS(Correcciones!$C$7:$C$46,B25,Correcciones!$O$7:$O$46,"Urgente")&gt;0,"Urgente","Al día")))</f>
        <v/>
      </c>
    </row>
    <row r="26">
      <c r="B26" s="22" t="inlineStr">
        <is>
          <t>1.º Bach. A</t>
        </is>
      </c>
      <c r="C26" s="15">
        <f>IF(B26="","",COUNTIF(Correcciones!$C$7:$C$46,B26))</f>
        <v/>
      </c>
      <c r="D26" s="15">
        <f>IF(B26="","",SUMIF(Correcciones!$C$7:$C$46,B26,Correcciones!$F$7:$F$46))</f>
        <v/>
      </c>
      <c r="E26" s="15">
        <f>IF(B26="","",SUMIF(Correcciones!$C$7:$C$46,B26,Correcciones!$H$7:$H$46))</f>
        <v/>
      </c>
      <c r="F26" s="15">
        <f>IF(B26="","",SUMIF(Correcciones!$C$7:$C$46,B26,Correcciones!$J$7:$J$46))</f>
        <v/>
      </c>
      <c r="G26" s="23">
        <f>IF(B26="","",IF(D26=0,0,E26/D26))</f>
        <v/>
      </c>
      <c r="H26" s="24">
        <f>IF(B26="","",SUMIF(Correcciones!$C$7:$C$46,B26,Correcciones!$L$7:$L$46))</f>
        <v/>
      </c>
      <c r="I26" s="25">
        <f>IF(B26="","",IF(COUNTIFS(Correcciones!$C$7:$C$46,B26,Correcciones!$O$7:$O$46,"Retrasado")&gt;0,"Retraso",IF(COUNTIFS(Correcciones!$C$7:$C$46,B26,Correcciones!$O$7:$O$46,"Urgente")&gt;0,"Urgente","Al día")))</f>
        <v/>
      </c>
    </row>
    <row r="27">
      <c r="B27" s="22" t="n"/>
      <c r="C27" s="15">
        <f>IF(B27="","",COUNTIF(Correcciones!$C$7:$C$46,B27))</f>
        <v/>
      </c>
      <c r="D27" s="15">
        <f>IF(B27="","",SUMIF(Correcciones!$C$7:$C$46,B27,Correcciones!$F$7:$F$46))</f>
        <v/>
      </c>
      <c r="E27" s="15">
        <f>IF(B27="","",SUMIF(Correcciones!$C$7:$C$46,B27,Correcciones!$H$7:$H$46))</f>
        <v/>
      </c>
      <c r="F27" s="15">
        <f>IF(B27="","",SUMIF(Correcciones!$C$7:$C$46,B27,Correcciones!$J$7:$J$46))</f>
        <v/>
      </c>
      <c r="G27" s="23">
        <f>IF(B27="","",IF(D27=0,0,E27/D27))</f>
        <v/>
      </c>
      <c r="H27" s="24">
        <f>IF(B27="","",SUMIF(Correcciones!$C$7:$C$46,B27,Correcciones!$L$7:$L$46))</f>
        <v/>
      </c>
      <c r="I27" s="25">
        <f>IF(B27="","",IF(COUNTIFS(Correcciones!$C$7:$C$46,B27,Correcciones!$O$7:$O$46,"Retrasado")&gt;0,"Retraso",IF(COUNTIFS(Correcciones!$C$7:$C$46,B27,Correcciones!$O$7:$O$46,"Urgente")&gt;0,"Urgente","Al día")))</f>
        <v/>
      </c>
    </row>
    <row r="29">
      <c r="B29" s="9" t="inlineStr">
        <is>
          <t>PRÓXIMAS DEVOLUCIONES DE NOTAS</t>
        </is>
      </c>
    </row>
    <row r="30" ht="32" customHeight="1">
      <c r="B30" s="12" t="inlineStr">
        <is>
          <t>Actividad</t>
        </is>
      </c>
      <c r="C30" s="12" t="inlineStr">
        <is>
          <t>Grupo</t>
        </is>
      </c>
      <c r="D30" s="12" t="inlineStr">
        <is>
          <t>Fecha límite</t>
        </is>
      </c>
      <c r="E30" s="12" t="inlineStr">
        <is>
          <t>Pendientes</t>
        </is>
      </c>
      <c r="F30" s="12" t="inlineStr">
        <is>
          <t>Horas pendientes</t>
        </is>
      </c>
      <c r="G30" s="12" t="inlineStr">
        <is>
          <t>Estado</t>
        </is>
      </c>
      <c r="H30" s="12" t="inlineStr">
        <is>
          <t>Fila</t>
        </is>
      </c>
    </row>
    <row r="31">
      <c r="B31" s="26">
        <f>IF($H31="","",INDEX(Correcciones!$B$7:$B$46,$H31))</f>
        <v/>
      </c>
      <c r="C31" s="25">
        <f>IF($H31="","",INDEX(Correcciones!$C$7:$C$46,$H31))</f>
        <v/>
      </c>
      <c r="D31" s="27">
        <f>IF($H31="","",INDEX(Correcciones!$I$7:$I$46,$H31))</f>
        <v/>
      </c>
      <c r="E31" s="15">
        <f>IF($H31="","",INDEX(Correcciones!$J$7:$J$46,$H31))</f>
        <v/>
      </c>
      <c r="F31" s="24">
        <f>IF($H31="","",INDEX(Correcciones!$L$7:$L$46,$H31))</f>
        <v/>
      </c>
      <c r="G31" s="25">
        <f>IF($H31="","",INDEX(Correcciones!$O$7:$O$46,$H31))</f>
        <v/>
      </c>
      <c r="H31" s="28">
        <f>IFERROR(MATCH(SMALL(Correcciones!$P$7:$P$46,ROWS(H$31:H31)),Correcciones!$P$7:$P$46,0),"")</f>
        <v/>
      </c>
    </row>
    <row r="32">
      <c r="B32" s="26">
        <f>IF($H32="","",INDEX(Correcciones!$B$7:$B$46,$H32))</f>
        <v/>
      </c>
      <c r="C32" s="25">
        <f>IF($H32="","",INDEX(Correcciones!$C$7:$C$46,$H32))</f>
        <v/>
      </c>
      <c r="D32" s="27">
        <f>IF($H32="","",INDEX(Correcciones!$I$7:$I$46,$H32))</f>
        <v/>
      </c>
      <c r="E32" s="15">
        <f>IF($H32="","",INDEX(Correcciones!$J$7:$J$46,$H32))</f>
        <v/>
      </c>
      <c r="F32" s="24">
        <f>IF($H32="","",INDEX(Correcciones!$L$7:$L$46,$H32))</f>
        <v/>
      </c>
      <c r="G32" s="25">
        <f>IF($H32="","",INDEX(Correcciones!$O$7:$O$46,$H32))</f>
        <v/>
      </c>
      <c r="H32" s="28">
        <f>IFERROR(MATCH(SMALL(Correcciones!$P$7:$P$46,ROWS(H$31:H32)),Correcciones!$P$7:$P$46,0),"")</f>
        <v/>
      </c>
    </row>
    <row r="33">
      <c r="B33" s="26">
        <f>IF($H33="","",INDEX(Correcciones!$B$7:$B$46,$H33))</f>
        <v/>
      </c>
      <c r="C33" s="25">
        <f>IF($H33="","",INDEX(Correcciones!$C$7:$C$46,$H33))</f>
        <v/>
      </c>
      <c r="D33" s="27">
        <f>IF($H33="","",INDEX(Correcciones!$I$7:$I$46,$H33))</f>
        <v/>
      </c>
      <c r="E33" s="15">
        <f>IF($H33="","",INDEX(Correcciones!$J$7:$J$46,$H33))</f>
        <v/>
      </c>
      <c r="F33" s="24">
        <f>IF($H33="","",INDEX(Correcciones!$L$7:$L$46,$H33))</f>
        <v/>
      </c>
      <c r="G33" s="25">
        <f>IF($H33="","",INDEX(Correcciones!$O$7:$O$46,$H33))</f>
        <v/>
      </c>
      <c r="H33" s="28">
        <f>IFERROR(MATCH(SMALL(Correcciones!$P$7:$P$46,ROWS(H$31:H33)),Correcciones!$P$7:$P$46,0),"")</f>
        <v/>
      </c>
    </row>
    <row r="34">
      <c r="B34" s="26">
        <f>IF($H34="","",INDEX(Correcciones!$B$7:$B$46,$H34))</f>
        <v/>
      </c>
      <c r="C34" s="25">
        <f>IF($H34="","",INDEX(Correcciones!$C$7:$C$46,$H34))</f>
        <v/>
      </c>
      <c r="D34" s="27">
        <f>IF($H34="","",INDEX(Correcciones!$I$7:$I$46,$H34))</f>
        <v/>
      </c>
      <c r="E34" s="15">
        <f>IF($H34="","",INDEX(Correcciones!$J$7:$J$46,$H34))</f>
        <v/>
      </c>
      <c r="F34" s="24">
        <f>IF($H34="","",INDEX(Correcciones!$L$7:$L$46,$H34))</f>
        <v/>
      </c>
      <c r="G34" s="25">
        <f>IF($H34="","",INDEX(Correcciones!$O$7:$O$46,$H34))</f>
        <v/>
      </c>
      <c r="H34" s="28">
        <f>IFERROR(MATCH(SMALL(Correcciones!$P$7:$P$46,ROWS(H$31:H34)),Correcciones!$P$7:$P$46,0),"")</f>
        <v/>
      </c>
    </row>
    <row r="35">
      <c r="B35" s="26">
        <f>IF($H35="","",INDEX(Correcciones!$B$7:$B$46,$H35))</f>
        <v/>
      </c>
      <c r="C35" s="25">
        <f>IF($H35="","",INDEX(Correcciones!$C$7:$C$46,$H35))</f>
        <v/>
      </c>
      <c r="D35" s="27">
        <f>IF($H35="","",INDEX(Correcciones!$I$7:$I$46,$H35))</f>
        <v/>
      </c>
      <c r="E35" s="15">
        <f>IF($H35="","",INDEX(Correcciones!$J$7:$J$46,$H35))</f>
        <v/>
      </c>
      <c r="F35" s="24">
        <f>IF($H35="","",INDEX(Correcciones!$L$7:$L$46,$H35))</f>
        <v/>
      </c>
      <c r="G35" s="25">
        <f>IF($H35="","",INDEX(Correcciones!$O$7:$O$46,$H35))</f>
        <v/>
      </c>
      <c r="H35" s="28">
        <f>IFERROR(MATCH(SMALL(Correcciones!$P$7:$P$46,ROWS(H$31:H35)),Correcciones!$P$7:$P$46,0),"")</f>
        <v/>
      </c>
    </row>
    <row r="36">
      <c r="B36" s="26">
        <f>IF($H36="","",INDEX(Correcciones!$B$7:$B$46,$H36))</f>
        <v/>
      </c>
      <c r="C36" s="25">
        <f>IF($H36="","",INDEX(Correcciones!$C$7:$C$46,$H36))</f>
        <v/>
      </c>
      <c r="D36" s="27">
        <f>IF($H36="","",INDEX(Correcciones!$I$7:$I$46,$H36))</f>
        <v/>
      </c>
      <c r="E36" s="15">
        <f>IF($H36="","",INDEX(Correcciones!$J$7:$J$46,$H36))</f>
        <v/>
      </c>
      <c r="F36" s="24">
        <f>IF($H36="","",INDEX(Correcciones!$L$7:$L$46,$H36))</f>
        <v/>
      </c>
      <c r="G36" s="25">
        <f>IF($H36="","",INDEX(Correcciones!$O$7:$O$46,$H36))</f>
        <v/>
      </c>
      <c r="H36" s="28">
        <f>IFERROR(MATCH(SMALL(Correcciones!$P$7:$P$46,ROWS(H$31:H36)),Correcciones!$P$7:$P$46,0),"")</f>
        <v/>
      </c>
    </row>
    <row r="37">
      <c r="B37" s="21" t="inlineStr">
        <is>
          <t>Se ordenan por fecha límite; solo aparecen actividades con ejercicios pendientes (las 6 primeras).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E6">
    <cfRule type="expression" priority="1" dxfId="0">
      <formula>E6&gt;0</formula>
    </cfRule>
  </conditionalFormatting>
  <conditionalFormatting sqref="F6">
    <cfRule type="expression" priority="2" dxfId="1">
      <formula>F6&gt;0</formula>
    </cfRule>
  </conditionalFormatting>
  <conditionalFormatting sqref="F10:F15">
    <cfRule type="dataBar" priority="3">
      <dataBar>
        <cfvo type="num" val="0"/>
        <cfvo type="max"/>
        <color rgb="0010B981"/>
      </dataBar>
    </cfRule>
  </conditionalFormatting>
  <conditionalFormatting sqref="I20:I27">
    <cfRule type="cellIs" priority="4" operator="equal" dxfId="0">
      <formula>"Retraso"</formula>
    </cfRule>
    <cfRule type="cellIs" priority="5" operator="equal" dxfId="1">
      <formula>"Urgente"</formula>
    </cfRule>
    <cfRule type="cellIs" priority="6" operator="equal" dxfId="2">
      <formula>"Al día"</formula>
    </cfRule>
  </conditionalFormatting>
  <conditionalFormatting sqref="G20:G27">
    <cfRule type="dataBar" priority="7">
      <dataBar>
        <cfvo type="num" val="0"/>
        <cfvo type="max"/>
        <color rgb="0010B981"/>
      </dataBar>
    </cfRule>
  </conditionalFormatting>
  <conditionalFormatting sqref="H20:H27">
    <cfRule type="dataBar" priority="8">
      <dataBar>
        <cfvo type="num" val="0"/>
        <cfvo type="max"/>
        <color rgb="00F59E0B"/>
      </dataBar>
    </cfRule>
  </conditionalFormatting>
  <conditionalFormatting sqref="G31:G36">
    <cfRule type="cellIs" priority="9" operator="equal" dxfId="0">
      <formula>"Retrasado"</formula>
    </cfRule>
    <cfRule type="cellIs" priority="10" operator="equal" dxfId="1">
      <formula>"Urgente"</formula>
    </cfRule>
    <cfRule type="cellIs" priority="11" operator="equal" dxfId="2">
      <formula>"En plazo"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P4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3" customWidth="1" min="4" max="4"/>
    <col width="14" customWidth="1" min="5" max="5"/>
    <col width="12" customWidth="1" min="6" max="6"/>
    <col width="12" customWidth="1" min="7" max="7"/>
    <col width="12" customWidth="1" min="8" max="8"/>
    <col width="14" customWidth="1" min="9" max="9"/>
    <col width="12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1" customWidth="1" min="16" max="16"/>
  </cols>
  <sheetData>
    <row r="2" ht="34" customHeight="1">
      <c r="B2" s="1" t="inlineStr">
        <is>
          <t>Calendario de entregas, exámenes y corrección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Una fila por examen o trabajo. Rellena las celdas crema; la fecha límite, lo pendiente y el estado se calculan solos.</t>
        </is>
      </c>
    </row>
    <row r="4">
      <c r="B4" s="19" t="inlineStr">
        <is>
          <t>Fecha de referencia</t>
        </is>
      </c>
      <c r="C4" s="13">
        <f>Panel!$C$10</f>
        <v/>
      </c>
      <c r="E4" s="19" t="inlineStr">
        <is>
          <t>Plazo de devolución (días)</t>
        </is>
      </c>
      <c r="G4" s="29">
        <f>Panel!$C$13</f>
        <v/>
      </c>
    </row>
    <row r="6" ht="48" customHeight="1">
      <c r="B6" s="12" t="inlineStr">
        <is>
          <t>Actividad</t>
        </is>
      </c>
      <c r="C6" s="12" t="inlineStr">
        <is>
          <t>Grupo</t>
        </is>
      </c>
      <c r="D6" s="12" t="inlineStr">
        <is>
          <t>Tipo</t>
        </is>
      </c>
      <c r="E6" s="12" t="inlineStr">
        <is>
          <t>Fecha del examen o entrega</t>
        </is>
      </c>
      <c r="F6" s="12" t="inlineStr">
        <is>
          <t>Ejercicios a corregir</t>
        </is>
      </c>
      <c r="G6" s="12" t="inlineStr">
        <is>
          <t>Minutos por ejercicio</t>
        </is>
      </c>
      <c r="H6" s="12" t="inlineStr">
        <is>
          <t>Ejercicios corregidos</t>
        </is>
      </c>
      <c r="I6" s="12" t="inlineStr">
        <is>
          <t>Fecha límite de notas</t>
        </is>
      </c>
      <c r="J6" s="12" t="inlineStr">
        <is>
          <t>Ejercicios pendientes</t>
        </is>
      </c>
      <c r="K6" s="12" t="inlineStr">
        <is>
          <t>Horas totales</t>
        </is>
      </c>
      <c r="L6" s="12" t="inlineStr">
        <is>
          <t>Horas pendientes</t>
        </is>
      </c>
      <c r="M6" s="12" t="inlineStr">
        <is>
          <t>% corregido</t>
        </is>
      </c>
      <c r="N6" s="12" t="inlineStr">
        <is>
          <t>Días hasta el límite</t>
        </is>
      </c>
      <c r="O6" s="12" t="inlineStr">
        <is>
          <t>Estado</t>
        </is>
      </c>
      <c r="P6" s="12" t="inlineStr">
        <is>
          <t>Orden aux.</t>
        </is>
      </c>
    </row>
    <row r="7">
      <c r="B7" s="22" t="inlineStr">
        <is>
          <t>Examen T1 Álgebra</t>
        </is>
      </c>
      <c r="C7" s="30" t="inlineStr">
        <is>
          <t>2.º ESO A</t>
        </is>
      </c>
      <c r="D7" s="30" t="inlineStr">
        <is>
          <t>Examen</t>
        </is>
      </c>
      <c r="E7" s="11" t="n">
        <v>46311</v>
      </c>
      <c r="F7" s="16" t="n">
        <v>27</v>
      </c>
      <c r="G7" s="16" t="n">
        <v>10</v>
      </c>
      <c r="H7" s="16" t="n">
        <v>27</v>
      </c>
      <c r="I7" s="27">
        <f>IF(OR(B7="",E7=""),"",E7+Panel!$C$13)</f>
        <v/>
      </c>
      <c r="J7" s="15">
        <f>IF(OR(B7="",F7=""),"",MAX(0,F7-H7))</f>
        <v/>
      </c>
      <c r="K7" s="24">
        <f>IF(OR(B7="",F7=""),"",F7*G7/60)</f>
        <v/>
      </c>
      <c r="L7" s="24">
        <f>IF(J7="","",J7*G7/60)</f>
        <v/>
      </c>
      <c r="M7" s="23">
        <f>IF(OR(B7="",F7="",F7=0),"",H7/F7)</f>
        <v/>
      </c>
      <c r="N7" s="15">
        <f>IF(OR(B7="",I7=""),"",I7-Panel!$C$10)</f>
        <v/>
      </c>
      <c r="O7" s="25">
        <f>IF(B7="","",IF(OR(E7="",F7=""),"Faltan datos",IF(J7&lt;=0,"Corregido",IF(E7&gt;Panel!$C$10,"Programado",IF(I7&lt;Panel!$C$10,"Retrasado",IF(I7-Panel!$C$10&lt;=Panel!$C$14,"Urgente","En plazo"))))))</f>
        <v/>
      </c>
      <c r="P7" s="31">
        <f>IF(OR(B7="",I7="",J7=""),"",IF(J7&gt;0,I7+ROW()/100000,""))</f>
        <v/>
      </c>
    </row>
    <row r="8">
      <c r="B8" s="22" t="inlineStr">
        <is>
          <t>Examen T1 Álgebra</t>
        </is>
      </c>
      <c r="C8" s="30" t="inlineStr">
        <is>
          <t>2.º ESO B</t>
        </is>
      </c>
      <c r="D8" s="30" t="inlineStr">
        <is>
          <t>Examen</t>
        </is>
      </c>
      <c r="E8" s="11" t="n">
        <v>46314</v>
      </c>
      <c r="F8" s="16" t="n">
        <v>26</v>
      </c>
      <c r="G8" s="16" t="n">
        <v>10</v>
      </c>
      <c r="H8" s="16" t="n">
        <v>26</v>
      </c>
      <c r="I8" s="27">
        <f>IF(OR(B8="",E8=""),"",E8+Panel!$C$13)</f>
        <v/>
      </c>
      <c r="J8" s="15">
        <f>IF(OR(B8="",F8=""),"",MAX(0,F8-H8))</f>
        <v/>
      </c>
      <c r="K8" s="24">
        <f>IF(OR(B8="",F8=""),"",F8*G8/60)</f>
        <v/>
      </c>
      <c r="L8" s="24">
        <f>IF(J8="","",J8*G8/60)</f>
        <v/>
      </c>
      <c r="M8" s="23">
        <f>IF(OR(B8="",F8="",F8=0),"",H8/F8)</f>
        <v/>
      </c>
      <c r="N8" s="15">
        <f>IF(OR(B8="",I8=""),"",I8-Panel!$C$10)</f>
        <v/>
      </c>
      <c r="O8" s="25">
        <f>IF(B8="","",IF(OR(E8="",F8=""),"Faltan datos",IF(J8&lt;=0,"Corregido",IF(E8&gt;Panel!$C$10,"Programado",IF(I8&lt;Panel!$C$10,"Retrasado",IF(I8-Panel!$C$10&lt;=Panel!$C$14,"Urgente","En plazo"))))))</f>
        <v/>
      </c>
      <c r="P8" s="31">
        <f>IF(OR(B8="",I8="",J8=""),"",IF(J8&gt;0,I8+ROW()/100000,""))</f>
        <v/>
      </c>
    </row>
    <row r="9">
      <c r="B9" s="22" t="inlineStr">
        <is>
          <t>Redacción «Mi verano»</t>
        </is>
      </c>
      <c r="C9" s="30" t="inlineStr">
        <is>
          <t>1.º ESO A</t>
        </is>
      </c>
      <c r="D9" s="30" t="inlineStr">
        <is>
          <t>Redacción</t>
        </is>
      </c>
      <c r="E9" s="11" t="n">
        <v>46318</v>
      </c>
      <c r="F9" s="16" t="n">
        <v>28</v>
      </c>
      <c r="G9" s="16" t="n">
        <v>8</v>
      </c>
      <c r="H9" s="16" t="n">
        <v>28</v>
      </c>
      <c r="I9" s="27">
        <f>IF(OR(B9="",E9=""),"",E9+Panel!$C$13)</f>
        <v/>
      </c>
      <c r="J9" s="15">
        <f>IF(OR(B9="",F9=""),"",MAX(0,F9-H9))</f>
        <v/>
      </c>
      <c r="K9" s="24">
        <f>IF(OR(B9="",F9=""),"",F9*G9/60)</f>
        <v/>
      </c>
      <c r="L9" s="24">
        <f>IF(J9="","",J9*G9/60)</f>
        <v/>
      </c>
      <c r="M9" s="23">
        <f>IF(OR(B9="",F9="",F9=0),"",H9/F9)</f>
        <v/>
      </c>
      <c r="N9" s="15">
        <f>IF(OR(B9="",I9=""),"",I9-Panel!$C$10)</f>
        <v/>
      </c>
      <c r="O9" s="25">
        <f>IF(B9="","",IF(OR(E9="",F9=""),"Faltan datos",IF(J9&lt;=0,"Corregido",IF(E9&gt;Panel!$C$10,"Programado",IF(I9&lt;Panel!$C$10,"Retrasado",IF(I9-Panel!$C$10&lt;=Panel!$C$14,"Urgente","En plazo"))))))</f>
        <v/>
      </c>
      <c r="P9" s="31">
        <f>IF(OR(B9="",I9="",J9=""),"",IF(J9&gt;0,I9+ROW()/100000,""))</f>
        <v/>
      </c>
    </row>
    <row r="10">
      <c r="B10" s="22" t="inlineStr">
        <is>
          <t>Examen U3 Funciones</t>
        </is>
      </c>
      <c r="C10" s="30" t="inlineStr">
        <is>
          <t>3.º ESO B</t>
        </is>
      </c>
      <c r="D10" s="30" t="inlineStr">
        <is>
          <t>Examen</t>
        </is>
      </c>
      <c r="E10" s="11" t="n">
        <v>46321</v>
      </c>
      <c r="F10" s="16" t="n">
        <v>24</v>
      </c>
      <c r="G10" s="16" t="n">
        <v>12</v>
      </c>
      <c r="H10" s="16" t="n">
        <v>20</v>
      </c>
      <c r="I10" s="27">
        <f>IF(OR(B10="",E10=""),"",E10+Panel!$C$13)</f>
        <v/>
      </c>
      <c r="J10" s="15">
        <f>IF(OR(B10="",F10=""),"",MAX(0,F10-H10))</f>
        <v/>
      </c>
      <c r="K10" s="24">
        <f>IF(OR(B10="",F10=""),"",F10*G10/60)</f>
        <v/>
      </c>
      <c r="L10" s="24">
        <f>IF(J10="","",J10*G10/60)</f>
        <v/>
      </c>
      <c r="M10" s="23">
        <f>IF(OR(B10="",F10="",F10=0),"",H10/F10)</f>
        <v/>
      </c>
      <c r="N10" s="15">
        <f>IF(OR(B10="",I10=""),"",I10-Panel!$C$10)</f>
        <v/>
      </c>
      <c r="O10" s="25">
        <f>IF(B10="","",IF(OR(E10="",F10=""),"Faltan datos",IF(J10&lt;=0,"Corregido",IF(E10&gt;Panel!$C$10,"Programado",IF(I10&lt;Panel!$C$10,"Retrasado",IF(I10-Panel!$C$10&lt;=Panel!$C$14,"Urgente","En plazo"))))))</f>
        <v/>
      </c>
      <c r="P10" s="31">
        <f>IF(OR(B10="",I10="",J10=""),"",IF(J10&gt;0,I10+ROW()/100000,""))</f>
        <v/>
      </c>
    </row>
    <row r="11">
      <c r="B11" s="22" t="inlineStr">
        <is>
          <t>Cuaderno 1.ª evaluación</t>
        </is>
      </c>
      <c r="C11" s="30" t="inlineStr">
        <is>
          <t>1.º ESO B</t>
        </is>
      </c>
      <c r="D11" s="30" t="inlineStr">
        <is>
          <t>Cuaderno</t>
        </is>
      </c>
      <c r="E11" s="11" t="n">
        <v>46325</v>
      </c>
      <c r="F11" s="16" t="n">
        <v>25</v>
      </c>
      <c r="G11" s="16" t="n">
        <v>6</v>
      </c>
      <c r="H11" s="16" t="n">
        <v>10</v>
      </c>
      <c r="I11" s="27">
        <f>IF(OR(B11="",E11=""),"",E11+Panel!$C$13)</f>
        <v/>
      </c>
      <c r="J11" s="15">
        <f>IF(OR(B11="",F11=""),"",MAX(0,F11-H11))</f>
        <v/>
      </c>
      <c r="K11" s="24">
        <f>IF(OR(B11="",F11=""),"",F11*G11/60)</f>
        <v/>
      </c>
      <c r="L11" s="24">
        <f>IF(J11="","",J11*G11/60)</f>
        <v/>
      </c>
      <c r="M11" s="23">
        <f>IF(OR(B11="",F11="",F11=0),"",H11/F11)</f>
        <v/>
      </c>
      <c r="N11" s="15">
        <f>IF(OR(B11="",I11=""),"",I11-Panel!$C$10)</f>
        <v/>
      </c>
      <c r="O11" s="25">
        <f>IF(B11="","",IF(OR(E11="",F11=""),"Faltan datos",IF(J11&lt;=0,"Corregido",IF(E11&gt;Panel!$C$10,"Programado",IF(I11&lt;Panel!$C$10,"Retrasado",IF(I11-Panel!$C$10&lt;=Panel!$C$14,"Urgente","En plazo"))))))</f>
        <v/>
      </c>
      <c r="P11" s="31">
        <f>IF(OR(B11="",I11="",J11=""),"",IF(J11&gt;0,I11+ROW()/100000,""))</f>
        <v/>
      </c>
    </row>
    <row r="12">
      <c r="B12" s="22" t="inlineStr">
        <is>
          <t>Examen T2 Geometría</t>
        </is>
      </c>
      <c r="C12" s="30" t="inlineStr">
        <is>
          <t>2.º ESO A</t>
        </is>
      </c>
      <c r="D12" s="30" t="inlineStr">
        <is>
          <t>Examen</t>
        </is>
      </c>
      <c r="E12" s="11" t="n">
        <v>46328</v>
      </c>
      <c r="F12" s="16" t="n">
        <v>27</v>
      </c>
      <c r="G12" s="16" t="n">
        <v>10</v>
      </c>
      <c r="H12" s="16" t="n">
        <v>15</v>
      </c>
      <c r="I12" s="27">
        <f>IF(OR(B12="",E12=""),"",E12+Panel!$C$13)</f>
        <v/>
      </c>
      <c r="J12" s="15">
        <f>IF(OR(B12="",F12=""),"",MAX(0,F12-H12))</f>
        <v/>
      </c>
      <c r="K12" s="24">
        <f>IF(OR(B12="",F12=""),"",F12*G12/60)</f>
        <v/>
      </c>
      <c r="L12" s="24">
        <f>IF(J12="","",J12*G12/60)</f>
        <v/>
      </c>
      <c r="M12" s="23">
        <f>IF(OR(B12="",F12="",F12=0),"",H12/F12)</f>
        <v/>
      </c>
      <c r="N12" s="15">
        <f>IF(OR(B12="",I12=""),"",I12-Panel!$C$10)</f>
        <v/>
      </c>
      <c r="O12" s="25">
        <f>IF(B12="","",IF(OR(E12="",F12=""),"Faltan datos",IF(J12&lt;=0,"Corregido",IF(E12&gt;Panel!$C$10,"Programado",IF(I12&lt;Panel!$C$10,"Retrasado",IF(I12-Panel!$C$10&lt;=Panel!$C$14,"Urgente","En plazo"))))))</f>
        <v/>
      </c>
      <c r="P12" s="31">
        <f>IF(OR(B12="",I12="",J12=""),"",IF(J12&gt;0,I12+ROW()/100000,""))</f>
        <v/>
      </c>
    </row>
    <row r="13">
      <c r="B13" s="22" t="inlineStr">
        <is>
          <t>Examen T2 Geometría</t>
        </is>
      </c>
      <c r="C13" s="30" t="inlineStr">
        <is>
          <t>2.º ESO B</t>
        </is>
      </c>
      <c r="D13" s="30" t="inlineStr">
        <is>
          <t>Examen</t>
        </is>
      </c>
      <c r="E13" s="11" t="n">
        <v>46329</v>
      </c>
      <c r="F13" s="16" t="n">
        <v>26</v>
      </c>
      <c r="G13" s="16" t="n">
        <v>10</v>
      </c>
      <c r="H13" s="16" t="n">
        <v>0</v>
      </c>
      <c r="I13" s="27">
        <f>IF(OR(B13="",E13=""),"",E13+Panel!$C$13)</f>
        <v/>
      </c>
      <c r="J13" s="15">
        <f>IF(OR(B13="",F13=""),"",MAX(0,F13-H13))</f>
        <v/>
      </c>
      <c r="K13" s="24">
        <f>IF(OR(B13="",F13=""),"",F13*G13/60)</f>
        <v/>
      </c>
      <c r="L13" s="24">
        <f>IF(J13="","",J13*G13/60)</f>
        <v/>
      </c>
      <c r="M13" s="23">
        <f>IF(OR(B13="",F13="",F13=0),"",H13/F13)</f>
        <v/>
      </c>
      <c r="N13" s="15">
        <f>IF(OR(B13="",I13=""),"",I13-Panel!$C$10)</f>
        <v/>
      </c>
      <c r="O13" s="25">
        <f>IF(B13="","",IF(OR(E13="",F13=""),"Faltan datos",IF(J13&lt;=0,"Corregido",IF(E13&gt;Panel!$C$10,"Programado",IF(I13&lt;Panel!$C$10,"Retrasado",IF(I13-Panel!$C$10&lt;=Panel!$C$14,"Urgente","En plazo"))))))</f>
        <v/>
      </c>
      <c r="P13" s="31">
        <f>IF(OR(B13="",I13="",J13=""),"",IF(J13&gt;0,I13+ROW()/100000,""))</f>
        <v/>
      </c>
    </row>
    <row r="14">
      <c r="B14" s="22" t="inlineStr">
        <is>
          <t>Comentario de texto</t>
        </is>
      </c>
      <c r="C14" s="30" t="inlineStr">
        <is>
          <t>1.º Bach. A</t>
        </is>
      </c>
      <c r="D14" s="30" t="inlineStr">
        <is>
          <t>Trabajo</t>
        </is>
      </c>
      <c r="E14" s="11" t="n">
        <v>46330</v>
      </c>
      <c r="F14" s="16" t="n">
        <v>22</v>
      </c>
      <c r="G14" s="16" t="n">
        <v>15</v>
      </c>
      <c r="H14" s="16" t="n">
        <v>5</v>
      </c>
      <c r="I14" s="27">
        <f>IF(OR(B14="",E14=""),"",E14+Panel!$C$13)</f>
        <v/>
      </c>
      <c r="J14" s="15">
        <f>IF(OR(B14="",F14=""),"",MAX(0,F14-H14))</f>
        <v/>
      </c>
      <c r="K14" s="24">
        <f>IF(OR(B14="",F14=""),"",F14*G14/60)</f>
        <v/>
      </c>
      <c r="L14" s="24">
        <f>IF(J14="","",J14*G14/60)</f>
        <v/>
      </c>
      <c r="M14" s="23">
        <f>IF(OR(B14="",F14="",F14=0),"",H14/F14)</f>
        <v/>
      </c>
      <c r="N14" s="15">
        <f>IF(OR(B14="",I14=""),"",I14-Panel!$C$10)</f>
        <v/>
      </c>
      <c r="O14" s="25">
        <f>IF(B14="","",IF(OR(E14="",F14=""),"Faltan datos",IF(J14&lt;=0,"Corregido",IF(E14&gt;Panel!$C$10,"Programado",IF(I14&lt;Panel!$C$10,"Retrasado",IF(I14-Panel!$C$10&lt;=Panel!$C$14,"Urgente","En plazo"))))))</f>
        <v/>
      </c>
      <c r="P14" s="31">
        <f>IF(OR(B14="",I14="",J14=""),"",IF(J14&gt;0,I14+ROW()/100000,""))</f>
        <v/>
      </c>
    </row>
    <row r="15">
      <c r="B15" s="22" t="inlineStr">
        <is>
          <t>Examen T2 Estadística</t>
        </is>
      </c>
      <c r="C15" s="30" t="inlineStr">
        <is>
          <t>4.º ESO A</t>
        </is>
      </c>
      <c r="D15" s="30" t="inlineStr">
        <is>
          <t>Examen</t>
        </is>
      </c>
      <c r="E15" s="11" t="n">
        <v>46331</v>
      </c>
      <c r="F15" s="16" t="n">
        <v>23</v>
      </c>
      <c r="G15" s="16" t="n">
        <v>14</v>
      </c>
      <c r="H15" s="16" t="n">
        <v>8</v>
      </c>
      <c r="I15" s="27">
        <f>IF(OR(B15="",E15=""),"",E15+Panel!$C$13)</f>
        <v/>
      </c>
      <c r="J15" s="15">
        <f>IF(OR(B15="",F15=""),"",MAX(0,F15-H15))</f>
        <v/>
      </c>
      <c r="K15" s="24">
        <f>IF(OR(B15="",F15=""),"",F15*G15/60)</f>
        <v/>
      </c>
      <c r="L15" s="24">
        <f>IF(J15="","",J15*G15/60)</f>
        <v/>
      </c>
      <c r="M15" s="23">
        <f>IF(OR(B15="",F15="",F15=0),"",H15/F15)</f>
        <v/>
      </c>
      <c r="N15" s="15">
        <f>IF(OR(B15="",I15=""),"",I15-Panel!$C$10)</f>
        <v/>
      </c>
      <c r="O15" s="25">
        <f>IF(B15="","",IF(OR(E15="",F15=""),"Faltan datos",IF(J15&lt;=0,"Corregido",IF(E15&gt;Panel!$C$10,"Programado",IF(I15&lt;Panel!$C$10,"Retrasado",IF(I15-Panel!$C$10&lt;=Panel!$C$14,"Urgente","En plazo"))))))</f>
        <v/>
      </c>
      <c r="P15" s="31">
        <f>IF(OR(B15="",I15="",J15=""),"",IF(J15&gt;0,I15+ROW()/100000,""))</f>
        <v/>
      </c>
    </row>
    <row r="16">
      <c r="B16" s="22" t="inlineStr">
        <is>
          <t>Proyecto de Ciencias</t>
        </is>
      </c>
      <c r="C16" s="30" t="inlineStr">
        <is>
          <t>3.º ESO B</t>
        </is>
      </c>
      <c r="D16" s="30" t="inlineStr">
        <is>
          <t>Proyecto</t>
        </is>
      </c>
      <c r="E16" s="11" t="n">
        <v>46332</v>
      </c>
      <c r="F16" s="16" t="n">
        <v>12</v>
      </c>
      <c r="G16" s="16" t="n">
        <v>20</v>
      </c>
      <c r="H16" s="16" t="n">
        <v>0</v>
      </c>
      <c r="I16" s="27">
        <f>IF(OR(B16="",E16=""),"",E16+Panel!$C$13)</f>
        <v/>
      </c>
      <c r="J16" s="15">
        <f>IF(OR(B16="",F16=""),"",MAX(0,F16-H16))</f>
        <v/>
      </c>
      <c r="K16" s="24">
        <f>IF(OR(B16="",F16=""),"",F16*G16/60)</f>
        <v/>
      </c>
      <c r="L16" s="24">
        <f>IF(J16="","",J16*G16/60)</f>
        <v/>
      </c>
      <c r="M16" s="23">
        <f>IF(OR(B16="",F16="",F16=0),"",H16/F16)</f>
        <v/>
      </c>
      <c r="N16" s="15">
        <f>IF(OR(B16="",I16=""),"",I16-Panel!$C$10)</f>
        <v/>
      </c>
      <c r="O16" s="25">
        <f>IF(B16="","",IF(OR(E16="",F16=""),"Faltan datos",IF(J16&lt;=0,"Corregido",IF(E16&gt;Panel!$C$10,"Programado",IF(I16&lt;Panel!$C$10,"Retrasado",IF(I16-Panel!$C$10&lt;=Panel!$C$14,"Urgente","En plazo"))))))</f>
        <v/>
      </c>
      <c r="P16" s="31">
        <f>IF(OR(B16="",I16="",J16=""),"",IF(J16&gt;0,I16+ROW()/100000,""))</f>
        <v/>
      </c>
    </row>
    <row r="17">
      <c r="B17" s="22" t="inlineStr">
        <is>
          <t>Redacción «Una carta»</t>
        </is>
      </c>
      <c r="C17" s="30" t="inlineStr">
        <is>
          <t>1.º ESO A</t>
        </is>
      </c>
      <c r="D17" s="30" t="inlineStr">
        <is>
          <t>Redacción</t>
        </is>
      </c>
      <c r="E17" s="11" t="n">
        <v>46335</v>
      </c>
      <c r="F17" s="16" t="n">
        <v>28</v>
      </c>
      <c r="G17" s="16" t="n">
        <v>8</v>
      </c>
      <c r="H17" s="16" t="n">
        <v>0</v>
      </c>
      <c r="I17" s="27">
        <f>IF(OR(B17="",E17=""),"",E17+Panel!$C$13)</f>
        <v/>
      </c>
      <c r="J17" s="15">
        <f>IF(OR(B17="",F17=""),"",MAX(0,F17-H17))</f>
        <v/>
      </c>
      <c r="K17" s="24">
        <f>IF(OR(B17="",F17=""),"",F17*G17/60)</f>
        <v/>
      </c>
      <c r="L17" s="24">
        <f>IF(J17="","",J17*G17/60)</f>
        <v/>
      </c>
      <c r="M17" s="23">
        <f>IF(OR(B17="",F17="",F17=0),"",H17/F17)</f>
        <v/>
      </c>
      <c r="N17" s="15">
        <f>IF(OR(B17="",I17=""),"",I17-Panel!$C$10)</f>
        <v/>
      </c>
      <c r="O17" s="25">
        <f>IF(B17="","",IF(OR(E17="",F17=""),"Faltan datos",IF(J17&lt;=0,"Corregido",IF(E17&gt;Panel!$C$10,"Programado",IF(I17&lt;Panel!$C$10,"Retrasado",IF(I17-Panel!$C$10&lt;=Panel!$C$14,"Urgente","En plazo"))))))</f>
        <v/>
      </c>
      <c r="P17" s="31">
        <f>IF(OR(B17="",I17="",J17=""),"",IF(J17&gt;0,I17+ROW()/100000,""))</f>
        <v/>
      </c>
    </row>
    <row r="18">
      <c r="B18" s="22" t="inlineStr">
        <is>
          <t>Examen trimestral</t>
        </is>
      </c>
      <c r="C18" s="30" t="inlineStr">
        <is>
          <t>1.º Bach. A</t>
        </is>
      </c>
      <c r="D18" s="30" t="inlineStr">
        <is>
          <t>Examen</t>
        </is>
      </c>
      <c r="E18" s="11" t="n">
        <v>46338</v>
      </c>
      <c r="F18" s="16" t="n">
        <v>22</v>
      </c>
      <c r="G18" s="16" t="n">
        <v>18</v>
      </c>
      <c r="H18" s="16" t="n">
        <v>0</v>
      </c>
      <c r="I18" s="27">
        <f>IF(OR(B18="",E18=""),"",E18+Panel!$C$13)</f>
        <v/>
      </c>
      <c r="J18" s="15">
        <f>IF(OR(B18="",F18=""),"",MAX(0,F18-H18))</f>
        <v/>
      </c>
      <c r="K18" s="24">
        <f>IF(OR(B18="",F18=""),"",F18*G18/60)</f>
        <v/>
      </c>
      <c r="L18" s="24">
        <f>IF(J18="","",J18*G18/60)</f>
        <v/>
      </c>
      <c r="M18" s="23">
        <f>IF(OR(B18="",F18="",F18=0),"",H18/F18)</f>
        <v/>
      </c>
      <c r="N18" s="15">
        <f>IF(OR(B18="",I18=""),"",I18-Panel!$C$10)</f>
        <v/>
      </c>
      <c r="O18" s="25">
        <f>IF(B18="","",IF(OR(E18="",F18=""),"Faltan datos",IF(J18&lt;=0,"Corregido",IF(E18&gt;Panel!$C$10,"Programado",IF(I18&lt;Panel!$C$10,"Retrasado",IF(I18-Panel!$C$10&lt;=Panel!$C$14,"Urgente","En plazo"))))))</f>
        <v/>
      </c>
      <c r="P18" s="31">
        <f>IF(OR(B18="",I18="",J18=""),"",IF(J18&gt;0,I18+ROW()/100000,""))</f>
        <v/>
      </c>
    </row>
    <row r="19">
      <c r="B19" s="22" t="inlineStr">
        <is>
          <t>Examen T3 Ecuaciones</t>
        </is>
      </c>
      <c r="C19" s="30" t="inlineStr">
        <is>
          <t>2.º ESO A</t>
        </is>
      </c>
      <c r="D19" s="30" t="inlineStr">
        <is>
          <t>Examen</t>
        </is>
      </c>
      <c r="E19" s="11" t="n">
        <v>46344</v>
      </c>
      <c r="F19" s="16" t="n">
        <v>27</v>
      </c>
      <c r="G19" s="16" t="n">
        <v>10</v>
      </c>
      <c r="H19" s="16" t="n">
        <v>0</v>
      </c>
      <c r="I19" s="27">
        <f>IF(OR(B19="",E19=""),"",E19+Panel!$C$13)</f>
        <v/>
      </c>
      <c r="J19" s="15">
        <f>IF(OR(B19="",F19=""),"",MAX(0,F19-H19))</f>
        <v/>
      </c>
      <c r="K19" s="24">
        <f>IF(OR(B19="",F19=""),"",F19*G19/60)</f>
        <v/>
      </c>
      <c r="L19" s="24">
        <f>IF(J19="","",J19*G19/60)</f>
        <v/>
      </c>
      <c r="M19" s="23">
        <f>IF(OR(B19="",F19="",F19=0),"",H19/F19)</f>
        <v/>
      </c>
      <c r="N19" s="15">
        <f>IF(OR(B19="",I19=""),"",I19-Panel!$C$10)</f>
        <v/>
      </c>
      <c r="O19" s="25">
        <f>IF(B19="","",IF(OR(E19="",F19=""),"Faltan datos",IF(J19&lt;=0,"Corregido",IF(E19&gt;Panel!$C$10,"Programado",IF(I19&lt;Panel!$C$10,"Retrasado",IF(I19-Panel!$C$10&lt;=Panel!$C$14,"Urgente","En plazo"))))))</f>
        <v/>
      </c>
      <c r="P19" s="31">
        <f>IF(OR(B19="",I19="",J19=""),"",IF(J19&gt;0,I19+ROW()/100000,""))</f>
        <v/>
      </c>
    </row>
    <row r="20">
      <c r="B20" s="22" t="inlineStr">
        <is>
          <t>Examen T3 Ecuaciones</t>
        </is>
      </c>
      <c r="C20" s="30" t="inlineStr">
        <is>
          <t>2.º ESO B</t>
        </is>
      </c>
      <c r="D20" s="30" t="inlineStr">
        <is>
          <t>Examen</t>
        </is>
      </c>
      <c r="E20" s="11" t="n">
        <v>46349</v>
      </c>
      <c r="F20" s="16" t="n">
        <v>26</v>
      </c>
      <c r="G20" s="16" t="n">
        <v>10</v>
      </c>
      <c r="H20" s="16" t="n">
        <v>0</v>
      </c>
      <c r="I20" s="27">
        <f>IF(OR(B20="",E20=""),"",E20+Panel!$C$13)</f>
        <v/>
      </c>
      <c r="J20" s="15">
        <f>IF(OR(B20="",F20=""),"",MAX(0,F20-H20))</f>
        <v/>
      </c>
      <c r="K20" s="24">
        <f>IF(OR(B20="",F20=""),"",F20*G20/60)</f>
        <v/>
      </c>
      <c r="L20" s="24">
        <f>IF(J20="","",J20*G20/60)</f>
        <v/>
      </c>
      <c r="M20" s="23">
        <f>IF(OR(B20="",F20="",F20=0),"",H20/F20)</f>
        <v/>
      </c>
      <c r="N20" s="15">
        <f>IF(OR(B20="",I20=""),"",I20-Panel!$C$10)</f>
        <v/>
      </c>
      <c r="O20" s="25">
        <f>IF(B20="","",IF(OR(E20="",F20=""),"Faltan datos",IF(J20&lt;=0,"Corregido",IF(E20&gt;Panel!$C$10,"Programado",IF(I20&lt;Panel!$C$10,"Retrasado",IF(I20-Panel!$C$10&lt;=Panel!$C$14,"Urgente","En plazo"))))))</f>
        <v/>
      </c>
      <c r="P20" s="31">
        <f>IF(OR(B20="",I20="",J20=""),"",IF(J20&gt;0,I20+ROW()/100000,""))</f>
        <v/>
      </c>
    </row>
    <row r="21">
      <c r="B21" s="22" t="inlineStr">
        <is>
          <t>Examen U4 Probabilidad</t>
        </is>
      </c>
      <c r="C21" s="30" t="inlineStr">
        <is>
          <t>3.º ESO B</t>
        </is>
      </c>
      <c r="D21" s="30" t="inlineStr">
        <is>
          <t>Examen</t>
        </is>
      </c>
      <c r="E21" s="11" t="n">
        <v>46356</v>
      </c>
      <c r="F21" s="16" t="n">
        <v>24</v>
      </c>
      <c r="G21" s="16" t="n">
        <v>12</v>
      </c>
      <c r="H21" s="16" t="n">
        <v>0</v>
      </c>
      <c r="I21" s="27">
        <f>IF(OR(B21="",E21=""),"",E21+Panel!$C$13)</f>
        <v/>
      </c>
      <c r="J21" s="15">
        <f>IF(OR(B21="",F21=""),"",MAX(0,F21-H21))</f>
        <v/>
      </c>
      <c r="K21" s="24">
        <f>IF(OR(B21="",F21=""),"",F21*G21/60)</f>
        <v/>
      </c>
      <c r="L21" s="24">
        <f>IF(J21="","",J21*G21/60)</f>
        <v/>
      </c>
      <c r="M21" s="23">
        <f>IF(OR(B21="",F21="",F21=0),"",H21/F21)</f>
        <v/>
      </c>
      <c r="N21" s="15">
        <f>IF(OR(B21="",I21=""),"",I21-Panel!$C$10)</f>
        <v/>
      </c>
      <c r="O21" s="25">
        <f>IF(B21="","",IF(OR(E21="",F21=""),"Faltan datos",IF(J21&lt;=0,"Corregido",IF(E21&gt;Panel!$C$10,"Programado",IF(I21&lt;Panel!$C$10,"Retrasado",IF(I21-Panel!$C$10&lt;=Panel!$C$14,"Urgente","En plazo"))))))</f>
        <v/>
      </c>
      <c r="P21" s="31">
        <f>IF(OR(B21="",I21="",J21=""),"",IF(J21&gt;0,I21+ROW()/100000,""))</f>
        <v/>
      </c>
    </row>
    <row r="22">
      <c r="B22" s="22" t="inlineStr">
        <is>
          <t>Redacción «Navidad»</t>
        </is>
      </c>
      <c r="C22" s="30" t="inlineStr">
        <is>
          <t>1.º ESO B</t>
        </is>
      </c>
      <c r="D22" s="30" t="inlineStr">
        <is>
          <t>Redacción</t>
        </is>
      </c>
      <c r="E22" s="11" t="n">
        <v>46370</v>
      </c>
      <c r="F22" s="16" t="n">
        <v>25</v>
      </c>
      <c r="G22" s="16" t="n">
        <v>8</v>
      </c>
      <c r="H22" s="16" t="n">
        <v>0</v>
      </c>
      <c r="I22" s="27">
        <f>IF(OR(B22="",E22=""),"",E22+Panel!$C$13)</f>
        <v/>
      </c>
      <c r="J22" s="15">
        <f>IF(OR(B22="",F22=""),"",MAX(0,F22-H22))</f>
        <v/>
      </c>
      <c r="K22" s="24">
        <f>IF(OR(B22="",F22=""),"",F22*G22/60)</f>
        <v/>
      </c>
      <c r="L22" s="24">
        <f>IF(J22="","",J22*G22/60)</f>
        <v/>
      </c>
      <c r="M22" s="23">
        <f>IF(OR(B22="",F22="",F22=0),"",H22/F22)</f>
        <v/>
      </c>
      <c r="N22" s="15">
        <f>IF(OR(B22="",I22=""),"",I22-Panel!$C$10)</f>
        <v/>
      </c>
      <c r="O22" s="25">
        <f>IF(B22="","",IF(OR(E22="",F22=""),"Faltan datos",IF(J22&lt;=0,"Corregido",IF(E22&gt;Panel!$C$10,"Programado",IF(I22&lt;Panel!$C$10,"Retrasado",IF(I22-Panel!$C$10&lt;=Panel!$C$14,"Urgente","En plazo"))))))</f>
        <v/>
      </c>
      <c r="P22" s="31">
        <f>IF(OR(B22="",I22="",J22=""),"",IF(J22&gt;0,I22+ROW()/100000,""))</f>
        <v/>
      </c>
    </row>
    <row r="23">
      <c r="B23" s="22" t="n"/>
      <c r="C23" s="30" t="n"/>
      <c r="D23" s="30" t="n"/>
      <c r="E23" s="11" t="n"/>
      <c r="F23" s="16" t="n"/>
      <c r="G23" s="16" t="n"/>
      <c r="H23" s="16" t="n"/>
      <c r="I23" s="27">
        <f>IF(OR(B23="",E23=""),"",E23+Panel!$C$13)</f>
        <v/>
      </c>
      <c r="J23" s="15">
        <f>IF(OR(B23="",F23=""),"",MAX(0,F23-H23))</f>
        <v/>
      </c>
      <c r="K23" s="24">
        <f>IF(OR(B23="",F23=""),"",F23*G23/60)</f>
        <v/>
      </c>
      <c r="L23" s="24">
        <f>IF(J23="","",J23*G23/60)</f>
        <v/>
      </c>
      <c r="M23" s="23">
        <f>IF(OR(B23="",F23="",F23=0),"",H23/F23)</f>
        <v/>
      </c>
      <c r="N23" s="15">
        <f>IF(OR(B23="",I23=""),"",I23-Panel!$C$10)</f>
        <v/>
      </c>
      <c r="O23" s="25">
        <f>IF(B23="","",IF(OR(E23="",F23=""),"Faltan datos",IF(J23&lt;=0,"Corregido",IF(E23&gt;Panel!$C$10,"Programado",IF(I23&lt;Panel!$C$10,"Retrasado",IF(I23-Panel!$C$10&lt;=Panel!$C$14,"Urgente","En plazo"))))))</f>
        <v/>
      </c>
      <c r="P23" s="31">
        <f>IF(OR(B23="",I23="",J23=""),"",IF(J23&gt;0,I23+ROW()/100000,""))</f>
        <v/>
      </c>
    </row>
    <row r="24">
      <c r="B24" s="22" t="n"/>
      <c r="C24" s="30" t="n"/>
      <c r="D24" s="30" t="n"/>
      <c r="E24" s="11" t="n"/>
      <c r="F24" s="16" t="n"/>
      <c r="G24" s="16" t="n"/>
      <c r="H24" s="16" t="n"/>
      <c r="I24" s="27">
        <f>IF(OR(B24="",E24=""),"",E24+Panel!$C$13)</f>
        <v/>
      </c>
      <c r="J24" s="15">
        <f>IF(OR(B24="",F24=""),"",MAX(0,F24-H24))</f>
        <v/>
      </c>
      <c r="K24" s="24">
        <f>IF(OR(B24="",F24=""),"",F24*G24/60)</f>
        <v/>
      </c>
      <c r="L24" s="24">
        <f>IF(J24="","",J24*G24/60)</f>
        <v/>
      </c>
      <c r="M24" s="23">
        <f>IF(OR(B24="",F24="",F24=0),"",H24/F24)</f>
        <v/>
      </c>
      <c r="N24" s="15">
        <f>IF(OR(B24="",I24=""),"",I24-Panel!$C$10)</f>
        <v/>
      </c>
      <c r="O24" s="25">
        <f>IF(B24="","",IF(OR(E24="",F24=""),"Faltan datos",IF(J24&lt;=0,"Corregido",IF(E24&gt;Panel!$C$10,"Programado",IF(I24&lt;Panel!$C$10,"Retrasado",IF(I24-Panel!$C$10&lt;=Panel!$C$14,"Urgente","En plazo"))))))</f>
        <v/>
      </c>
      <c r="P24" s="31">
        <f>IF(OR(B24="",I24="",J24=""),"",IF(J24&gt;0,I24+ROW()/100000,""))</f>
        <v/>
      </c>
    </row>
    <row r="25">
      <c r="B25" s="22" t="n"/>
      <c r="C25" s="30" t="n"/>
      <c r="D25" s="30" t="n"/>
      <c r="E25" s="11" t="n"/>
      <c r="F25" s="16" t="n"/>
      <c r="G25" s="16" t="n"/>
      <c r="H25" s="16" t="n"/>
      <c r="I25" s="27">
        <f>IF(OR(B25="",E25=""),"",E25+Panel!$C$13)</f>
        <v/>
      </c>
      <c r="J25" s="15">
        <f>IF(OR(B25="",F25=""),"",MAX(0,F25-H25))</f>
        <v/>
      </c>
      <c r="K25" s="24">
        <f>IF(OR(B25="",F25=""),"",F25*G25/60)</f>
        <v/>
      </c>
      <c r="L25" s="24">
        <f>IF(J25="","",J25*G25/60)</f>
        <v/>
      </c>
      <c r="M25" s="23">
        <f>IF(OR(B25="",F25="",F25=0),"",H25/F25)</f>
        <v/>
      </c>
      <c r="N25" s="15">
        <f>IF(OR(B25="",I25=""),"",I25-Panel!$C$10)</f>
        <v/>
      </c>
      <c r="O25" s="25">
        <f>IF(B25="","",IF(OR(E25="",F25=""),"Faltan datos",IF(J25&lt;=0,"Corregido",IF(E25&gt;Panel!$C$10,"Programado",IF(I25&lt;Panel!$C$10,"Retrasado",IF(I25-Panel!$C$10&lt;=Panel!$C$14,"Urgente","En plazo"))))))</f>
        <v/>
      </c>
      <c r="P25" s="31">
        <f>IF(OR(B25="",I25="",J25=""),"",IF(J25&gt;0,I25+ROW()/100000,""))</f>
        <v/>
      </c>
    </row>
    <row r="26">
      <c r="B26" s="22" t="n"/>
      <c r="C26" s="30" t="n"/>
      <c r="D26" s="30" t="n"/>
      <c r="E26" s="11" t="n"/>
      <c r="F26" s="16" t="n"/>
      <c r="G26" s="16" t="n"/>
      <c r="H26" s="16" t="n"/>
      <c r="I26" s="27">
        <f>IF(OR(B26="",E26=""),"",E26+Panel!$C$13)</f>
        <v/>
      </c>
      <c r="J26" s="15">
        <f>IF(OR(B26="",F26=""),"",MAX(0,F26-H26))</f>
        <v/>
      </c>
      <c r="K26" s="24">
        <f>IF(OR(B26="",F26=""),"",F26*G26/60)</f>
        <v/>
      </c>
      <c r="L26" s="24">
        <f>IF(J26="","",J26*G26/60)</f>
        <v/>
      </c>
      <c r="M26" s="23">
        <f>IF(OR(B26="",F26="",F26=0),"",H26/F26)</f>
        <v/>
      </c>
      <c r="N26" s="15">
        <f>IF(OR(B26="",I26=""),"",I26-Panel!$C$10)</f>
        <v/>
      </c>
      <c r="O26" s="25">
        <f>IF(B26="","",IF(OR(E26="",F26=""),"Faltan datos",IF(J26&lt;=0,"Corregido",IF(E26&gt;Panel!$C$10,"Programado",IF(I26&lt;Panel!$C$10,"Retrasado",IF(I26-Panel!$C$10&lt;=Panel!$C$14,"Urgente","En plazo"))))))</f>
        <v/>
      </c>
      <c r="P26" s="31">
        <f>IF(OR(B26="",I26="",J26=""),"",IF(J26&gt;0,I26+ROW()/100000,""))</f>
        <v/>
      </c>
    </row>
    <row r="27">
      <c r="B27" s="22" t="n"/>
      <c r="C27" s="30" t="n"/>
      <c r="D27" s="30" t="n"/>
      <c r="E27" s="11" t="n"/>
      <c r="F27" s="16" t="n"/>
      <c r="G27" s="16" t="n"/>
      <c r="H27" s="16" t="n"/>
      <c r="I27" s="27">
        <f>IF(OR(B27="",E27=""),"",E27+Panel!$C$13)</f>
        <v/>
      </c>
      <c r="J27" s="15">
        <f>IF(OR(B27="",F27=""),"",MAX(0,F27-H27))</f>
        <v/>
      </c>
      <c r="K27" s="24">
        <f>IF(OR(B27="",F27=""),"",F27*G27/60)</f>
        <v/>
      </c>
      <c r="L27" s="24">
        <f>IF(J27="","",J27*G27/60)</f>
        <v/>
      </c>
      <c r="M27" s="23">
        <f>IF(OR(B27="",F27="",F27=0),"",H27/F27)</f>
        <v/>
      </c>
      <c r="N27" s="15">
        <f>IF(OR(B27="",I27=""),"",I27-Panel!$C$10)</f>
        <v/>
      </c>
      <c r="O27" s="25">
        <f>IF(B27="","",IF(OR(E27="",F27=""),"Faltan datos",IF(J27&lt;=0,"Corregido",IF(E27&gt;Panel!$C$10,"Programado",IF(I27&lt;Panel!$C$10,"Retrasado",IF(I27-Panel!$C$10&lt;=Panel!$C$14,"Urgente","En plazo"))))))</f>
        <v/>
      </c>
      <c r="P27" s="31">
        <f>IF(OR(B27="",I27="",J27=""),"",IF(J27&gt;0,I27+ROW()/100000,""))</f>
        <v/>
      </c>
    </row>
    <row r="28">
      <c r="B28" s="22" t="n"/>
      <c r="C28" s="30" t="n"/>
      <c r="D28" s="30" t="n"/>
      <c r="E28" s="11" t="n"/>
      <c r="F28" s="16" t="n"/>
      <c r="G28" s="16" t="n"/>
      <c r="H28" s="16" t="n"/>
      <c r="I28" s="27">
        <f>IF(OR(B28="",E28=""),"",E28+Panel!$C$13)</f>
        <v/>
      </c>
      <c r="J28" s="15">
        <f>IF(OR(B28="",F28=""),"",MAX(0,F28-H28))</f>
        <v/>
      </c>
      <c r="K28" s="24">
        <f>IF(OR(B28="",F28=""),"",F28*G28/60)</f>
        <v/>
      </c>
      <c r="L28" s="24">
        <f>IF(J28="","",J28*G28/60)</f>
        <v/>
      </c>
      <c r="M28" s="23">
        <f>IF(OR(B28="",F28="",F28=0),"",H28/F28)</f>
        <v/>
      </c>
      <c r="N28" s="15">
        <f>IF(OR(B28="",I28=""),"",I28-Panel!$C$10)</f>
        <v/>
      </c>
      <c r="O28" s="25">
        <f>IF(B28="","",IF(OR(E28="",F28=""),"Faltan datos",IF(J28&lt;=0,"Corregido",IF(E28&gt;Panel!$C$10,"Programado",IF(I28&lt;Panel!$C$10,"Retrasado",IF(I28-Panel!$C$10&lt;=Panel!$C$14,"Urgente","En plazo"))))))</f>
        <v/>
      </c>
      <c r="P28" s="31">
        <f>IF(OR(B28="",I28="",J28=""),"",IF(J28&gt;0,I28+ROW()/100000,""))</f>
        <v/>
      </c>
    </row>
    <row r="29">
      <c r="B29" s="22" t="n"/>
      <c r="C29" s="30" t="n"/>
      <c r="D29" s="30" t="n"/>
      <c r="E29" s="11" t="n"/>
      <c r="F29" s="16" t="n"/>
      <c r="G29" s="16" t="n"/>
      <c r="H29" s="16" t="n"/>
      <c r="I29" s="27">
        <f>IF(OR(B29="",E29=""),"",E29+Panel!$C$13)</f>
        <v/>
      </c>
      <c r="J29" s="15">
        <f>IF(OR(B29="",F29=""),"",MAX(0,F29-H29))</f>
        <v/>
      </c>
      <c r="K29" s="24">
        <f>IF(OR(B29="",F29=""),"",F29*G29/60)</f>
        <v/>
      </c>
      <c r="L29" s="24">
        <f>IF(J29="","",J29*G29/60)</f>
        <v/>
      </c>
      <c r="M29" s="23">
        <f>IF(OR(B29="",F29="",F29=0),"",H29/F29)</f>
        <v/>
      </c>
      <c r="N29" s="15">
        <f>IF(OR(B29="",I29=""),"",I29-Panel!$C$10)</f>
        <v/>
      </c>
      <c r="O29" s="25">
        <f>IF(B29="","",IF(OR(E29="",F29=""),"Faltan datos",IF(J29&lt;=0,"Corregido",IF(E29&gt;Panel!$C$10,"Programado",IF(I29&lt;Panel!$C$10,"Retrasado",IF(I29-Panel!$C$10&lt;=Panel!$C$14,"Urgente","En plazo"))))))</f>
        <v/>
      </c>
      <c r="P29" s="31">
        <f>IF(OR(B29="",I29="",J29=""),"",IF(J29&gt;0,I29+ROW()/100000,""))</f>
        <v/>
      </c>
    </row>
    <row r="30">
      <c r="B30" s="22" t="n"/>
      <c r="C30" s="30" t="n"/>
      <c r="D30" s="30" t="n"/>
      <c r="E30" s="11" t="n"/>
      <c r="F30" s="16" t="n"/>
      <c r="G30" s="16" t="n"/>
      <c r="H30" s="16" t="n"/>
      <c r="I30" s="27">
        <f>IF(OR(B30="",E30=""),"",E30+Panel!$C$13)</f>
        <v/>
      </c>
      <c r="J30" s="15">
        <f>IF(OR(B30="",F30=""),"",MAX(0,F30-H30))</f>
        <v/>
      </c>
      <c r="K30" s="24">
        <f>IF(OR(B30="",F30=""),"",F30*G30/60)</f>
        <v/>
      </c>
      <c r="L30" s="24">
        <f>IF(J30="","",J30*G30/60)</f>
        <v/>
      </c>
      <c r="M30" s="23">
        <f>IF(OR(B30="",F30="",F30=0),"",H30/F30)</f>
        <v/>
      </c>
      <c r="N30" s="15">
        <f>IF(OR(B30="",I30=""),"",I30-Panel!$C$10)</f>
        <v/>
      </c>
      <c r="O30" s="25">
        <f>IF(B30="","",IF(OR(E30="",F30=""),"Faltan datos",IF(J30&lt;=0,"Corregido",IF(E30&gt;Panel!$C$10,"Programado",IF(I30&lt;Panel!$C$10,"Retrasado",IF(I30-Panel!$C$10&lt;=Panel!$C$14,"Urgente","En plazo"))))))</f>
        <v/>
      </c>
      <c r="P30" s="31">
        <f>IF(OR(B30="",I30="",J30=""),"",IF(J30&gt;0,I30+ROW()/100000,""))</f>
        <v/>
      </c>
    </row>
    <row r="31">
      <c r="B31" s="22" t="n"/>
      <c r="C31" s="30" t="n"/>
      <c r="D31" s="30" t="n"/>
      <c r="E31" s="11" t="n"/>
      <c r="F31" s="16" t="n"/>
      <c r="G31" s="16" t="n"/>
      <c r="H31" s="16" t="n"/>
      <c r="I31" s="27">
        <f>IF(OR(B31="",E31=""),"",E31+Panel!$C$13)</f>
        <v/>
      </c>
      <c r="J31" s="15">
        <f>IF(OR(B31="",F31=""),"",MAX(0,F31-H31))</f>
        <v/>
      </c>
      <c r="K31" s="24">
        <f>IF(OR(B31="",F31=""),"",F31*G31/60)</f>
        <v/>
      </c>
      <c r="L31" s="24">
        <f>IF(J31="","",J31*G31/60)</f>
        <v/>
      </c>
      <c r="M31" s="23">
        <f>IF(OR(B31="",F31="",F31=0),"",H31/F31)</f>
        <v/>
      </c>
      <c r="N31" s="15">
        <f>IF(OR(B31="",I31=""),"",I31-Panel!$C$10)</f>
        <v/>
      </c>
      <c r="O31" s="25">
        <f>IF(B31="","",IF(OR(E31="",F31=""),"Faltan datos",IF(J31&lt;=0,"Corregido",IF(E31&gt;Panel!$C$10,"Programado",IF(I31&lt;Panel!$C$10,"Retrasado",IF(I31-Panel!$C$10&lt;=Panel!$C$14,"Urgente","En plazo"))))))</f>
        <v/>
      </c>
      <c r="P31" s="31">
        <f>IF(OR(B31="",I31="",J31=""),"",IF(J31&gt;0,I31+ROW()/100000,""))</f>
        <v/>
      </c>
    </row>
    <row r="32">
      <c r="B32" s="22" t="n"/>
      <c r="C32" s="30" t="n"/>
      <c r="D32" s="30" t="n"/>
      <c r="E32" s="11" t="n"/>
      <c r="F32" s="16" t="n"/>
      <c r="G32" s="16" t="n"/>
      <c r="H32" s="16" t="n"/>
      <c r="I32" s="27">
        <f>IF(OR(B32="",E32=""),"",E32+Panel!$C$13)</f>
        <v/>
      </c>
      <c r="J32" s="15">
        <f>IF(OR(B32="",F32=""),"",MAX(0,F32-H32))</f>
        <v/>
      </c>
      <c r="K32" s="24">
        <f>IF(OR(B32="",F32=""),"",F32*G32/60)</f>
        <v/>
      </c>
      <c r="L32" s="24">
        <f>IF(J32="","",J32*G32/60)</f>
        <v/>
      </c>
      <c r="M32" s="23">
        <f>IF(OR(B32="",F32="",F32=0),"",H32/F32)</f>
        <v/>
      </c>
      <c r="N32" s="15">
        <f>IF(OR(B32="",I32=""),"",I32-Panel!$C$10)</f>
        <v/>
      </c>
      <c r="O32" s="25">
        <f>IF(B32="","",IF(OR(E32="",F32=""),"Faltan datos",IF(J32&lt;=0,"Corregido",IF(E32&gt;Panel!$C$10,"Programado",IF(I32&lt;Panel!$C$10,"Retrasado",IF(I32-Panel!$C$10&lt;=Panel!$C$14,"Urgente","En plazo"))))))</f>
        <v/>
      </c>
      <c r="P32" s="31">
        <f>IF(OR(B32="",I32="",J32=""),"",IF(J32&gt;0,I32+ROW()/100000,""))</f>
        <v/>
      </c>
    </row>
    <row r="33">
      <c r="B33" s="22" t="n"/>
      <c r="C33" s="30" t="n"/>
      <c r="D33" s="30" t="n"/>
      <c r="E33" s="11" t="n"/>
      <c r="F33" s="16" t="n"/>
      <c r="G33" s="16" t="n"/>
      <c r="H33" s="16" t="n"/>
      <c r="I33" s="27">
        <f>IF(OR(B33="",E33=""),"",E33+Panel!$C$13)</f>
        <v/>
      </c>
      <c r="J33" s="15">
        <f>IF(OR(B33="",F33=""),"",MAX(0,F33-H33))</f>
        <v/>
      </c>
      <c r="K33" s="24">
        <f>IF(OR(B33="",F33=""),"",F33*G33/60)</f>
        <v/>
      </c>
      <c r="L33" s="24">
        <f>IF(J33="","",J33*G33/60)</f>
        <v/>
      </c>
      <c r="M33" s="23">
        <f>IF(OR(B33="",F33="",F33=0),"",H33/F33)</f>
        <v/>
      </c>
      <c r="N33" s="15">
        <f>IF(OR(B33="",I33=""),"",I33-Panel!$C$10)</f>
        <v/>
      </c>
      <c r="O33" s="25">
        <f>IF(B33="","",IF(OR(E33="",F33=""),"Faltan datos",IF(J33&lt;=0,"Corregido",IF(E33&gt;Panel!$C$10,"Programado",IF(I33&lt;Panel!$C$10,"Retrasado",IF(I33-Panel!$C$10&lt;=Panel!$C$14,"Urgente","En plazo"))))))</f>
        <v/>
      </c>
      <c r="P33" s="31">
        <f>IF(OR(B33="",I33="",J33=""),"",IF(J33&gt;0,I33+ROW()/100000,""))</f>
        <v/>
      </c>
    </row>
    <row r="34">
      <c r="B34" s="22" t="n"/>
      <c r="C34" s="30" t="n"/>
      <c r="D34" s="30" t="n"/>
      <c r="E34" s="11" t="n"/>
      <c r="F34" s="16" t="n"/>
      <c r="G34" s="16" t="n"/>
      <c r="H34" s="16" t="n"/>
      <c r="I34" s="27">
        <f>IF(OR(B34="",E34=""),"",E34+Panel!$C$13)</f>
        <v/>
      </c>
      <c r="J34" s="15">
        <f>IF(OR(B34="",F34=""),"",MAX(0,F34-H34))</f>
        <v/>
      </c>
      <c r="K34" s="24">
        <f>IF(OR(B34="",F34=""),"",F34*G34/60)</f>
        <v/>
      </c>
      <c r="L34" s="24">
        <f>IF(J34="","",J34*G34/60)</f>
        <v/>
      </c>
      <c r="M34" s="23">
        <f>IF(OR(B34="",F34="",F34=0),"",H34/F34)</f>
        <v/>
      </c>
      <c r="N34" s="15">
        <f>IF(OR(B34="",I34=""),"",I34-Panel!$C$10)</f>
        <v/>
      </c>
      <c r="O34" s="25">
        <f>IF(B34="","",IF(OR(E34="",F34=""),"Faltan datos",IF(J34&lt;=0,"Corregido",IF(E34&gt;Panel!$C$10,"Programado",IF(I34&lt;Panel!$C$10,"Retrasado",IF(I34-Panel!$C$10&lt;=Panel!$C$14,"Urgente","En plazo"))))))</f>
        <v/>
      </c>
      <c r="P34" s="31">
        <f>IF(OR(B34="",I34="",J34=""),"",IF(J34&gt;0,I34+ROW()/100000,""))</f>
        <v/>
      </c>
    </row>
    <row r="35">
      <c r="B35" s="22" t="n"/>
      <c r="C35" s="30" t="n"/>
      <c r="D35" s="30" t="n"/>
      <c r="E35" s="11" t="n"/>
      <c r="F35" s="16" t="n"/>
      <c r="G35" s="16" t="n"/>
      <c r="H35" s="16" t="n"/>
      <c r="I35" s="27">
        <f>IF(OR(B35="",E35=""),"",E35+Panel!$C$13)</f>
        <v/>
      </c>
      <c r="J35" s="15">
        <f>IF(OR(B35="",F35=""),"",MAX(0,F35-H35))</f>
        <v/>
      </c>
      <c r="K35" s="24">
        <f>IF(OR(B35="",F35=""),"",F35*G35/60)</f>
        <v/>
      </c>
      <c r="L35" s="24">
        <f>IF(J35="","",J35*G35/60)</f>
        <v/>
      </c>
      <c r="M35" s="23">
        <f>IF(OR(B35="",F35="",F35=0),"",H35/F35)</f>
        <v/>
      </c>
      <c r="N35" s="15">
        <f>IF(OR(B35="",I35=""),"",I35-Panel!$C$10)</f>
        <v/>
      </c>
      <c r="O35" s="25">
        <f>IF(B35="","",IF(OR(E35="",F35=""),"Faltan datos",IF(J35&lt;=0,"Corregido",IF(E35&gt;Panel!$C$10,"Programado",IF(I35&lt;Panel!$C$10,"Retrasado",IF(I35-Panel!$C$10&lt;=Panel!$C$14,"Urgente","En plazo"))))))</f>
        <v/>
      </c>
      <c r="P35" s="31">
        <f>IF(OR(B35="",I35="",J35=""),"",IF(J35&gt;0,I35+ROW()/100000,""))</f>
        <v/>
      </c>
    </row>
    <row r="36">
      <c r="B36" s="22" t="n"/>
      <c r="C36" s="30" t="n"/>
      <c r="D36" s="30" t="n"/>
      <c r="E36" s="11" t="n"/>
      <c r="F36" s="16" t="n"/>
      <c r="G36" s="16" t="n"/>
      <c r="H36" s="16" t="n"/>
      <c r="I36" s="27">
        <f>IF(OR(B36="",E36=""),"",E36+Panel!$C$13)</f>
        <v/>
      </c>
      <c r="J36" s="15">
        <f>IF(OR(B36="",F36=""),"",MAX(0,F36-H36))</f>
        <v/>
      </c>
      <c r="K36" s="24">
        <f>IF(OR(B36="",F36=""),"",F36*G36/60)</f>
        <v/>
      </c>
      <c r="L36" s="24">
        <f>IF(J36="","",J36*G36/60)</f>
        <v/>
      </c>
      <c r="M36" s="23">
        <f>IF(OR(B36="",F36="",F36=0),"",H36/F36)</f>
        <v/>
      </c>
      <c r="N36" s="15">
        <f>IF(OR(B36="",I36=""),"",I36-Panel!$C$10)</f>
        <v/>
      </c>
      <c r="O36" s="25">
        <f>IF(B36="","",IF(OR(E36="",F36=""),"Faltan datos",IF(J36&lt;=0,"Corregido",IF(E36&gt;Panel!$C$10,"Programado",IF(I36&lt;Panel!$C$10,"Retrasado",IF(I36-Panel!$C$10&lt;=Panel!$C$14,"Urgente","En plazo"))))))</f>
        <v/>
      </c>
      <c r="P36" s="31">
        <f>IF(OR(B36="",I36="",J36=""),"",IF(J36&gt;0,I36+ROW()/100000,""))</f>
        <v/>
      </c>
    </row>
    <row r="37">
      <c r="B37" s="22" t="n"/>
      <c r="C37" s="30" t="n"/>
      <c r="D37" s="30" t="n"/>
      <c r="E37" s="11" t="n"/>
      <c r="F37" s="16" t="n"/>
      <c r="G37" s="16" t="n"/>
      <c r="H37" s="16" t="n"/>
      <c r="I37" s="27">
        <f>IF(OR(B37="",E37=""),"",E37+Panel!$C$13)</f>
        <v/>
      </c>
      <c r="J37" s="15">
        <f>IF(OR(B37="",F37=""),"",MAX(0,F37-H37))</f>
        <v/>
      </c>
      <c r="K37" s="24">
        <f>IF(OR(B37="",F37=""),"",F37*G37/60)</f>
        <v/>
      </c>
      <c r="L37" s="24">
        <f>IF(J37="","",J37*G37/60)</f>
        <v/>
      </c>
      <c r="M37" s="23">
        <f>IF(OR(B37="",F37="",F37=0),"",H37/F37)</f>
        <v/>
      </c>
      <c r="N37" s="15">
        <f>IF(OR(B37="",I37=""),"",I37-Panel!$C$10)</f>
        <v/>
      </c>
      <c r="O37" s="25">
        <f>IF(B37="","",IF(OR(E37="",F37=""),"Faltan datos",IF(J37&lt;=0,"Corregido",IF(E37&gt;Panel!$C$10,"Programado",IF(I37&lt;Panel!$C$10,"Retrasado",IF(I37-Panel!$C$10&lt;=Panel!$C$14,"Urgente","En plazo"))))))</f>
        <v/>
      </c>
      <c r="P37" s="31">
        <f>IF(OR(B37="",I37="",J37=""),"",IF(J37&gt;0,I37+ROW()/100000,""))</f>
        <v/>
      </c>
    </row>
    <row r="38">
      <c r="B38" s="22" t="n"/>
      <c r="C38" s="30" t="n"/>
      <c r="D38" s="30" t="n"/>
      <c r="E38" s="11" t="n"/>
      <c r="F38" s="16" t="n"/>
      <c r="G38" s="16" t="n"/>
      <c r="H38" s="16" t="n"/>
      <c r="I38" s="27">
        <f>IF(OR(B38="",E38=""),"",E38+Panel!$C$13)</f>
        <v/>
      </c>
      <c r="J38" s="15">
        <f>IF(OR(B38="",F38=""),"",MAX(0,F38-H38))</f>
        <v/>
      </c>
      <c r="K38" s="24">
        <f>IF(OR(B38="",F38=""),"",F38*G38/60)</f>
        <v/>
      </c>
      <c r="L38" s="24">
        <f>IF(J38="","",J38*G38/60)</f>
        <v/>
      </c>
      <c r="M38" s="23">
        <f>IF(OR(B38="",F38="",F38=0),"",H38/F38)</f>
        <v/>
      </c>
      <c r="N38" s="15">
        <f>IF(OR(B38="",I38=""),"",I38-Panel!$C$10)</f>
        <v/>
      </c>
      <c r="O38" s="25">
        <f>IF(B38="","",IF(OR(E38="",F38=""),"Faltan datos",IF(J38&lt;=0,"Corregido",IF(E38&gt;Panel!$C$10,"Programado",IF(I38&lt;Panel!$C$10,"Retrasado",IF(I38-Panel!$C$10&lt;=Panel!$C$14,"Urgente","En plazo"))))))</f>
        <v/>
      </c>
      <c r="P38" s="31">
        <f>IF(OR(B38="",I38="",J38=""),"",IF(J38&gt;0,I38+ROW()/100000,""))</f>
        <v/>
      </c>
    </row>
    <row r="39">
      <c r="B39" s="22" t="n"/>
      <c r="C39" s="30" t="n"/>
      <c r="D39" s="30" t="n"/>
      <c r="E39" s="11" t="n"/>
      <c r="F39" s="16" t="n"/>
      <c r="G39" s="16" t="n"/>
      <c r="H39" s="16" t="n"/>
      <c r="I39" s="27">
        <f>IF(OR(B39="",E39=""),"",E39+Panel!$C$13)</f>
        <v/>
      </c>
      <c r="J39" s="15">
        <f>IF(OR(B39="",F39=""),"",MAX(0,F39-H39))</f>
        <v/>
      </c>
      <c r="K39" s="24">
        <f>IF(OR(B39="",F39=""),"",F39*G39/60)</f>
        <v/>
      </c>
      <c r="L39" s="24">
        <f>IF(J39="","",J39*G39/60)</f>
        <v/>
      </c>
      <c r="M39" s="23">
        <f>IF(OR(B39="",F39="",F39=0),"",H39/F39)</f>
        <v/>
      </c>
      <c r="N39" s="15">
        <f>IF(OR(B39="",I39=""),"",I39-Panel!$C$10)</f>
        <v/>
      </c>
      <c r="O39" s="25">
        <f>IF(B39="","",IF(OR(E39="",F39=""),"Faltan datos",IF(J39&lt;=0,"Corregido",IF(E39&gt;Panel!$C$10,"Programado",IF(I39&lt;Panel!$C$10,"Retrasado",IF(I39-Panel!$C$10&lt;=Panel!$C$14,"Urgente","En plazo"))))))</f>
        <v/>
      </c>
      <c r="P39" s="31">
        <f>IF(OR(B39="",I39="",J39=""),"",IF(J39&gt;0,I39+ROW()/100000,""))</f>
        <v/>
      </c>
    </row>
    <row r="40">
      <c r="B40" s="22" t="n"/>
      <c r="C40" s="30" t="n"/>
      <c r="D40" s="30" t="n"/>
      <c r="E40" s="11" t="n"/>
      <c r="F40" s="16" t="n"/>
      <c r="G40" s="16" t="n"/>
      <c r="H40" s="16" t="n"/>
      <c r="I40" s="27">
        <f>IF(OR(B40="",E40=""),"",E40+Panel!$C$13)</f>
        <v/>
      </c>
      <c r="J40" s="15">
        <f>IF(OR(B40="",F40=""),"",MAX(0,F40-H40))</f>
        <v/>
      </c>
      <c r="K40" s="24">
        <f>IF(OR(B40="",F40=""),"",F40*G40/60)</f>
        <v/>
      </c>
      <c r="L40" s="24">
        <f>IF(J40="","",J40*G40/60)</f>
        <v/>
      </c>
      <c r="M40" s="23">
        <f>IF(OR(B40="",F40="",F40=0),"",H40/F40)</f>
        <v/>
      </c>
      <c r="N40" s="15">
        <f>IF(OR(B40="",I40=""),"",I40-Panel!$C$10)</f>
        <v/>
      </c>
      <c r="O40" s="25">
        <f>IF(B40="","",IF(OR(E40="",F40=""),"Faltan datos",IF(J40&lt;=0,"Corregido",IF(E40&gt;Panel!$C$10,"Programado",IF(I40&lt;Panel!$C$10,"Retrasado",IF(I40-Panel!$C$10&lt;=Panel!$C$14,"Urgente","En plazo"))))))</f>
        <v/>
      </c>
      <c r="P40" s="31">
        <f>IF(OR(B40="",I40="",J40=""),"",IF(J40&gt;0,I40+ROW()/100000,""))</f>
        <v/>
      </c>
    </row>
    <row r="41">
      <c r="B41" s="22" t="n"/>
      <c r="C41" s="30" t="n"/>
      <c r="D41" s="30" t="n"/>
      <c r="E41" s="11" t="n"/>
      <c r="F41" s="16" t="n"/>
      <c r="G41" s="16" t="n"/>
      <c r="H41" s="16" t="n"/>
      <c r="I41" s="27">
        <f>IF(OR(B41="",E41=""),"",E41+Panel!$C$13)</f>
        <v/>
      </c>
      <c r="J41" s="15">
        <f>IF(OR(B41="",F41=""),"",MAX(0,F41-H41))</f>
        <v/>
      </c>
      <c r="K41" s="24">
        <f>IF(OR(B41="",F41=""),"",F41*G41/60)</f>
        <v/>
      </c>
      <c r="L41" s="24">
        <f>IF(J41="","",J41*G41/60)</f>
        <v/>
      </c>
      <c r="M41" s="23">
        <f>IF(OR(B41="",F41="",F41=0),"",H41/F41)</f>
        <v/>
      </c>
      <c r="N41" s="15">
        <f>IF(OR(B41="",I41=""),"",I41-Panel!$C$10)</f>
        <v/>
      </c>
      <c r="O41" s="25">
        <f>IF(B41="","",IF(OR(E41="",F41=""),"Faltan datos",IF(J41&lt;=0,"Corregido",IF(E41&gt;Panel!$C$10,"Programado",IF(I41&lt;Panel!$C$10,"Retrasado",IF(I41-Panel!$C$10&lt;=Panel!$C$14,"Urgente","En plazo"))))))</f>
        <v/>
      </c>
      <c r="P41" s="31">
        <f>IF(OR(B41="",I41="",J41=""),"",IF(J41&gt;0,I41+ROW()/100000,""))</f>
        <v/>
      </c>
    </row>
    <row r="42">
      <c r="B42" s="22" t="n"/>
      <c r="C42" s="30" t="n"/>
      <c r="D42" s="30" t="n"/>
      <c r="E42" s="11" t="n"/>
      <c r="F42" s="16" t="n"/>
      <c r="G42" s="16" t="n"/>
      <c r="H42" s="16" t="n"/>
      <c r="I42" s="27">
        <f>IF(OR(B42="",E42=""),"",E42+Panel!$C$13)</f>
        <v/>
      </c>
      <c r="J42" s="15">
        <f>IF(OR(B42="",F42=""),"",MAX(0,F42-H42))</f>
        <v/>
      </c>
      <c r="K42" s="24">
        <f>IF(OR(B42="",F42=""),"",F42*G42/60)</f>
        <v/>
      </c>
      <c r="L42" s="24">
        <f>IF(J42="","",J42*G42/60)</f>
        <v/>
      </c>
      <c r="M42" s="23">
        <f>IF(OR(B42="",F42="",F42=0),"",H42/F42)</f>
        <v/>
      </c>
      <c r="N42" s="15">
        <f>IF(OR(B42="",I42=""),"",I42-Panel!$C$10)</f>
        <v/>
      </c>
      <c r="O42" s="25">
        <f>IF(B42="","",IF(OR(E42="",F42=""),"Faltan datos",IF(J42&lt;=0,"Corregido",IF(E42&gt;Panel!$C$10,"Programado",IF(I42&lt;Panel!$C$10,"Retrasado",IF(I42-Panel!$C$10&lt;=Panel!$C$14,"Urgente","En plazo"))))))</f>
        <v/>
      </c>
      <c r="P42" s="31">
        <f>IF(OR(B42="",I42="",J42=""),"",IF(J42&gt;0,I42+ROW()/100000,""))</f>
        <v/>
      </c>
    </row>
    <row r="43">
      <c r="B43" s="22" t="n"/>
      <c r="C43" s="30" t="n"/>
      <c r="D43" s="30" t="n"/>
      <c r="E43" s="11" t="n"/>
      <c r="F43" s="16" t="n"/>
      <c r="G43" s="16" t="n"/>
      <c r="H43" s="16" t="n"/>
      <c r="I43" s="27">
        <f>IF(OR(B43="",E43=""),"",E43+Panel!$C$13)</f>
        <v/>
      </c>
      <c r="J43" s="15">
        <f>IF(OR(B43="",F43=""),"",MAX(0,F43-H43))</f>
        <v/>
      </c>
      <c r="K43" s="24">
        <f>IF(OR(B43="",F43=""),"",F43*G43/60)</f>
        <v/>
      </c>
      <c r="L43" s="24">
        <f>IF(J43="","",J43*G43/60)</f>
        <v/>
      </c>
      <c r="M43" s="23">
        <f>IF(OR(B43="",F43="",F43=0),"",H43/F43)</f>
        <v/>
      </c>
      <c r="N43" s="15">
        <f>IF(OR(B43="",I43=""),"",I43-Panel!$C$10)</f>
        <v/>
      </c>
      <c r="O43" s="25">
        <f>IF(B43="","",IF(OR(E43="",F43=""),"Faltan datos",IF(J43&lt;=0,"Corregido",IF(E43&gt;Panel!$C$10,"Programado",IF(I43&lt;Panel!$C$10,"Retrasado",IF(I43-Panel!$C$10&lt;=Panel!$C$14,"Urgente","En plazo"))))))</f>
        <v/>
      </c>
      <c r="P43" s="31">
        <f>IF(OR(B43="",I43="",J43=""),"",IF(J43&gt;0,I43+ROW()/100000,""))</f>
        <v/>
      </c>
    </row>
    <row r="44">
      <c r="B44" s="22" t="n"/>
      <c r="C44" s="30" t="n"/>
      <c r="D44" s="30" t="n"/>
      <c r="E44" s="11" t="n"/>
      <c r="F44" s="16" t="n"/>
      <c r="G44" s="16" t="n"/>
      <c r="H44" s="16" t="n"/>
      <c r="I44" s="27">
        <f>IF(OR(B44="",E44=""),"",E44+Panel!$C$13)</f>
        <v/>
      </c>
      <c r="J44" s="15">
        <f>IF(OR(B44="",F44=""),"",MAX(0,F44-H44))</f>
        <v/>
      </c>
      <c r="K44" s="24">
        <f>IF(OR(B44="",F44=""),"",F44*G44/60)</f>
        <v/>
      </c>
      <c r="L44" s="24">
        <f>IF(J44="","",J44*G44/60)</f>
        <v/>
      </c>
      <c r="M44" s="23">
        <f>IF(OR(B44="",F44="",F44=0),"",H44/F44)</f>
        <v/>
      </c>
      <c r="N44" s="15">
        <f>IF(OR(B44="",I44=""),"",I44-Panel!$C$10)</f>
        <v/>
      </c>
      <c r="O44" s="25">
        <f>IF(B44="","",IF(OR(E44="",F44=""),"Faltan datos",IF(J44&lt;=0,"Corregido",IF(E44&gt;Panel!$C$10,"Programado",IF(I44&lt;Panel!$C$10,"Retrasado",IF(I44-Panel!$C$10&lt;=Panel!$C$14,"Urgente","En plazo"))))))</f>
        <v/>
      </c>
      <c r="P44" s="31">
        <f>IF(OR(B44="",I44="",J44=""),"",IF(J44&gt;0,I44+ROW()/100000,""))</f>
        <v/>
      </c>
    </row>
    <row r="45">
      <c r="B45" s="22" t="n"/>
      <c r="C45" s="30" t="n"/>
      <c r="D45" s="30" t="n"/>
      <c r="E45" s="11" t="n"/>
      <c r="F45" s="16" t="n"/>
      <c r="G45" s="16" t="n"/>
      <c r="H45" s="16" t="n"/>
      <c r="I45" s="27">
        <f>IF(OR(B45="",E45=""),"",E45+Panel!$C$13)</f>
        <v/>
      </c>
      <c r="J45" s="15">
        <f>IF(OR(B45="",F45=""),"",MAX(0,F45-H45))</f>
        <v/>
      </c>
      <c r="K45" s="24">
        <f>IF(OR(B45="",F45=""),"",F45*G45/60)</f>
        <v/>
      </c>
      <c r="L45" s="24">
        <f>IF(J45="","",J45*G45/60)</f>
        <v/>
      </c>
      <c r="M45" s="23">
        <f>IF(OR(B45="",F45="",F45=0),"",H45/F45)</f>
        <v/>
      </c>
      <c r="N45" s="15">
        <f>IF(OR(B45="",I45=""),"",I45-Panel!$C$10)</f>
        <v/>
      </c>
      <c r="O45" s="25">
        <f>IF(B45="","",IF(OR(E45="",F45=""),"Faltan datos",IF(J45&lt;=0,"Corregido",IF(E45&gt;Panel!$C$10,"Programado",IF(I45&lt;Panel!$C$10,"Retrasado",IF(I45-Panel!$C$10&lt;=Panel!$C$14,"Urgente","En plazo"))))))</f>
        <v/>
      </c>
      <c r="P45" s="31">
        <f>IF(OR(B45="",I45="",J45=""),"",IF(J45&gt;0,I45+ROW()/100000,""))</f>
        <v/>
      </c>
    </row>
    <row r="46">
      <c r="B46" s="22" t="n"/>
      <c r="C46" s="30" t="n"/>
      <c r="D46" s="30" t="n"/>
      <c r="E46" s="11" t="n"/>
      <c r="F46" s="16" t="n"/>
      <c r="G46" s="16" t="n"/>
      <c r="H46" s="16" t="n"/>
      <c r="I46" s="27">
        <f>IF(OR(B46="",E46=""),"",E46+Panel!$C$13)</f>
        <v/>
      </c>
      <c r="J46" s="15">
        <f>IF(OR(B46="",F46=""),"",MAX(0,F46-H46))</f>
        <v/>
      </c>
      <c r="K46" s="24">
        <f>IF(OR(B46="",F46=""),"",F46*G46/60)</f>
        <v/>
      </c>
      <c r="L46" s="24">
        <f>IF(J46="","",J46*G46/60)</f>
        <v/>
      </c>
      <c r="M46" s="23">
        <f>IF(OR(B46="",F46="",F46=0),"",H46/F46)</f>
        <v/>
      </c>
      <c r="N46" s="15">
        <f>IF(OR(B46="",I46=""),"",I46-Panel!$C$10)</f>
        <v/>
      </c>
      <c r="O46" s="25">
        <f>IF(B46="","",IF(OR(E46="",F46=""),"Faltan datos",IF(J46&lt;=0,"Corregido",IF(E46&gt;Panel!$C$10,"Programado",IF(I46&lt;Panel!$C$10,"Retrasado",IF(I46-Panel!$C$10&lt;=Panel!$C$14,"Urgente","En plazo"))))))</f>
        <v/>
      </c>
      <c r="P46" s="31">
        <f>IF(OR(B46="",I46="",J46=""),"",IF(J46&gt;0,I46+ROW()/100000,""))</f>
        <v/>
      </c>
    </row>
    <row r="47">
      <c r="B47" s="19" t="inlineStr">
        <is>
          <t>TOTAL</t>
        </is>
      </c>
      <c r="F47" s="20">
        <f>SUM(F7:F46)</f>
        <v/>
      </c>
      <c r="H47" s="20">
        <f>SUM(H7:H46)</f>
        <v/>
      </c>
      <c r="J47" s="20">
        <f>SUM(J7:J46)</f>
        <v/>
      </c>
      <c r="K47" s="32">
        <f>SUM(K7:K46)</f>
        <v/>
      </c>
      <c r="L47" s="32">
        <f>SUM(L7:L46)</f>
        <v/>
      </c>
      <c r="M47" s="33">
        <f>IF(F47=0,0,H47/F47)</f>
        <v/>
      </c>
    </row>
    <row r="49">
      <c r="B49" s="21" t="inlineStr">
        <is>
          <t>Hasta 40 actividades. Un «ejercicio» es un examen o trabajo de un alumno. «Orden aux.» sirve para ordenar la lista del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O7:O46">
    <cfRule type="cellIs" priority="1" operator="equal" dxfId="2">
      <formula>"Corregido"</formula>
    </cfRule>
    <cfRule type="cellIs" priority="2" operator="equal" dxfId="2">
      <formula>"En plazo"</formula>
    </cfRule>
    <cfRule type="cellIs" priority="3" operator="equal" dxfId="1">
      <formula>"Urgente"</formula>
    </cfRule>
    <cfRule type="cellIs" priority="4" operator="equal" dxfId="0">
      <formula>"Retrasado"</formula>
    </cfRule>
    <cfRule type="cellIs" priority="5" operator="equal" dxfId="3">
      <formula>"Programado"</formula>
    </cfRule>
    <cfRule type="cellIs" priority="6" operator="equal" dxfId="3">
      <formula>"Faltan datos"</formula>
    </cfRule>
  </conditionalFormatting>
  <conditionalFormatting sqref="N7:N46">
    <cfRule type="expression" priority="7" dxfId="0">
      <formula>AND(ISNUMBER(N7),N7&lt;0,$J7&gt;0)</formula>
    </cfRule>
  </conditionalFormatting>
  <conditionalFormatting sqref="M7:M46">
    <cfRule type="dataBar" priority="8">
      <dataBar>
        <cfvo type="num" val="0"/>
        <cfvo type="max"/>
        <color rgb="0010B981"/>
      </dataBar>
    </cfRule>
  </conditionalFormatting>
  <dataValidations count="5">
    <dataValidation sqref="C7:C46" showDropDown="0" showInputMessage="0" showErrorMessage="0" allowBlank="1" type="list">
      <formula1>=Panel!$B$20:$B$27</formula1>
    </dataValidation>
    <dataValidation sqref="D7:D46" showDropDown="0" showInputMessage="0" showErrorMessage="0" allowBlank="1" type="list">
      <formula1>"Examen,Trabajo,Cuaderno,Proyecto,Redacción,Prueba oral"</formula1>
    </dataValidation>
    <dataValidation sqref="E7:E46" showDropDown="0" showInputMessage="0" showErrorMessage="1" allowBlank="1" errorTitle="Fecha no válida" error="Escribe una fecha, por ejemplo 16/10/2026." type="date" operator="greaterThan">
      <formula1>36526</formula1>
    </dataValidation>
    <dataValidation sqref="F7:G46" showDropDown="0" showInputMessage="0" showErrorMessage="1" allowBlank="1" errorTitle="Número no válido" error="Escribe un número entero (0 o más)." type="whole" operator="greaterThanOrEqual">
      <formula1>0</formula1>
    </dataValidation>
    <dataValidation sqref="H7:H46" showDropDown="0" showInputMessage="0" showErrorMessage="1" allowBlank="1" errorTitle="Corregidos no válidos" error="Los corregidos deben estar entre 0 y los ejercicios a corregir." type="whole" operator="between">
      <formula1>0</formula1>
      <formula2>F7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2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1" customWidth="1" min="10" max="10"/>
    <col width="14" customWidth="1" min="11" max="11"/>
  </cols>
  <sheetData>
    <row r="2" ht="34" customHeight="1">
      <c r="B2" s="1" t="inlineStr">
        <is>
          <t>Carga de corrección por semana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La carga de cada actividad se cuenta en la semana de su fecha de examen o entrega. Compárala con tus horas disponibles.</t>
        </is>
      </c>
    </row>
    <row r="4">
      <c r="B4" s="19" t="inlineStr">
        <is>
          <t>Horas disponibles por semana</t>
        </is>
      </c>
      <c r="E4" s="34">
        <f>Panel!$C$15</f>
        <v/>
      </c>
    </row>
    <row r="6" ht="36" customHeight="1">
      <c r="B6" s="12" t="inlineStr">
        <is>
          <t>Semana</t>
        </is>
      </c>
      <c r="C6" s="12" t="inlineStr">
        <is>
          <t>Actividades</t>
        </is>
      </c>
      <c r="D6" s="12" t="inlineStr">
        <is>
          <t>Horas de corrección</t>
        </is>
      </c>
      <c r="E6" s="12" t="inlineStr">
        <is>
          <t>Ejercicios</t>
        </is>
      </c>
      <c r="F6" s="12" t="inlineStr">
        <is>
          <t>Horas pendientes</t>
        </is>
      </c>
      <c r="G6" s="12" t="inlineStr">
        <is>
          <t>Lunes</t>
        </is>
      </c>
      <c r="H6" s="12" t="inlineStr">
        <is>
          <t>Domingo</t>
        </is>
      </c>
      <c r="I6" s="12" t="inlineStr">
        <is>
          <t>Horas disponibles</t>
        </is>
      </c>
      <c r="J6" s="12" t="inlineStr">
        <is>
          <t>% de uso</t>
        </is>
      </c>
      <c r="K6" s="12" t="inlineStr">
        <is>
          <t>Semáforo</t>
        </is>
      </c>
    </row>
    <row r="7">
      <c r="B7" s="35">
        <f>"S1 "&amp;DAY(G7)&amp;"/"&amp;MONTH(G7)</f>
        <v/>
      </c>
      <c r="C7" s="15">
        <f>COUNTIFS(Correcciones!$E$7:$E$46,"&gt;="&amp;$G7,Correcciones!$E$7:$E$46,"&lt;="&amp;$H7)</f>
        <v/>
      </c>
      <c r="D7" s="34">
        <f>SUMIFS(Correcciones!$K$7:$K$46,Correcciones!$E$7:$E$46,"&gt;="&amp;$G7,Correcciones!$E$7:$E$46,"&lt;="&amp;$H7)</f>
        <v/>
      </c>
      <c r="E7" s="15">
        <f>SUMIFS(Correcciones!$F$7:$F$46,Correcciones!$E$7:$E$46,"&gt;="&amp;$G7,Correcciones!$E$7:$E$46,"&lt;="&amp;$H7)</f>
        <v/>
      </c>
      <c r="F7" s="24">
        <f>SUMIFS(Correcciones!$L$7:$L$46,Correcciones!$E$7:$E$46,"&gt;="&amp;$G7,Correcciones!$E$7:$E$46,"&lt;="&amp;$H7)</f>
        <v/>
      </c>
      <c r="G7" s="27">
        <f>Panel!$C$12</f>
        <v/>
      </c>
      <c r="H7" s="27">
        <f>G7+6</f>
        <v/>
      </c>
      <c r="I7" s="24">
        <f>Panel!$C$15</f>
        <v/>
      </c>
      <c r="J7" s="23">
        <f>IF(I7=0,0,D7/I7)</f>
        <v/>
      </c>
      <c r="K7" s="25">
        <f>IF(C7=0,"Sin carga",IF(J7&gt;1,"Sobrecarga",IF(J7&gt;=Panel!$C$16,"Ajustado","Cómodo")))</f>
        <v/>
      </c>
    </row>
    <row r="8">
      <c r="B8" s="35">
        <f>"S2 "&amp;DAY(G8)&amp;"/"&amp;MONTH(G8)</f>
        <v/>
      </c>
      <c r="C8" s="15">
        <f>COUNTIFS(Correcciones!$E$7:$E$46,"&gt;="&amp;$G8,Correcciones!$E$7:$E$46,"&lt;="&amp;$H8)</f>
        <v/>
      </c>
      <c r="D8" s="34">
        <f>SUMIFS(Correcciones!$K$7:$K$46,Correcciones!$E$7:$E$46,"&gt;="&amp;$G8,Correcciones!$E$7:$E$46,"&lt;="&amp;$H8)</f>
        <v/>
      </c>
      <c r="E8" s="15">
        <f>SUMIFS(Correcciones!$F$7:$F$46,Correcciones!$E$7:$E$46,"&gt;="&amp;$G8,Correcciones!$E$7:$E$46,"&lt;="&amp;$H8)</f>
        <v/>
      </c>
      <c r="F8" s="24">
        <f>SUMIFS(Correcciones!$L$7:$L$46,Correcciones!$E$7:$E$46,"&gt;="&amp;$G8,Correcciones!$E$7:$E$46,"&lt;="&amp;$H8)</f>
        <v/>
      </c>
      <c r="G8" s="27">
        <f>G7+7</f>
        <v/>
      </c>
      <c r="H8" s="27">
        <f>G8+6</f>
        <v/>
      </c>
      <c r="I8" s="24">
        <f>Panel!$C$15</f>
        <v/>
      </c>
      <c r="J8" s="23">
        <f>IF(I8=0,0,D8/I8)</f>
        <v/>
      </c>
      <c r="K8" s="25">
        <f>IF(C8=0,"Sin carga",IF(J8&gt;1,"Sobrecarga",IF(J8&gt;=Panel!$C$16,"Ajustado","Cómodo")))</f>
        <v/>
      </c>
    </row>
    <row r="9">
      <c r="B9" s="35">
        <f>"S3 "&amp;DAY(G9)&amp;"/"&amp;MONTH(G9)</f>
        <v/>
      </c>
      <c r="C9" s="15">
        <f>COUNTIFS(Correcciones!$E$7:$E$46,"&gt;="&amp;$G9,Correcciones!$E$7:$E$46,"&lt;="&amp;$H9)</f>
        <v/>
      </c>
      <c r="D9" s="34">
        <f>SUMIFS(Correcciones!$K$7:$K$46,Correcciones!$E$7:$E$46,"&gt;="&amp;$G9,Correcciones!$E$7:$E$46,"&lt;="&amp;$H9)</f>
        <v/>
      </c>
      <c r="E9" s="15">
        <f>SUMIFS(Correcciones!$F$7:$F$46,Correcciones!$E$7:$E$46,"&gt;="&amp;$G9,Correcciones!$E$7:$E$46,"&lt;="&amp;$H9)</f>
        <v/>
      </c>
      <c r="F9" s="24">
        <f>SUMIFS(Correcciones!$L$7:$L$46,Correcciones!$E$7:$E$46,"&gt;="&amp;$G9,Correcciones!$E$7:$E$46,"&lt;="&amp;$H9)</f>
        <v/>
      </c>
      <c r="G9" s="27">
        <f>G8+7</f>
        <v/>
      </c>
      <c r="H9" s="27">
        <f>G9+6</f>
        <v/>
      </c>
      <c r="I9" s="24">
        <f>Panel!$C$15</f>
        <v/>
      </c>
      <c r="J9" s="23">
        <f>IF(I9=0,0,D9/I9)</f>
        <v/>
      </c>
      <c r="K9" s="25">
        <f>IF(C9=0,"Sin carga",IF(J9&gt;1,"Sobrecarga",IF(J9&gt;=Panel!$C$16,"Ajustado","Cómodo")))</f>
        <v/>
      </c>
    </row>
    <row r="10">
      <c r="B10" s="35">
        <f>"S4 "&amp;DAY(G10)&amp;"/"&amp;MONTH(G10)</f>
        <v/>
      </c>
      <c r="C10" s="15">
        <f>COUNTIFS(Correcciones!$E$7:$E$46,"&gt;="&amp;$G10,Correcciones!$E$7:$E$46,"&lt;="&amp;$H10)</f>
        <v/>
      </c>
      <c r="D10" s="34">
        <f>SUMIFS(Correcciones!$K$7:$K$46,Correcciones!$E$7:$E$46,"&gt;="&amp;$G10,Correcciones!$E$7:$E$46,"&lt;="&amp;$H10)</f>
        <v/>
      </c>
      <c r="E10" s="15">
        <f>SUMIFS(Correcciones!$F$7:$F$46,Correcciones!$E$7:$E$46,"&gt;="&amp;$G10,Correcciones!$E$7:$E$46,"&lt;="&amp;$H10)</f>
        <v/>
      </c>
      <c r="F10" s="24">
        <f>SUMIFS(Correcciones!$L$7:$L$46,Correcciones!$E$7:$E$46,"&gt;="&amp;$G10,Correcciones!$E$7:$E$46,"&lt;="&amp;$H10)</f>
        <v/>
      </c>
      <c r="G10" s="27">
        <f>G9+7</f>
        <v/>
      </c>
      <c r="H10" s="27">
        <f>G10+6</f>
        <v/>
      </c>
      <c r="I10" s="24">
        <f>Panel!$C$15</f>
        <v/>
      </c>
      <c r="J10" s="23">
        <f>IF(I10=0,0,D10/I10)</f>
        <v/>
      </c>
      <c r="K10" s="25">
        <f>IF(C10=0,"Sin carga",IF(J10&gt;1,"Sobrecarga",IF(J10&gt;=Panel!$C$16,"Ajustado","Cómodo")))</f>
        <v/>
      </c>
    </row>
    <row r="11">
      <c r="B11" s="35">
        <f>"S5 "&amp;DAY(G11)&amp;"/"&amp;MONTH(G11)</f>
        <v/>
      </c>
      <c r="C11" s="15">
        <f>COUNTIFS(Correcciones!$E$7:$E$46,"&gt;="&amp;$G11,Correcciones!$E$7:$E$46,"&lt;="&amp;$H11)</f>
        <v/>
      </c>
      <c r="D11" s="34">
        <f>SUMIFS(Correcciones!$K$7:$K$46,Correcciones!$E$7:$E$46,"&gt;="&amp;$G11,Correcciones!$E$7:$E$46,"&lt;="&amp;$H11)</f>
        <v/>
      </c>
      <c r="E11" s="15">
        <f>SUMIFS(Correcciones!$F$7:$F$46,Correcciones!$E$7:$E$46,"&gt;="&amp;$G11,Correcciones!$E$7:$E$46,"&lt;="&amp;$H11)</f>
        <v/>
      </c>
      <c r="F11" s="24">
        <f>SUMIFS(Correcciones!$L$7:$L$46,Correcciones!$E$7:$E$46,"&gt;="&amp;$G11,Correcciones!$E$7:$E$46,"&lt;="&amp;$H11)</f>
        <v/>
      </c>
      <c r="G11" s="27">
        <f>G10+7</f>
        <v/>
      </c>
      <c r="H11" s="27">
        <f>G11+6</f>
        <v/>
      </c>
      <c r="I11" s="24">
        <f>Panel!$C$15</f>
        <v/>
      </c>
      <c r="J11" s="23">
        <f>IF(I11=0,0,D11/I11)</f>
        <v/>
      </c>
      <c r="K11" s="25">
        <f>IF(C11=0,"Sin carga",IF(J11&gt;1,"Sobrecarga",IF(J11&gt;=Panel!$C$16,"Ajustado","Cómodo")))</f>
        <v/>
      </c>
    </row>
    <row r="12">
      <c r="B12" s="35">
        <f>"S6 "&amp;DAY(G12)&amp;"/"&amp;MONTH(G12)</f>
        <v/>
      </c>
      <c r="C12" s="15">
        <f>COUNTIFS(Correcciones!$E$7:$E$46,"&gt;="&amp;$G12,Correcciones!$E$7:$E$46,"&lt;="&amp;$H12)</f>
        <v/>
      </c>
      <c r="D12" s="34">
        <f>SUMIFS(Correcciones!$K$7:$K$46,Correcciones!$E$7:$E$46,"&gt;="&amp;$G12,Correcciones!$E$7:$E$46,"&lt;="&amp;$H12)</f>
        <v/>
      </c>
      <c r="E12" s="15">
        <f>SUMIFS(Correcciones!$F$7:$F$46,Correcciones!$E$7:$E$46,"&gt;="&amp;$G12,Correcciones!$E$7:$E$46,"&lt;="&amp;$H12)</f>
        <v/>
      </c>
      <c r="F12" s="24">
        <f>SUMIFS(Correcciones!$L$7:$L$46,Correcciones!$E$7:$E$46,"&gt;="&amp;$G12,Correcciones!$E$7:$E$46,"&lt;="&amp;$H12)</f>
        <v/>
      </c>
      <c r="G12" s="27">
        <f>G11+7</f>
        <v/>
      </c>
      <c r="H12" s="27">
        <f>G12+6</f>
        <v/>
      </c>
      <c r="I12" s="24">
        <f>Panel!$C$15</f>
        <v/>
      </c>
      <c r="J12" s="23">
        <f>IF(I12=0,0,D12/I12)</f>
        <v/>
      </c>
      <c r="K12" s="25">
        <f>IF(C12=0,"Sin carga",IF(J12&gt;1,"Sobrecarga",IF(J12&gt;=Panel!$C$16,"Ajustado","Cómodo")))</f>
        <v/>
      </c>
    </row>
    <row r="13">
      <c r="B13" s="35">
        <f>"S7 "&amp;DAY(G13)&amp;"/"&amp;MONTH(G13)</f>
        <v/>
      </c>
      <c r="C13" s="15">
        <f>COUNTIFS(Correcciones!$E$7:$E$46,"&gt;="&amp;$G13,Correcciones!$E$7:$E$46,"&lt;="&amp;$H13)</f>
        <v/>
      </c>
      <c r="D13" s="34">
        <f>SUMIFS(Correcciones!$K$7:$K$46,Correcciones!$E$7:$E$46,"&gt;="&amp;$G13,Correcciones!$E$7:$E$46,"&lt;="&amp;$H13)</f>
        <v/>
      </c>
      <c r="E13" s="15">
        <f>SUMIFS(Correcciones!$F$7:$F$46,Correcciones!$E$7:$E$46,"&gt;="&amp;$G13,Correcciones!$E$7:$E$46,"&lt;="&amp;$H13)</f>
        <v/>
      </c>
      <c r="F13" s="24">
        <f>SUMIFS(Correcciones!$L$7:$L$46,Correcciones!$E$7:$E$46,"&gt;="&amp;$G13,Correcciones!$E$7:$E$46,"&lt;="&amp;$H13)</f>
        <v/>
      </c>
      <c r="G13" s="27">
        <f>G12+7</f>
        <v/>
      </c>
      <c r="H13" s="27">
        <f>G13+6</f>
        <v/>
      </c>
      <c r="I13" s="24">
        <f>Panel!$C$15</f>
        <v/>
      </c>
      <c r="J13" s="23">
        <f>IF(I13=0,0,D13/I13)</f>
        <v/>
      </c>
      <c r="K13" s="25">
        <f>IF(C13=0,"Sin carga",IF(J13&gt;1,"Sobrecarga",IF(J13&gt;=Panel!$C$16,"Ajustado","Cómodo")))</f>
        <v/>
      </c>
    </row>
    <row r="14">
      <c r="B14" s="35">
        <f>"S8 "&amp;DAY(G14)&amp;"/"&amp;MONTH(G14)</f>
        <v/>
      </c>
      <c r="C14" s="15">
        <f>COUNTIFS(Correcciones!$E$7:$E$46,"&gt;="&amp;$G14,Correcciones!$E$7:$E$46,"&lt;="&amp;$H14)</f>
        <v/>
      </c>
      <c r="D14" s="34">
        <f>SUMIFS(Correcciones!$K$7:$K$46,Correcciones!$E$7:$E$46,"&gt;="&amp;$G14,Correcciones!$E$7:$E$46,"&lt;="&amp;$H14)</f>
        <v/>
      </c>
      <c r="E14" s="15">
        <f>SUMIFS(Correcciones!$F$7:$F$46,Correcciones!$E$7:$E$46,"&gt;="&amp;$G14,Correcciones!$E$7:$E$46,"&lt;="&amp;$H14)</f>
        <v/>
      </c>
      <c r="F14" s="24">
        <f>SUMIFS(Correcciones!$L$7:$L$46,Correcciones!$E$7:$E$46,"&gt;="&amp;$G14,Correcciones!$E$7:$E$46,"&lt;="&amp;$H14)</f>
        <v/>
      </c>
      <c r="G14" s="27">
        <f>G13+7</f>
        <v/>
      </c>
      <c r="H14" s="27">
        <f>G14+6</f>
        <v/>
      </c>
      <c r="I14" s="24">
        <f>Panel!$C$15</f>
        <v/>
      </c>
      <c r="J14" s="23">
        <f>IF(I14=0,0,D14/I14)</f>
        <v/>
      </c>
      <c r="K14" s="25">
        <f>IF(C14=0,"Sin carga",IF(J14&gt;1,"Sobrecarga",IF(J14&gt;=Panel!$C$16,"Ajustado","Cómodo")))</f>
        <v/>
      </c>
    </row>
    <row r="15">
      <c r="B15" s="35">
        <f>"S9 "&amp;DAY(G15)&amp;"/"&amp;MONTH(G15)</f>
        <v/>
      </c>
      <c r="C15" s="15">
        <f>COUNTIFS(Correcciones!$E$7:$E$46,"&gt;="&amp;$G15,Correcciones!$E$7:$E$46,"&lt;="&amp;$H15)</f>
        <v/>
      </c>
      <c r="D15" s="34">
        <f>SUMIFS(Correcciones!$K$7:$K$46,Correcciones!$E$7:$E$46,"&gt;="&amp;$G15,Correcciones!$E$7:$E$46,"&lt;="&amp;$H15)</f>
        <v/>
      </c>
      <c r="E15" s="15">
        <f>SUMIFS(Correcciones!$F$7:$F$46,Correcciones!$E$7:$E$46,"&gt;="&amp;$G15,Correcciones!$E$7:$E$46,"&lt;="&amp;$H15)</f>
        <v/>
      </c>
      <c r="F15" s="24">
        <f>SUMIFS(Correcciones!$L$7:$L$46,Correcciones!$E$7:$E$46,"&gt;="&amp;$G15,Correcciones!$E$7:$E$46,"&lt;="&amp;$H15)</f>
        <v/>
      </c>
      <c r="G15" s="27">
        <f>G14+7</f>
        <v/>
      </c>
      <c r="H15" s="27">
        <f>G15+6</f>
        <v/>
      </c>
      <c r="I15" s="24">
        <f>Panel!$C$15</f>
        <v/>
      </c>
      <c r="J15" s="23">
        <f>IF(I15=0,0,D15/I15)</f>
        <v/>
      </c>
      <c r="K15" s="25">
        <f>IF(C15=0,"Sin carga",IF(J15&gt;1,"Sobrecarga",IF(J15&gt;=Panel!$C$16,"Ajustado","Cómodo")))</f>
        <v/>
      </c>
    </row>
    <row r="16">
      <c r="B16" s="35">
        <f>"S10 "&amp;DAY(G16)&amp;"/"&amp;MONTH(G16)</f>
        <v/>
      </c>
      <c r="C16" s="15">
        <f>COUNTIFS(Correcciones!$E$7:$E$46,"&gt;="&amp;$G16,Correcciones!$E$7:$E$46,"&lt;="&amp;$H16)</f>
        <v/>
      </c>
      <c r="D16" s="34">
        <f>SUMIFS(Correcciones!$K$7:$K$46,Correcciones!$E$7:$E$46,"&gt;="&amp;$G16,Correcciones!$E$7:$E$46,"&lt;="&amp;$H16)</f>
        <v/>
      </c>
      <c r="E16" s="15">
        <f>SUMIFS(Correcciones!$F$7:$F$46,Correcciones!$E$7:$E$46,"&gt;="&amp;$G16,Correcciones!$E$7:$E$46,"&lt;="&amp;$H16)</f>
        <v/>
      </c>
      <c r="F16" s="24">
        <f>SUMIFS(Correcciones!$L$7:$L$46,Correcciones!$E$7:$E$46,"&gt;="&amp;$G16,Correcciones!$E$7:$E$46,"&lt;="&amp;$H16)</f>
        <v/>
      </c>
      <c r="G16" s="27">
        <f>G15+7</f>
        <v/>
      </c>
      <c r="H16" s="27">
        <f>G16+6</f>
        <v/>
      </c>
      <c r="I16" s="24">
        <f>Panel!$C$15</f>
        <v/>
      </c>
      <c r="J16" s="23">
        <f>IF(I16=0,0,D16/I16)</f>
        <v/>
      </c>
      <c r="K16" s="25">
        <f>IF(C16=0,"Sin carga",IF(J16&gt;1,"Sobrecarga",IF(J16&gt;=Panel!$C$16,"Ajustado","Cómodo")))</f>
        <v/>
      </c>
    </row>
    <row r="17">
      <c r="B17" s="35">
        <f>"S11 "&amp;DAY(G17)&amp;"/"&amp;MONTH(G17)</f>
        <v/>
      </c>
      <c r="C17" s="15">
        <f>COUNTIFS(Correcciones!$E$7:$E$46,"&gt;="&amp;$G17,Correcciones!$E$7:$E$46,"&lt;="&amp;$H17)</f>
        <v/>
      </c>
      <c r="D17" s="34">
        <f>SUMIFS(Correcciones!$K$7:$K$46,Correcciones!$E$7:$E$46,"&gt;="&amp;$G17,Correcciones!$E$7:$E$46,"&lt;="&amp;$H17)</f>
        <v/>
      </c>
      <c r="E17" s="15">
        <f>SUMIFS(Correcciones!$F$7:$F$46,Correcciones!$E$7:$E$46,"&gt;="&amp;$G17,Correcciones!$E$7:$E$46,"&lt;="&amp;$H17)</f>
        <v/>
      </c>
      <c r="F17" s="24">
        <f>SUMIFS(Correcciones!$L$7:$L$46,Correcciones!$E$7:$E$46,"&gt;="&amp;$G17,Correcciones!$E$7:$E$46,"&lt;="&amp;$H17)</f>
        <v/>
      </c>
      <c r="G17" s="27">
        <f>G16+7</f>
        <v/>
      </c>
      <c r="H17" s="27">
        <f>G17+6</f>
        <v/>
      </c>
      <c r="I17" s="24">
        <f>Panel!$C$15</f>
        <v/>
      </c>
      <c r="J17" s="23">
        <f>IF(I17=0,0,D17/I17)</f>
        <v/>
      </c>
      <c r="K17" s="25">
        <f>IF(C17=0,"Sin carga",IF(J17&gt;1,"Sobrecarga",IF(J17&gt;=Panel!$C$16,"Ajustado","Cómodo")))</f>
        <v/>
      </c>
    </row>
    <row r="18">
      <c r="B18" s="35">
        <f>"S12 "&amp;DAY(G18)&amp;"/"&amp;MONTH(G18)</f>
        <v/>
      </c>
      <c r="C18" s="15">
        <f>COUNTIFS(Correcciones!$E$7:$E$46,"&gt;="&amp;$G18,Correcciones!$E$7:$E$46,"&lt;="&amp;$H18)</f>
        <v/>
      </c>
      <c r="D18" s="34">
        <f>SUMIFS(Correcciones!$K$7:$K$46,Correcciones!$E$7:$E$46,"&gt;="&amp;$G18,Correcciones!$E$7:$E$46,"&lt;="&amp;$H18)</f>
        <v/>
      </c>
      <c r="E18" s="15">
        <f>SUMIFS(Correcciones!$F$7:$F$46,Correcciones!$E$7:$E$46,"&gt;="&amp;$G18,Correcciones!$E$7:$E$46,"&lt;="&amp;$H18)</f>
        <v/>
      </c>
      <c r="F18" s="24">
        <f>SUMIFS(Correcciones!$L$7:$L$46,Correcciones!$E$7:$E$46,"&gt;="&amp;$G18,Correcciones!$E$7:$E$46,"&lt;="&amp;$H18)</f>
        <v/>
      </c>
      <c r="G18" s="27">
        <f>G17+7</f>
        <v/>
      </c>
      <c r="H18" s="27">
        <f>G18+6</f>
        <v/>
      </c>
      <c r="I18" s="24">
        <f>Panel!$C$15</f>
        <v/>
      </c>
      <c r="J18" s="23">
        <f>IF(I18=0,0,D18/I18)</f>
        <v/>
      </c>
      <c r="K18" s="25">
        <f>IF(C18=0,"Sin carga",IF(J18&gt;1,"Sobrecarga",IF(J18&gt;=Panel!$C$16,"Ajustado","Cómodo")))</f>
        <v/>
      </c>
    </row>
    <row r="19">
      <c r="B19" s="19" t="inlineStr">
        <is>
          <t>TOTAL</t>
        </is>
      </c>
      <c r="C19" s="20">
        <f>SUM(C7:C18)</f>
        <v/>
      </c>
      <c r="D19" s="32">
        <f>SUM(D7:D18)</f>
        <v/>
      </c>
      <c r="E19" s="20">
        <f>SUM(E7:E18)</f>
        <v/>
      </c>
      <c r="F19" s="32">
        <f>SUM(F7:F18)</f>
        <v/>
      </c>
    </row>
    <row r="20">
      <c r="B20" s="19" t="inlineStr">
        <is>
          <t>Semana más cargada</t>
        </is>
      </c>
      <c r="D20" s="32">
        <f>MAX(D7:D18)</f>
        <v/>
      </c>
    </row>
    <row r="22">
      <c r="B22" s="21" t="inlineStr">
        <is>
          <t>Muestra 12 semanas desde el lunes de la semana de inicio que indiques en el Panel. Las actividades fuera de esas 12 semanas no se cuentan aquí.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7:K18">
    <cfRule type="cellIs" priority="1" operator="equal" dxfId="0">
      <formula>"Sobrecarga"</formula>
    </cfRule>
    <cfRule type="cellIs" priority="2" operator="equal" dxfId="1">
      <formula>"Ajustado"</formula>
    </cfRule>
    <cfRule type="cellIs" priority="3" operator="equal" dxfId="2">
      <formula>"Cómodo"</formula>
    </cfRule>
  </conditionalFormatting>
  <conditionalFormatting sqref="J7:J18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planificador de corrección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6" t="inlineStr">
        <is>
          <t>1.  En «Panel» revisa los AJUSTES (celdas C9 a C16): fecha de referencia, inicio del calendario semanal, plazo de devolución en días, días de aviso «Urgente», horas disponibles por semana y el % de uso desde el que una semana pasa a «Ajustado».</t>
        </is>
      </c>
    </row>
    <row r="7" ht="30" customHeight="1">
      <c r="B7" s="36" t="inlineStr">
        <is>
          <t>2.  En «Panel», columna B (filas 20 a 27), escribe los nombres de tus grupos (hasta 8). Aparecerán en el desplegable de la hoja «Correcciones».</t>
        </is>
      </c>
    </row>
    <row r="8" ht="30" customHeight="1">
      <c r="B8" s="36" t="inlineStr">
        <is>
          <t>3.  En «Correcciones» escribe una fila por examen o trabajo (hasta 40): actividad, grupo, tipo, fecha del examen o entrega, ejercicios a corregir y minutos que calculas por ejercicio.</t>
        </is>
      </c>
    </row>
    <row r="9" ht="30" customHeight="1">
      <c r="B9" s="36" t="inlineStr">
        <is>
          <t>4.  Cuando vayas corrigiendo, actualiza la columna «Ejercicios corregidos». La fecha límite de notas, los pendientes, las horas, el % corregido y el estado se calculan solos.</t>
        </is>
      </c>
    </row>
    <row r="10" ht="30" customHeight="1">
      <c r="B10" s="36" t="inlineStr">
        <is>
          <t>5.  En «Semanas» consulta la carga por semana (12 semanas desde el lunes de la semana de inicio) y su semáforo: Cómodo, Ajustado o Sobrecarga.</t>
        </is>
      </c>
    </row>
    <row r="11" ht="30" customHeight="1">
      <c r="B11" s="36" t="inlineStr">
        <is>
          <t>6.  Vuelve a «Panel» para ver los 7 indicadores, las actividades por estado, el semáforo por grupo, las próximas devoluciones de notas y los dos gráficos.</t>
        </is>
      </c>
    </row>
    <row r="12" ht="30" customHeight="1">
      <c r="B12" s="36" t="inlineStr">
        <is>
          <t>7.  Si vas a usar la plantilla en tu día a día, borra la fecha de referencia (celda C9 del Panel): se usará la fecha de hoy y los estados se actualizarán al abrir el archivo.</t>
        </is>
      </c>
    </row>
    <row r="13" ht="30" customHeight="1">
      <c r="B13" s="36" t="inlineStr">
        <is>
          <t>8.  Para un nuevo trimestre, borra las celdas crema de «Correcciones», cambia el inicio del calendario y empieza de nuevo.</t>
        </is>
      </c>
    </row>
    <row r="15">
      <c r="B15" s="9" t="inlineStr">
        <is>
          <t>CONSEJOS</t>
        </is>
      </c>
    </row>
    <row r="16" ht="30" customHeight="1">
      <c r="B16" s="36" t="inlineStr">
        <is>
          <t>•  Las hojas están protegidas sin contraseña: solo se pueden editar las celdas crema. Para cambiar fórmulas, desprotege la hoja.</t>
        </is>
      </c>
    </row>
    <row r="17" ht="30" customHeight="1">
      <c r="B17" s="36" t="inlineStr">
        <is>
          <t>•  Un «ejercicio» es la unidad que corriges: normalmente el examen o el trabajo de un alumno. Si un examen tiene varias preguntas, calcula los minutos por examen completo.</t>
        </is>
      </c>
    </row>
    <row r="18" ht="30" customHeight="1">
      <c r="B18" s="36" t="inlineStr">
        <is>
          <t>•  Estados: «Corregido» (sin pendientes), «Programado» (la fecha del examen aún no ha llegado), «Retrasado» (fecha límite superada), «Urgente» (faltan los días de aviso o menos), «En plazo» y «Faltan datos».</t>
        </is>
      </c>
    </row>
    <row r="19" ht="30" customHeight="1">
      <c r="B19" s="36" t="inlineStr">
        <is>
          <t>•  La carga semanal asigna todas las horas de una actividad a la semana de su fecha de examen o entrega, aunque corrijas en días posteriores.</t>
        </is>
      </c>
    </row>
    <row r="20" ht="30" customHeight="1">
      <c r="B20" s="36" t="inlineStr">
        <is>
          <t>•  El plazo de devolución, las horas disponibles y los umbrales son parámetros tuyos: no son criterios oficiales de ningún centro.</t>
        </is>
      </c>
    </row>
    <row r="22">
      <c r="B22" s="21" t="inlineStr">
        <is>
          <t>Las celdas con fondo crema y texto azul son para rellenar; las verdes se calculan solas.</t>
        </is>
      </c>
    </row>
    <row r="24" ht="44" customHeight="1">
      <c r="B24" s="37" t="inlineStr">
        <is>
          <t>Aviso: esta plantilla sirve para organizar y planificar tu carga de corrección y no sustituye al sistema de evaluación ni a las normas de tu centro. Los grupos, actividades y cifras del ejemplo son ficticios; si usas datos reales de alumnado, guárdalos con las medidas de confidencialidad que exija tu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2026-10-06T12:08:18Z</dcterms:created>
  <dcterms:modified xmlns:dcterms="http://purl.org/dc/terms/" xmlns:xsi="http://www.w3.org/2001/XMLSchema-instance" xsi:type="dcterms:W3CDTF">2026-10-06T12:08:18Z</dcterms:modified>
</cp:coreProperties>
</file>