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Decoración" sheetId="2" state="visible" r:id="rId2"/>
    <sheet xmlns:r="http://schemas.openxmlformats.org/officeDocument/2006/relationships" name="Montaje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hh:mm"/>
    <numFmt numFmtId="166" formatCode="0.0"/>
    <numFmt numFmtId="167" formatCode="yyyy-mm-dd"/>
    <numFmt numFmtId="168" formatCode="dd/mm/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b val="1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9" fillId="0" borderId="0" applyAlignment="1" pivotButton="0" quotePrefix="0" xfId="0">
      <alignment horizontal="right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9" fontId="4" fillId="4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164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" fontId="8" fillId="0" borderId="1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4" fontId="8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164" fontId="6" fillId="5" borderId="1" applyAlignment="1" pivotButton="0" quotePrefix="0" xfId="0">
      <alignment vertical="center"/>
    </xf>
    <xf numFmtId="165" fontId="8" fillId="0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center" vertical="center"/>
    </xf>
    <xf numFmtId="164" fontId="4" fillId="4" borderId="1" applyAlignment="1" applyProtection="1" pivotButton="0" quotePrefix="0" xfId="0">
      <alignment horizontal="right"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9" fontId="5" fillId="0" borderId="1" applyAlignment="1" pivotButton="0" quotePrefix="0" xfId="0">
      <alignment horizontal="center" vertical="center"/>
    </xf>
    <xf numFmtId="9" fontId="6" fillId="5" borderId="1" applyAlignment="1" pivotButton="0" quotePrefix="0" xfId="0">
      <alignment vertical="center"/>
    </xf>
    <xf numFmtId="166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65" fontId="6" fillId="5" borderId="1" applyAlignment="1" pivotButton="0" quotePrefix="0" xfId="0">
      <alignment vertical="center"/>
    </xf>
    <xf numFmtId="166" fontId="6" fillId="5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por zona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'Decoración'!O7</f>
            </strRef>
          </tx>
          <spPr>
            <a:ln xmlns:a="http://schemas.openxmlformats.org/drawingml/2006/main">
              <a:prstDash val="solid"/>
            </a:ln>
          </spPr>
          <cat>
            <numRef>
              <f>'Decoración'!$M$8:$M$15</f>
            </numRef>
          </cat>
          <val>
            <numRef>
              <f>'Decoración'!$O$8:$O$15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34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15" customWidth="1" min="4" max="4"/>
    <col width="15" customWidth="1" min="5" max="5"/>
    <col width="3" customWidth="1" min="6" max="6"/>
    <col width="42" customWidth="1" min="7" max="7"/>
    <col width="18" customWidth="1" min="8" max="8"/>
  </cols>
  <sheetData>
    <row r="2" ht="34" customHeight="1">
      <c r="B2" s="1" t="inlineStr">
        <is>
          <t>Panel del planificador de decoración de eventos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Datos del evento, presupuesto de decoración, estado de los elementos y avance del montaje de un vistazo.</t>
        </is>
      </c>
    </row>
    <row r="4">
      <c r="B4" s="4" t="inlineStr">
        <is>
          <t>DATOS DEL EVENTO</t>
        </is>
      </c>
      <c r="G4" s="4" t="inlineStr">
        <is>
          <t>PARÁMETROS (EDITABLES)</t>
        </is>
      </c>
    </row>
    <row r="5">
      <c r="B5" s="5" t="inlineStr">
        <is>
          <t>Evento:</t>
        </is>
      </c>
      <c r="C5" s="6" t="inlineStr">
        <is>
          <t>Cumpleaños 40 de Marta</t>
        </is>
      </c>
      <c r="D5" s="7" t="n"/>
      <c r="E5" s="8" t="n"/>
      <c r="G5" s="9" t="inlineStr">
        <is>
          <t>Asistentes previstos:</t>
        </is>
      </c>
      <c r="H5" s="10" t="n">
        <v>48</v>
      </c>
    </row>
    <row r="6">
      <c r="B6" s="5" t="inlineStr">
        <is>
          <t>Lugar:</t>
        </is>
      </c>
      <c r="C6" s="6" t="inlineStr">
        <is>
          <t>Salón La Alameda</t>
        </is>
      </c>
      <c r="D6" s="7" t="n"/>
      <c r="E6" s="8" t="n"/>
      <c r="G6" s="9" t="inlineStr">
        <is>
          <t>Reserva para imprevistos (%):</t>
        </is>
      </c>
      <c r="H6" s="11" t="n">
        <v>0.1</v>
      </c>
    </row>
    <row r="7">
      <c r="B7" s="5" t="inlineStr">
        <is>
          <t>Fecha del evento:</t>
        </is>
      </c>
      <c r="C7" s="12" t="n">
        <v>46347</v>
      </c>
      <c r="D7" s="13">
        <f>IF(C7="","",MID("LunMarMiéJueVieSábDom",(WEEKDAY(C7,2)-1)*3+1,3))</f>
        <v/>
      </c>
      <c r="G7" s="9" t="inlineStr">
        <is>
          <t>Tope de presupuesto de decoración (€):</t>
        </is>
      </c>
      <c r="H7" s="14" t="n">
        <v>700</v>
      </c>
    </row>
    <row r="8">
      <c r="B8" s="5" t="inlineStr">
        <is>
          <t>Acceso al local (hora):</t>
        </is>
      </c>
      <c r="C8" s="15" t="n">
        <v>0.625</v>
      </c>
      <c r="G8" s="9" t="inlineStr">
        <is>
          <t>Personas disponibles para montar:</t>
        </is>
      </c>
      <c r="H8" s="10" t="n">
        <v>4</v>
      </c>
    </row>
    <row r="9">
      <c r="B9" s="5" t="inlineStr">
        <is>
          <t>Hora de inicio del evento:</t>
        </is>
      </c>
      <c r="C9" s="15" t="n">
        <v>0.8333333333333334</v>
      </c>
    </row>
    <row r="10">
      <c r="B10" s="5" t="inlineStr">
        <is>
          <t>Días para el evento:</t>
        </is>
      </c>
      <c r="C10" s="16">
        <f>IF(C7="","",C7-TODAY())</f>
        <v/>
      </c>
    </row>
    <row r="12" ht="30" customHeight="1">
      <c r="B12" s="17" t="inlineStr">
        <is>
          <t>ELEMENTOS DE DECORACIÓN</t>
        </is>
      </c>
      <c r="C12" s="17" t="inlineStr">
        <is>
          <t>UNIDADES TOTALES</t>
        </is>
      </c>
      <c r="D12" s="17" t="inlineStr">
        <is>
          <t>COSTE TOTAL</t>
        </is>
      </c>
      <c r="E12" s="17" t="inlineStr">
        <is>
          <t>COSTE CON IMPREVISTOS</t>
        </is>
      </c>
      <c r="G12" s="17" t="inlineStr">
        <is>
          <t>MARGEN SOBRE EL TOPE</t>
        </is>
      </c>
      <c r="H12" s="17" t="inlineStr">
        <is>
          <t>MONTAJE COMPLETADO</t>
        </is>
      </c>
    </row>
    <row r="13" ht="36" customHeight="1">
      <c r="B13" s="18">
        <f>COUNTA('Decoración'!$B$8:$B$47)</f>
        <v/>
      </c>
      <c r="C13" s="18">
        <f>'Decoración'!D48</f>
        <v/>
      </c>
      <c r="D13" s="19">
        <f>'Decoración'!I48</f>
        <v/>
      </c>
      <c r="E13" s="19">
        <f>D13*(1+H6)</f>
        <v/>
      </c>
      <c r="G13" s="19">
        <f>H7-E13</f>
        <v/>
      </c>
      <c r="H13" s="20">
        <f>IF(COUNTA(Montaje!$B$8:$B$37)=0,0,COUNTIF(Montaje!$J$8:$J$37,"Hecho")/COUNTA(Montaje!$B$8:$B$37))</f>
        <v/>
      </c>
    </row>
    <row r="15">
      <c r="B15" s="4" t="inlineStr">
        <is>
          <t>ESTADO DE LOS ELEMENTOS</t>
        </is>
      </c>
      <c r="G15" s="4" t="inlineStr">
        <is>
          <t>COSTES Y PRESUPUESTO</t>
        </is>
      </c>
    </row>
    <row r="16" ht="24" customHeight="1">
      <c r="B16" s="21" t="inlineStr">
        <is>
          <t>Estado</t>
        </is>
      </c>
      <c r="C16" s="21" t="inlineStr">
        <is>
          <t>Elementos</t>
        </is>
      </c>
      <c r="D16" s="21" t="inlineStr">
        <is>
          <t>Coste</t>
        </is>
      </c>
      <c r="G16" s="21" t="inlineStr">
        <is>
          <t>Concepto</t>
        </is>
      </c>
      <c r="H16" s="21" t="inlineStr">
        <is>
          <t>Importe</t>
        </is>
      </c>
    </row>
    <row r="17">
      <c r="B17" s="22" t="inlineStr">
        <is>
          <t>Pendiente</t>
        </is>
      </c>
      <c r="C17" s="23">
        <f>COUNTIF('Decoración'!$H$8:$H$47,B17)</f>
        <v/>
      </c>
      <c r="D17" s="24">
        <f>SUMIF('Decoración'!$H$8:$H$47,B17,'Decoración'!$I$8:$I$47)</f>
        <v/>
      </c>
      <c r="G17" s="25" t="inlineStr">
        <is>
          <t>Coste de la decoración</t>
        </is>
      </c>
      <c r="H17" s="26">
        <f>D13</f>
        <v/>
      </c>
    </row>
    <row r="18">
      <c r="B18" s="22" t="inlineStr">
        <is>
          <t>Pedido</t>
        </is>
      </c>
      <c r="C18" s="23">
        <f>COUNTIF('Decoración'!$H$8:$H$47,B18)</f>
        <v/>
      </c>
      <c r="D18" s="24">
        <f>SUMIF('Decoración'!$H$8:$H$47,B18,'Decoración'!$I$8:$I$47)</f>
        <v/>
      </c>
      <c r="G18" s="25" t="inlineStr">
        <is>
          <t>Reserva para imprevistos</t>
        </is>
      </c>
      <c r="H18" s="26">
        <f>D13*H6</f>
        <v/>
      </c>
    </row>
    <row r="19">
      <c r="B19" s="22" t="inlineStr">
        <is>
          <t>Recibido</t>
        </is>
      </c>
      <c r="C19" s="23">
        <f>COUNTIF('Decoración'!$H$8:$H$47,B19)</f>
        <v/>
      </c>
      <c r="D19" s="24">
        <f>SUMIF('Decoración'!$H$8:$H$47,B19,'Decoración'!$I$8:$I$47)</f>
        <v/>
      </c>
      <c r="G19" s="5" t="inlineStr">
        <is>
          <t>Coste con imprevistos</t>
        </is>
      </c>
      <c r="H19" s="26">
        <f>H17+H18</f>
        <v/>
      </c>
    </row>
    <row r="20">
      <c r="B20" s="22" t="inlineStr">
        <is>
          <t>Montado</t>
        </is>
      </c>
      <c r="C20" s="23">
        <f>COUNTIF('Decoración'!$H$8:$H$47,B20)</f>
        <v/>
      </c>
      <c r="D20" s="24">
        <f>SUMIF('Decoración'!$H$8:$H$47,B20,'Decoración'!$I$8:$I$47)</f>
        <v/>
      </c>
      <c r="G20" s="25" t="inlineStr">
        <is>
          <t>Tope de presupuesto</t>
        </is>
      </c>
      <c r="H20" s="26">
        <f>H7</f>
        <v/>
      </c>
    </row>
    <row r="21">
      <c r="B21" s="27" t="inlineStr">
        <is>
          <t>Total</t>
        </is>
      </c>
      <c r="C21" s="28">
        <f>SUM(C17:C20)</f>
        <v/>
      </c>
      <c r="D21" s="29">
        <f>SUM(D17:D20)</f>
        <v/>
      </c>
      <c r="G21" s="5" t="inlineStr">
        <is>
          <t>Margen sobre el tope</t>
        </is>
      </c>
      <c r="H21" s="26">
        <f>H20-H19</f>
        <v/>
      </c>
    </row>
    <row r="22">
      <c r="G22" s="25" t="inlineStr">
        <is>
          <t>Fianzas a recuperar (alquileres)</t>
        </is>
      </c>
      <c r="H22" s="26">
        <f>'Decoración'!J48</f>
        <v/>
      </c>
    </row>
    <row r="23">
      <c r="B23" s="4" t="inlineStr">
        <is>
          <t>MONTAJE POR HORAS</t>
        </is>
      </c>
      <c r="G23" s="25" t="inlineStr">
        <is>
          <t>Coste por asistente (con imprevistos)</t>
        </is>
      </c>
      <c r="H23" s="26">
        <f>IF(H5=0,0,H19/H5)</f>
        <v/>
      </c>
    </row>
    <row r="24" ht="24" customHeight="1">
      <c r="B24" s="21" t="inlineStr">
        <is>
          <t>Concepto</t>
        </is>
      </c>
      <c r="C24" s="21" t="inlineStr">
        <is>
          <t>Valor</t>
        </is>
      </c>
      <c r="G24" s="25" t="inlineStr">
        <is>
          <t>Elementos que aún faltan por pedir</t>
        </is>
      </c>
      <c r="H24" s="16">
        <f>COUNTIF('Decoración'!$K$8:$K$47,"Falta pedir")</f>
        <v/>
      </c>
    </row>
    <row r="25">
      <c r="B25" s="25" t="inlineStr">
        <is>
          <t>Tareas de montaje</t>
        </is>
      </c>
      <c r="C25" s="16">
        <f>COUNTA(Montaje!$B$8:$B$37)</f>
        <v/>
      </c>
      <c r="G25" s="25" t="inlineStr">
        <is>
          <t>Zona con más gasto</t>
        </is>
      </c>
      <c r="H25" s="13">
        <f>IF('Decoración'!O16=0,"",INDEX('Decoración'!M8:M15,MATCH(MAX('Decoración'!O8:O15),'Decoración'!O8:O15,0)))</f>
        <v/>
      </c>
    </row>
    <row r="26">
      <c r="B26" s="25" t="inlineStr">
        <is>
          <t>Tareas hechas</t>
        </is>
      </c>
      <c r="C26" s="16">
        <f>COUNTIF(Montaje!$J$8:$J$37,"Hecho")</f>
        <v/>
      </c>
    </row>
    <row r="27">
      <c r="B27" s="25" t="inlineStr">
        <is>
          <t>Tareas pendientes</t>
        </is>
      </c>
      <c r="C27" s="16">
        <f>C25-C26</f>
        <v/>
      </c>
    </row>
    <row r="28">
      <c r="B28" s="25" t="inlineStr">
        <is>
          <t>Tareas con aviso de horario</t>
        </is>
      </c>
      <c r="C28" s="16">
        <f>COUNTIF(Montaje!$K$8:$K$37,"Termina tarde")+COUNTIF(Montaje!$K$8:$K$37,"Antes del acceso")</f>
        <v/>
      </c>
    </row>
    <row r="29">
      <c r="B29" s="25" t="inlineStr">
        <is>
          <t>Hora prevista de fin del montaje</t>
        </is>
      </c>
      <c r="C29" s="30">
        <f>Montaje!G38</f>
        <v/>
      </c>
    </row>
    <row r="30">
      <c r="B30" s="25" t="inlineStr">
        <is>
          <t>Margen hasta el evento (min)</t>
        </is>
      </c>
      <c r="C30" s="16">
        <f>IF(C29="","",ROUND((C9-C29)*1440,0))</f>
        <v/>
      </c>
    </row>
    <row r="31">
      <c r="B31" s="25" t="inlineStr">
        <is>
          <t>Horas-persona de trabajo</t>
        </is>
      </c>
      <c r="C31" s="31">
        <f>Montaje!H38</f>
        <v/>
      </c>
    </row>
    <row r="32">
      <c r="B32" s="25" t="inlineStr">
        <is>
          <t>Horas de montaje con el equipo</t>
        </is>
      </c>
      <c r="C32" s="31">
        <f>IF(OR(H8=0,C31=""),"",C31/H8)</f>
        <v/>
      </c>
    </row>
    <row r="34">
      <c r="B34" s="4" t="inlineStr">
        <is>
          <t>COSTE DE DECORACIÓN POR ZONA (€)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H3"/>
    <mergeCell ref="B2:H2"/>
    <mergeCell ref="C6:E6"/>
    <mergeCell ref="C5:E5"/>
  </mergeCells>
  <conditionalFormatting sqref="G13">
    <cfRule type="expression" priority="1" dxfId="0">
      <formula>G13&lt;0</formula>
    </cfRule>
  </conditionalFormatting>
  <conditionalFormatting sqref="C10">
    <cfRule type="expression" priority="2" dxfId="1">
      <formula>AND(ISNUMBER(C10),C10&lt;=7)</formula>
    </cfRule>
  </conditionalFormatting>
  <conditionalFormatting sqref="B17:B20">
    <cfRule type="cellIs" priority="3" operator="equal" dxfId="0">
      <formula>"Pendiente"</formula>
    </cfRule>
    <cfRule type="cellIs" priority="4" operator="equal" dxfId="1">
      <formula>"Pedido"</formula>
    </cfRule>
    <cfRule type="cellIs" priority="5" operator="equal" dxfId="2">
      <formula>"Recibido"</formula>
    </cfRule>
    <cfRule type="cellIs" priority="6" operator="equal" dxfId="2">
      <formula>"Montado"</formula>
    </cfRule>
  </conditionalFormatting>
  <conditionalFormatting sqref="C17:C20">
    <cfRule type="dataBar" priority="7">
      <dataBar>
        <cfvo type="num" val="0"/>
        <cfvo type="max"/>
        <color rgb="0034D399"/>
      </dataBar>
    </cfRule>
  </conditionalFormatting>
  <conditionalFormatting sqref="C28">
    <cfRule type="expression" priority="8" dxfId="0">
      <formula>C28&gt;0</formula>
    </cfRule>
  </conditionalFormatting>
  <conditionalFormatting sqref="C30">
    <cfRule type="expression" priority="9" dxfId="0">
      <formula>AND(ISNUMBER(C30),C30&lt;0)</formula>
    </cfRule>
    <cfRule type="expression" priority="10" dxfId="2">
      <formula>AND(ISNUMBER(C30),C30&gt;=0)</formula>
    </cfRule>
  </conditionalFormatting>
  <conditionalFormatting sqref="H21">
    <cfRule type="expression" priority="11" dxfId="0">
      <formula>H21&lt;0</formula>
    </cfRule>
    <cfRule type="expression" priority="12" dxfId="2">
      <formula>H21&gt;=0</formula>
    </cfRule>
  </conditionalFormatting>
  <conditionalFormatting sqref="H24">
    <cfRule type="expression" priority="13" dxfId="1">
      <formula>H24&gt;0</formula>
    </cfRule>
  </conditionalFormatting>
  <dataValidations count="1">
    <dataValidation sqref="C7" showDropDown="0" showInputMessage="0" showErrorMessage="1" allowBlank="1" errorTitle="Fecha" error="Escribe una fecha válida, por ejemplo 21/11/2026." type="date" operator="greaterThan">
      <formula1>1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0" customWidth="1" min="4" max="4"/>
    <col width="12" customWidth="1" min="5" max="5"/>
    <col width="12" customWidth="1" min="6" max="6"/>
    <col width="28" customWidth="1" min="7" max="7"/>
    <col width="12" customWidth="1" min="8" max="8"/>
    <col width="13" customWidth="1" min="9" max="9"/>
    <col width="11" customWidth="1" min="10" max="10"/>
    <col width="26" customWidth="1" min="11" max="11"/>
    <col width="3" customWidth="1" min="12" max="12"/>
    <col width="22" customWidth="1" min="13" max="13"/>
    <col width="11" customWidth="1" min="14" max="14"/>
    <col width="13" customWidth="1" min="15" max="15"/>
    <col width="10" customWidth="1" min="16" max="16"/>
  </cols>
  <sheetData>
    <row r="2" ht="34" customHeight="1">
      <c r="B2" s="1" t="inlineStr">
        <is>
          <t>Elementos de decoración por zona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Cantidad, precio, dónde comprar o alquilar y estado de cada elemento. El coste total y el resumen por zona se calculan solos.</t>
        </is>
      </c>
    </row>
    <row r="6">
      <c r="M6" s="4" t="inlineStr">
        <is>
          <t>RESUMEN POR ZONA</t>
        </is>
      </c>
    </row>
    <row r="7" ht="34" customHeight="1">
      <c r="B7" s="21" t="inlineStr">
        <is>
          <t>Elemento</t>
        </is>
      </c>
      <c r="C7" s="21" t="inlineStr">
        <is>
          <t>Zona</t>
        </is>
      </c>
      <c r="D7" s="21" t="inlineStr">
        <is>
          <t>Cantidad</t>
        </is>
      </c>
      <c r="E7" s="21" t="inlineStr">
        <is>
          <t>Precio unit.</t>
        </is>
      </c>
      <c r="F7" s="21" t="inlineStr">
        <is>
          <t>Obtención</t>
        </is>
      </c>
      <c r="G7" s="21" t="inlineStr">
        <is>
          <t>Dónde comprar o alquilar</t>
        </is>
      </c>
      <c r="H7" s="21" t="inlineStr">
        <is>
          <t>Estado</t>
        </is>
      </c>
      <c r="I7" s="21" t="inlineStr">
        <is>
          <t>Coste total</t>
        </is>
      </c>
      <c r="J7" s="21" t="inlineStr">
        <is>
          <t>Fianza</t>
        </is>
      </c>
      <c r="K7" s="21" t="inlineStr">
        <is>
          <t>Aviso</t>
        </is>
      </c>
      <c r="M7" s="21" t="inlineStr">
        <is>
          <t>Zona</t>
        </is>
      </c>
      <c r="N7" s="21" t="inlineStr">
        <is>
          <t>Unidades</t>
        </is>
      </c>
      <c r="O7" s="21" t="inlineStr">
        <is>
          <t>Coste</t>
        </is>
      </c>
      <c r="P7" s="21" t="inlineStr">
        <is>
          <t>% del total</t>
        </is>
      </c>
    </row>
    <row r="8">
      <c r="B8" s="6" t="inlineStr">
        <is>
          <t>Arco de globos orgánico</t>
        </is>
      </c>
      <c r="C8" s="6" t="inlineStr">
        <is>
          <t>Entrada</t>
        </is>
      </c>
      <c r="D8" s="10" t="n">
        <v>1</v>
      </c>
      <c r="E8" s="32" t="n">
        <v>65</v>
      </c>
      <c r="F8" s="33" t="inlineStr">
        <is>
          <t>Comprar</t>
        </is>
      </c>
      <c r="G8" s="6" t="inlineStr">
        <is>
          <t>Tienda de globos del barrio</t>
        </is>
      </c>
      <c r="H8" s="33" t="inlineStr">
        <is>
          <t>Recibido</t>
        </is>
      </c>
      <c r="I8" s="24">
        <f>IF(OR(B8="",D8="",E8=""),"",D8*E8)</f>
        <v/>
      </c>
      <c r="J8" s="32" t="n"/>
      <c r="K8" s="22">
        <f>IF(B8="","",IF(AND(H8="Pendiente",F8&lt;&gt;"Casa"),"Falta pedir",IF(AND(F8="Alquilar",J8&gt;0,H8&lt;&gt;"Montado"),"Recuperar fianza","")))</f>
        <v/>
      </c>
      <c r="M8" s="22" t="inlineStr">
        <is>
          <t>Entrada</t>
        </is>
      </c>
      <c r="N8" s="23">
        <f>SUMIF($C$8:$C$47,M8,$D$8:$D$47)</f>
        <v/>
      </c>
      <c r="O8" s="24">
        <f>SUMIF($C$8:$C$47,M8,$I$8:$I$47)</f>
        <v/>
      </c>
      <c r="P8" s="34">
        <f>IF($O$16=0,0,O8/$O$16)</f>
        <v/>
      </c>
    </row>
    <row r="9">
      <c r="B9" s="6" t="inlineStr">
        <is>
          <t>Cartel de bienvenida de madera</t>
        </is>
      </c>
      <c r="C9" s="6" t="inlineStr">
        <is>
          <t>Entrada</t>
        </is>
      </c>
      <c r="D9" s="10" t="n">
        <v>1</v>
      </c>
      <c r="E9" s="32" t="n">
        <v>28</v>
      </c>
      <c r="F9" s="33" t="inlineStr">
        <is>
          <t>Comprar</t>
        </is>
      </c>
      <c r="G9" s="6" t="inlineStr">
        <is>
          <t>Papelería online</t>
        </is>
      </c>
      <c r="H9" s="33" t="inlineStr">
        <is>
          <t>Recibido</t>
        </is>
      </c>
      <c r="I9" s="24">
        <f>IF(OR(B9="",D9="",E9=""),"",D9*E9)</f>
        <v/>
      </c>
      <c r="J9" s="32" t="n"/>
      <c r="K9" s="22">
        <f>IF(B9="","",IF(AND(H9="Pendiente",F9&lt;&gt;"Casa"),"Falta pedir",IF(AND(F9="Alquilar",J9&gt;0,H9&lt;&gt;"Montado"),"Recuperar fianza","")))</f>
        <v/>
      </c>
      <c r="M9" s="22" t="inlineStr">
        <is>
          <t>Mesa principal</t>
        </is>
      </c>
      <c r="N9" s="23">
        <f>SUMIF($C$8:$C$47,M9,$D$8:$D$47)</f>
        <v/>
      </c>
      <c r="O9" s="24">
        <f>SUMIF($C$8:$C$47,M9,$I$8:$I$47)</f>
        <v/>
      </c>
      <c r="P9" s="34">
        <f>IF($O$16=0,0,O9/$O$16)</f>
        <v/>
      </c>
    </row>
    <row r="10">
      <c r="B10" s="6" t="inlineStr">
        <is>
          <t>Mantel blanco para mesa de 8</t>
        </is>
      </c>
      <c r="C10" s="6" t="inlineStr">
        <is>
          <t>Mesas invitados</t>
        </is>
      </c>
      <c r="D10" s="10" t="n">
        <v>6</v>
      </c>
      <c r="E10" s="32" t="n">
        <v>4.5</v>
      </c>
      <c r="F10" s="33" t="inlineStr">
        <is>
          <t>Alquilar</t>
        </is>
      </c>
      <c r="G10" s="6" t="inlineStr">
        <is>
          <t>Alquiler de mantelería</t>
        </is>
      </c>
      <c r="H10" s="33" t="inlineStr">
        <is>
          <t>Pedido</t>
        </is>
      </c>
      <c r="I10" s="24">
        <f>IF(OR(B10="",D10="",E10=""),"",D10*E10)</f>
        <v/>
      </c>
      <c r="J10" s="32" t="n"/>
      <c r="K10" s="22">
        <f>IF(B10="","",IF(AND(H10="Pendiente",F10&lt;&gt;"Casa"),"Falta pedir",IF(AND(F10="Alquilar",J10&gt;0,H10&lt;&gt;"Montado"),"Recuperar fianza","")))</f>
        <v/>
      </c>
      <c r="M10" s="22" t="inlineStr">
        <is>
          <t>Mesas invitados</t>
        </is>
      </c>
      <c r="N10" s="23">
        <f>SUMIF($C$8:$C$47,M10,$D$8:$D$47)</f>
        <v/>
      </c>
      <c r="O10" s="24">
        <f>SUMIF($C$8:$C$47,M10,$I$8:$I$47)</f>
        <v/>
      </c>
      <c r="P10" s="34">
        <f>IF($O$16=0,0,O10/$O$16)</f>
        <v/>
      </c>
    </row>
    <row r="11">
      <c r="B11" s="6" t="inlineStr">
        <is>
          <t>Centro de mesa de eucalipto</t>
        </is>
      </c>
      <c r="C11" s="6" t="inlineStr">
        <is>
          <t>Mesas invitados</t>
        </is>
      </c>
      <c r="D11" s="10" t="n">
        <v>6</v>
      </c>
      <c r="E11" s="32" t="n">
        <v>12</v>
      </c>
      <c r="F11" s="33" t="inlineStr">
        <is>
          <t>Comprar</t>
        </is>
      </c>
      <c r="G11" s="6" t="inlineStr">
        <is>
          <t>Floristería</t>
        </is>
      </c>
      <c r="H11" s="33" t="inlineStr">
        <is>
          <t>Pedido</t>
        </is>
      </c>
      <c r="I11" s="24">
        <f>IF(OR(B11="",D11="",E11=""),"",D11*E11)</f>
        <v/>
      </c>
      <c r="J11" s="32" t="n"/>
      <c r="K11" s="22">
        <f>IF(B11="","",IF(AND(H11="Pendiente",F11&lt;&gt;"Casa"),"Falta pedir",IF(AND(F11="Alquilar",J11&gt;0,H11&lt;&gt;"Montado"),"Recuperar fianza","")))</f>
        <v/>
      </c>
      <c r="M11" s="22" t="inlineStr">
        <is>
          <t>Photocall</t>
        </is>
      </c>
      <c r="N11" s="23">
        <f>SUMIF($C$8:$C$47,M11,$D$8:$D$47)</f>
        <v/>
      </c>
      <c r="O11" s="24">
        <f>SUMIF($C$8:$C$47,M11,$I$8:$I$47)</f>
        <v/>
      </c>
      <c r="P11" s="34">
        <f>IF($O$16=0,0,O11/$O$16)</f>
        <v/>
      </c>
    </row>
    <row r="12">
      <c r="B12" s="6" t="inlineStr">
        <is>
          <t>Velas LED (pack unidad)</t>
        </is>
      </c>
      <c r="C12" s="6" t="inlineStr">
        <is>
          <t>Mesas invitados</t>
        </is>
      </c>
      <c r="D12" s="10" t="n">
        <v>24</v>
      </c>
      <c r="E12" s="32" t="n">
        <v>1.2</v>
      </c>
      <c r="F12" s="33" t="inlineStr">
        <is>
          <t>Comprar</t>
        </is>
      </c>
      <c r="G12" s="6" t="inlineStr">
        <is>
          <t>Bazar</t>
        </is>
      </c>
      <c r="H12" s="33" t="inlineStr">
        <is>
          <t>Recibido</t>
        </is>
      </c>
      <c r="I12" s="24">
        <f>IF(OR(B12="",D12="",E12=""),"",D12*E12)</f>
        <v/>
      </c>
      <c r="J12" s="32" t="n"/>
      <c r="K12" s="22">
        <f>IF(B12="","",IF(AND(H12="Pendiente",F12&lt;&gt;"Casa"),"Falta pedir",IF(AND(F12="Alquilar",J12&gt;0,H12&lt;&gt;"Montado"),"Recuperar fianza","")))</f>
        <v/>
      </c>
      <c r="M12" s="22" t="inlineStr">
        <is>
          <t>Barra de bebidas</t>
        </is>
      </c>
      <c r="N12" s="23">
        <f>SUMIF($C$8:$C$47,M12,$D$8:$D$47)</f>
        <v/>
      </c>
      <c r="O12" s="24">
        <f>SUMIF($C$8:$C$47,M12,$I$8:$I$47)</f>
        <v/>
      </c>
      <c r="P12" s="34">
        <f>IF($O$16=0,0,O12/$O$16)</f>
        <v/>
      </c>
    </row>
    <row r="13">
      <c r="B13" s="6" t="inlineStr">
        <is>
          <t>Telón y letrero de neón</t>
        </is>
      </c>
      <c r="C13" s="6" t="inlineStr">
        <is>
          <t>Photocall</t>
        </is>
      </c>
      <c r="D13" s="10" t="n">
        <v>1</v>
      </c>
      <c r="E13" s="32" t="n">
        <v>85</v>
      </c>
      <c r="F13" s="33" t="inlineStr">
        <is>
          <t>Alquilar</t>
        </is>
      </c>
      <c r="G13" s="6" t="inlineStr">
        <is>
          <t>Alquiler de photocall</t>
        </is>
      </c>
      <c r="H13" s="33" t="inlineStr">
        <is>
          <t>Pedido</t>
        </is>
      </c>
      <c r="I13" s="24">
        <f>IF(OR(B13="",D13="",E13=""),"",D13*E13)</f>
        <v/>
      </c>
      <c r="J13" s="32" t="n">
        <v>50</v>
      </c>
      <c r="K13" s="22">
        <f>IF(B13="","",IF(AND(H13="Pendiente",F13&lt;&gt;"Casa"),"Falta pedir",IF(AND(F13="Alquilar",J13&gt;0,H13&lt;&gt;"Montado"),"Recuperar fianza","")))</f>
        <v/>
      </c>
      <c r="M13" s="22" t="inlineStr">
        <is>
          <t>Mesa de dulces</t>
        </is>
      </c>
      <c r="N13" s="23">
        <f>SUMIF($C$8:$C$47,M13,$D$8:$D$47)</f>
        <v/>
      </c>
      <c r="O13" s="24">
        <f>SUMIF($C$8:$C$47,M13,$I$8:$I$47)</f>
        <v/>
      </c>
      <c r="P13" s="34">
        <f>IF($O$16=0,0,O13/$O$16)</f>
        <v/>
      </c>
    </row>
    <row r="14">
      <c r="B14" s="6" t="inlineStr">
        <is>
          <t>Props y accesorios para fotos</t>
        </is>
      </c>
      <c r="C14" s="6" t="inlineStr">
        <is>
          <t>Photocall</t>
        </is>
      </c>
      <c r="D14" s="10" t="n">
        <v>1</v>
      </c>
      <c r="E14" s="32" t="n">
        <v>18</v>
      </c>
      <c r="F14" s="33" t="inlineStr">
        <is>
          <t>Comprar</t>
        </is>
      </c>
      <c r="G14" s="6" t="inlineStr">
        <is>
          <t>Tienda online</t>
        </is>
      </c>
      <c r="H14" s="33" t="inlineStr">
        <is>
          <t>Recibido</t>
        </is>
      </c>
      <c r="I14" s="24">
        <f>IF(OR(B14="",D14="",E14=""),"",D14*E14)</f>
        <v/>
      </c>
      <c r="J14" s="32" t="n"/>
      <c r="K14" s="22">
        <f>IF(B14="","",IF(AND(H14="Pendiente",F14&lt;&gt;"Casa"),"Falta pedir",IF(AND(F14="Alquilar",J14&gt;0,H14&lt;&gt;"Montado"),"Recuperar fianza","")))</f>
        <v/>
      </c>
      <c r="M14" s="22" t="inlineStr">
        <is>
          <t>Pista y techo</t>
        </is>
      </c>
      <c r="N14" s="23">
        <f>SUMIF($C$8:$C$47,M14,$D$8:$D$47)</f>
        <v/>
      </c>
      <c r="O14" s="24">
        <f>SUMIF($C$8:$C$47,M14,$I$8:$I$47)</f>
        <v/>
      </c>
      <c r="P14" s="34">
        <f>IF($O$16=0,0,O14/$O$16)</f>
        <v/>
      </c>
    </row>
    <row r="15">
      <c r="B15" s="6" t="inlineStr">
        <is>
          <t>Plantas decorativas altas</t>
        </is>
      </c>
      <c r="C15" s="6" t="inlineStr">
        <is>
          <t>Mesa principal</t>
        </is>
      </c>
      <c r="D15" s="10" t="n">
        <v>4</v>
      </c>
      <c r="E15" s="32" t="n">
        <v>14</v>
      </c>
      <c r="F15" s="33" t="inlineStr">
        <is>
          <t>Alquilar</t>
        </is>
      </c>
      <c r="G15" s="6" t="inlineStr">
        <is>
          <t>Vivero</t>
        </is>
      </c>
      <c r="H15" s="33" t="inlineStr">
        <is>
          <t>Pedido</t>
        </is>
      </c>
      <c r="I15" s="24">
        <f>IF(OR(B15="",D15="",E15=""),"",D15*E15)</f>
        <v/>
      </c>
      <c r="J15" s="32" t="n">
        <v>40</v>
      </c>
      <c r="K15" s="22">
        <f>IF(B15="","",IF(AND(H15="Pendiente",F15&lt;&gt;"Casa"),"Falta pedir",IF(AND(F15="Alquilar",J15&gt;0,H15&lt;&gt;"Montado"),"Recuperar fianza","")))</f>
        <v/>
      </c>
      <c r="M15" s="22" t="inlineStr">
        <is>
          <t>Exterior</t>
        </is>
      </c>
      <c r="N15" s="23">
        <f>SUMIF($C$8:$C$47,M15,$D$8:$D$47)</f>
        <v/>
      </c>
      <c r="O15" s="24">
        <f>SUMIF($C$8:$C$47,M15,$I$8:$I$47)</f>
        <v/>
      </c>
      <c r="P15" s="34">
        <f>IF($O$16=0,0,O15/$O$16)</f>
        <v/>
      </c>
    </row>
    <row r="16">
      <c r="B16" s="6" t="inlineStr">
        <is>
          <t>Guirnalda de luces cálidas (10 m)</t>
        </is>
      </c>
      <c r="C16" s="6" t="inlineStr">
        <is>
          <t>Pista y techo</t>
        </is>
      </c>
      <c r="D16" s="10" t="n">
        <v>6</v>
      </c>
      <c r="E16" s="32" t="n">
        <v>9.9</v>
      </c>
      <c r="F16" s="33" t="inlineStr">
        <is>
          <t>Comprar</t>
        </is>
      </c>
      <c r="G16" s="6" t="inlineStr">
        <is>
          <t>Tienda de bricolaje</t>
        </is>
      </c>
      <c r="H16" s="33" t="inlineStr">
        <is>
          <t>Recibido</t>
        </is>
      </c>
      <c r="I16" s="24">
        <f>IF(OR(B16="",D16="",E16=""),"",D16*E16)</f>
        <v/>
      </c>
      <c r="J16" s="32" t="n"/>
      <c r="K16" s="22">
        <f>IF(B16="","",IF(AND(H16="Pendiente",F16&lt;&gt;"Casa"),"Falta pedir",IF(AND(F16="Alquilar",J16&gt;0,H16&lt;&gt;"Montado"),"Recuperar fianza","")))</f>
        <v/>
      </c>
      <c r="M16" s="27" t="inlineStr">
        <is>
          <t>Total</t>
        </is>
      </c>
      <c r="N16" s="28">
        <f>SUM(N8:N15)</f>
        <v/>
      </c>
      <c r="O16" s="29">
        <f>SUM(O8:O15)</f>
        <v/>
      </c>
      <c r="P16" s="35">
        <f>SUM(P8:P15)</f>
        <v/>
      </c>
    </row>
    <row r="17">
      <c r="B17" s="6" t="inlineStr">
        <is>
          <t>Globos de helio y números</t>
        </is>
      </c>
      <c r="C17" s="6" t="inlineStr">
        <is>
          <t>Pista y techo</t>
        </is>
      </c>
      <c r="D17" s="10" t="n">
        <v>1</v>
      </c>
      <c r="E17" s="32" t="n">
        <v>42</v>
      </c>
      <c r="F17" s="33" t="inlineStr">
        <is>
          <t>Comprar</t>
        </is>
      </c>
      <c r="G17" s="6" t="inlineStr">
        <is>
          <t>Tienda de globos del barrio</t>
        </is>
      </c>
      <c r="H17" s="33" t="inlineStr">
        <is>
          <t>Pendiente</t>
        </is>
      </c>
      <c r="I17" s="24">
        <f>IF(OR(B17="",D17="",E17=""),"",D17*E17)</f>
        <v/>
      </c>
      <c r="J17" s="32" t="n"/>
      <c r="K17" s="22">
        <f>IF(B17="","",IF(AND(H17="Pendiente",F17&lt;&gt;"Casa"),"Falta pedir",IF(AND(F17="Alquilar",J17&gt;0,H17&lt;&gt;"Montado"),"Recuperar fianza","")))</f>
        <v/>
      </c>
    </row>
    <row r="18">
      <c r="B18" s="6" t="inlineStr">
        <is>
          <t>Soportes de varios pisos para dulces</t>
        </is>
      </c>
      <c r="C18" s="6" t="inlineStr">
        <is>
          <t>Mesa de dulces</t>
        </is>
      </c>
      <c r="D18" s="10" t="n">
        <v>3</v>
      </c>
      <c r="E18" s="32" t="n">
        <v>0</v>
      </c>
      <c r="F18" s="33" t="inlineStr">
        <is>
          <t>Casa</t>
        </is>
      </c>
      <c r="G18" s="6" t="inlineStr">
        <is>
          <t>Ya los tengo</t>
        </is>
      </c>
      <c r="H18" s="33" t="inlineStr">
        <is>
          <t>Recibido</t>
        </is>
      </c>
      <c r="I18" s="24">
        <f>IF(OR(B18="",D18="",E18=""),"",D18*E18)</f>
        <v/>
      </c>
      <c r="J18" s="32" t="n"/>
      <c r="K18" s="22">
        <f>IF(B18="","",IF(AND(H18="Pendiente",F18&lt;&gt;"Casa"),"Falta pedir",IF(AND(F18="Alquilar",J18&gt;0,H18&lt;&gt;"Montado"),"Recuperar fianza","")))</f>
        <v/>
      </c>
      <c r="M18" s="4" t="inlineStr">
        <is>
          <t>RESUMEN POR ORIGEN</t>
        </is>
      </c>
    </row>
    <row r="19" ht="26" customHeight="1">
      <c r="B19" s="6" t="inlineStr">
        <is>
          <t>Jarrones de cristal</t>
        </is>
      </c>
      <c r="C19" s="6" t="inlineStr">
        <is>
          <t>Mesa de dulces</t>
        </is>
      </c>
      <c r="D19" s="10" t="n">
        <v>8</v>
      </c>
      <c r="E19" s="32" t="n">
        <v>0</v>
      </c>
      <c r="F19" s="33" t="inlineStr">
        <is>
          <t>Prestado</t>
        </is>
      </c>
      <c r="G19" s="6" t="inlineStr">
        <is>
          <t>Prima Laura</t>
        </is>
      </c>
      <c r="H19" s="33" t="inlineStr">
        <is>
          <t>Recibido</t>
        </is>
      </c>
      <c r="I19" s="24">
        <f>IF(OR(B19="",D19="",E19=""),"",D19*E19)</f>
        <v/>
      </c>
      <c r="J19" s="32" t="n"/>
      <c r="K19" s="22">
        <f>IF(B19="","",IF(AND(H19="Pendiente",F19&lt;&gt;"Casa"),"Falta pedir",IF(AND(F19="Alquilar",J19&gt;0,H19&lt;&gt;"Montado"),"Recuperar fianza","")))</f>
        <v/>
      </c>
      <c r="M19" s="21" t="inlineStr">
        <is>
          <t>Origen</t>
        </is>
      </c>
      <c r="N19" s="21" t="inlineStr">
        <is>
          <t>Elementos</t>
        </is>
      </c>
      <c r="O19" s="21" t="inlineStr">
        <is>
          <t>Coste</t>
        </is>
      </c>
      <c r="P19" s="21" t="inlineStr">
        <is>
          <t>Fianza</t>
        </is>
      </c>
    </row>
    <row r="20">
      <c r="B20" s="6" t="inlineStr">
        <is>
          <t>Pizarra y cartelería de la barra</t>
        </is>
      </c>
      <c r="C20" s="6" t="inlineStr">
        <is>
          <t>Barra de bebidas</t>
        </is>
      </c>
      <c r="D20" s="10" t="n">
        <v>1</v>
      </c>
      <c r="E20" s="32" t="n">
        <v>15</v>
      </c>
      <c r="F20" s="33" t="inlineStr">
        <is>
          <t>Comprar</t>
        </is>
      </c>
      <c r="G20" s="6" t="inlineStr">
        <is>
          <t>Papelería</t>
        </is>
      </c>
      <c r="H20" s="33" t="inlineStr">
        <is>
          <t>Pendiente</t>
        </is>
      </c>
      <c r="I20" s="24">
        <f>IF(OR(B20="",D20="",E20=""),"",D20*E20)</f>
        <v/>
      </c>
      <c r="J20" s="32" t="n"/>
      <c r="K20" s="22">
        <f>IF(B20="","",IF(AND(H20="Pendiente",F20&lt;&gt;"Casa"),"Falta pedir",IF(AND(F20="Alquilar",J20&gt;0,H20&lt;&gt;"Montado"),"Recuperar fianza","")))</f>
        <v/>
      </c>
      <c r="M20" s="22" t="inlineStr">
        <is>
          <t>Comprar</t>
        </is>
      </c>
      <c r="N20" s="23">
        <f>COUNTIF($F$8:$F$47,M20)</f>
        <v/>
      </c>
      <c r="O20" s="24">
        <f>SUMIF($F$8:$F$47,M20,$I$8:$I$47)</f>
        <v/>
      </c>
      <c r="P20" s="24">
        <f>SUMIF($F$8:$F$47,M20,$J$8:$J$47)</f>
        <v/>
      </c>
    </row>
    <row r="21">
      <c r="B21" s="6" t="inlineStr">
        <is>
          <t>Vasos de cristal y cubiteras</t>
        </is>
      </c>
      <c r="C21" s="6" t="inlineStr">
        <is>
          <t>Barra de bebidas</t>
        </is>
      </c>
      <c r="D21" s="10" t="n">
        <v>30</v>
      </c>
      <c r="E21" s="32" t="n">
        <v>0.8</v>
      </c>
      <c r="F21" s="33" t="inlineStr">
        <is>
          <t>Alquilar</t>
        </is>
      </c>
      <c r="G21" s="6" t="inlineStr">
        <is>
          <t>Alquiler de menaje</t>
        </is>
      </c>
      <c r="H21" s="33" t="inlineStr">
        <is>
          <t>Pedido</t>
        </is>
      </c>
      <c r="I21" s="24">
        <f>IF(OR(B21="",D21="",E21=""),"",D21*E21)</f>
        <v/>
      </c>
      <c r="J21" s="32" t="n">
        <v>30</v>
      </c>
      <c r="K21" s="22">
        <f>IF(B21="","",IF(AND(H21="Pendiente",F21&lt;&gt;"Casa"),"Falta pedir",IF(AND(F21="Alquilar",J21&gt;0,H21&lt;&gt;"Montado"),"Recuperar fianza","")))</f>
        <v/>
      </c>
      <c r="M21" s="22" t="inlineStr">
        <is>
          <t>Alquilar</t>
        </is>
      </c>
      <c r="N21" s="23">
        <f>COUNTIF($F$8:$F$47,M21)</f>
        <v/>
      </c>
      <c r="O21" s="24">
        <f>SUMIF($F$8:$F$47,M21,$I$8:$I$47)</f>
        <v/>
      </c>
      <c r="P21" s="24">
        <f>SUMIF($F$8:$F$47,M21,$J$8:$J$47)</f>
        <v/>
      </c>
    </row>
    <row r="22">
      <c r="B22" s="6" t="inlineStr">
        <is>
          <t>Antorchas solares de jardín</t>
        </is>
      </c>
      <c r="C22" s="6" t="inlineStr">
        <is>
          <t>Exterior</t>
        </is>
      </c>
      <c r="D22" s="10" t="n">
        <v>6</v>
      </c>
      <c r="E22" s="32" t="n">
        <v>7.5</v>
      </c>
      <c r="F22" s="33" t="inlineStr">
        <is>
          <t>Comprar</t>
        </is>
      </c>
      <c r="G22" s="6" t="inlineStr">
        <is>
          <t>Vivero</t>
        </is>
      </c>
      <c r="H22" s="33" t="inlineStr">
        <is>
          <t>Pendiente</t>
        </is>
      </c>
      <c r="I22" s="24">
        <f>IF(OR(B22="",D22="",E22=""),"",D22*E22)</f>
        <v/>
      </c>
      <c r="J22" s="32" t="n"/>
      <c r="K22" s="22">
        <f>IF(B22="","",IF(AND(H22="Pendiente",F22&lt;&gt;"Casa"),"Falta pedir",IF(AND(F22="Alquilar",J22&gt;0,H22&lt;&gt;"Montado"),"Recuperar fianza","")))</f>
        <v/>
      </c>
      <c r="M22" s="22" t="inlineStr">
        <is>
          <t>Casa</t>
        </is>
      </c>
      <c r="N22" s="23">
        <f>COUNTIF($F$8:$F$47,M22)</f>
        <v/>
      </c>
      <c r="O22" s="24">
        <f>SUMIF($F$8:$F$47,M22,$I$8:$I$47)</f>
        <v/>
      </c>
      <c r="P22" s="24">
        <f>SUMIF($F$8:$F$47,M22,$J$8:$J$47)</f>
        <v/>
      </c>
    </row>
    <row r="23">
      <c r="B23" s="6" t="n"/>
      <c r="C23" s="6" t="n"/>
      <c r="D23" s="10" t="n"/>
      <c r="E23" s="32" t="n"/>
      <c r="F23" s="33" t="n"/>
      <c r="G23" s="6" t="n"/>
      <c r="H23" s="33" t="n"/>
      <c r="I23" s="24">
        <f>IF(OR(B23="",D23="",E23=""),"",D23*E23)</f>
        <v/>
      </c>
      <c r="J23" s="32" t="n"/>
      <c r="K23" s="22">
        <f>IF(B23="","",IF(AND(H23="Pendiente",F23&lt;&gt;"Casa"),"Falta pedir",IF(AND(F23="Alquilar",J23&gt;0,H23&lt;&gt;"Montado"),"Recuperar fianza","")))</f>
        <v/>
      </c>
      <c r="M23" s="22" t="inlineStr">
        <is>
          <t>Prestado</t>
        </is>
      </c>
      <c r="N23" s="23">
        <f>COUNTIF($F$8:$F$47,M23)</f>
        <v/>
      </c>
      <c r="O23" s="24">
        <f>SUMIF($F$8:$F$47,M23,$I$8:$I$47)</f>
        <v/>
      </c>
      <c r="P23" s="24">
        <f>SUMIF($F$8:$F$47,M23,$J$8:$J$47)</f>
        <v/>
      </c>
    </row>
    <row r="24">
      <c r="B24" s="6" t="n"/>
      <c r="C24" s="6" t="n"/>
      <c r="D24" s="10" t="n"/>
      <c r="E24" s="32" t="n"/>
      <c r="F24" s="33" t="n"/>
      <c r="G24" s="6" t="n"/>
      <c r="H24" s="33" t="n"/>
      <c r="I24" s="24">
        <f>IF(OR(B24="",D24="",E24=""),"",D24*E24)</f>
        <v/>
      </c>
      <c r="J24" s="32" t="n"/>
      <c r="K24" s="22">
        <f>IF(B24="","",IF(AND(H24="Pendiente",F24&lt;&gt;"Casa"),"Falta pedir",IF(AND(F24="Alquilar",J24&gt;0,H24&lt;&gt;"Montado"),"Recuperar fianza","")))</f>
        <v/>
      </c>
      <c r="M24" s="27" t="inlineStr">
        <is>
          <t>Total</t>
        </is>
      </c>
      <c r="N24" s="28">
        <f>SUM(N20:N23)</f>
        <v/>
      </c>
      <c r="O24" s="29">
        <f>SUM(O20:O23)</f>
        <v/>
      </c>
      <c r="P24" s="29">
        <f>SUM(P20:P23)</f>
        <v/>
      </c>
    </row>
    <row r="25">
      <c r="B25" s="6" t="n"/>
      <c r="C25" s="6" t="n"/>
      <c r="D25" s="10" t="n"/>
      <c r="E25" s="32" t="n"/>
      <c r="F25" s="33" t="n"/>
      <c r="G25" s="6" t="n"/>
      <c r="H25" s="33" t="n"/>
      <c r="I25" s="24">
        <f>IF(OR(B25="",D25="",E25=""),"",D25*E25)</f>
        <v/>
      </c>
      <c r="J25" s="32" t="n"/>
      <c r="K25" s="22">
        <f>IF(B25="","",IF(AND(H25="Pendiente",F25&lt;&gt;"Casa"),"Falta pedir",IF(AND(F25="Alquilar",J25&gt;0,H25&lt;&gt;"Montado"),"Recuperar fianza","")))</f>
        <v/>
      </c>
    </row>
    <row r="26">
      <c r="B26" s="6" t="n"/>
      <c r="C26" s="6" t="n"/>
      <c r="D26" s="10" t="n"/>
      <c r="E26" s="32" t="n"/>
      <c r="F26" s="33" t="n"/>
      <c r="G26" s="6" t="n"/>
      <c r="H26" s="33" t="n"/>
      <c r="I26" s="24">
        <f>IF(OR(B26="",D26="",E26=""),"",D26*E26)</f>
        <v/>
      </c>
      <c r="J26" s="32" t="n"/>
      <c r="K26" s="22">
        <f>IF(B26="","",IF(AND(H26="Pendiente",F26&lt;&gt;"Casa"),"Falta pedir",IF(AND(F26="Alquilar",J26&gt;0,H26&lt;&gt;"Montado"),"Recuperar fianza","")))</f>
        <v/>
      </c>
    </row>
    <row r="27">
      <c r="B27" s="6" t="n"/>
      <c r="C27" s="6" t="n"/>
      <c r="D27" s="10" t="n"/>
      <c r="E27" s="32" t="n"/>
      <c r="F27" s="33" t="n"/>
      <c r="G27" s="6" t="n"/>
      <c r="H27" s="33" t="n"/>
      <c r="I27" s="24">
        <f>IF(OR(B27="",D27="",E27=""),"",D27*E27)</f>
        <v/>
      </c>
      <c r="J27" s="32" t="n"/>
      <c r="K27" s="22">
        <f>IF(B27="","",IF(AND(H27="Pendiente",F27&lt;&gt;"Casa"),"Falta pedir",IF(AND(F27="Alquilar",J27&gt;0,H27&lt;&gt;"Montado"),"Recuperar fianza","")))</f>
        <v/>
      </c>
    </row>
    <row r="28">
      <c r="B28" s="6" t="n"/>
      <c r="C28" s="6" t="n"/>
      <c r="D28" s="10" t="n"/>
      <c r="E28" s="32" t="n"/>
      <c r="F28" s="33" t="n"/>
      <c r="G28" s="6" t="n"/>
      <c r="H28" s="33" t="n"/>
      <c r="I28" s="24">
        <f>IF(OR(B28="",D28="",E28=""),"",D28*E28)</f>
        <v/>
      </c>
      <c r="J28" s="32" t="n"/>
      <c r="K28" s="22">
        <f>IF(B28="","",IF(AND(H28="Pendiente",F28&lt;&gt;"Casa"),"Falta pedir",IF(AND(F28="Alquilar",J28&gt;0,H28&lt;&gt;"Montado"),"Recuperar fianza","")))</f>
        <v/>
      </c>
    </row>
    <row r="29">
      <c r="B29" s="6" t="n"/>
      <c r="C29" s="6" t="n"/>
      <c r="D29" s="10" t="n"/>
      <c r="E29" s="32" t="n"/>
      <c r="F29" s="33" t="n"/>
      <c r="G29" s="6" t="n"/>
      <c r="H29" s="33" t="n"/>
      <c r="I29" s="24">
        <f>IF(OR(B29="",D29="",E29=""),"",D29*E29)</f>
        <v/>
      </c>
      <c r="J29" s="32" t="n"/>
      <c r="K29" s="22">
        <f>IF(B29="","",IF(AND(H29="Pendiente",F29&lt;&gt;"Casa"),"Falta pedir",IF(AND(F29="Alquilar",J29&gt;0,H29&lt;&gt;"Montado"),"Recuperar fianza","")))</f>
        <v/>
      </c>
    </row>
    <row r="30">
      <c r="B30" s="6" t="n"/>
      <c r="C30" s="6" t="n"/>
      <c r="D30" s="10" t="n"/>
      <c r="E30" s="32" t="n"/>
      <c r="F30" s="33" t="n"/>
      <c r="G30" s="6" t="n"/>
      <c r="H30" s="33" t="n"/>
      <c r="I30" s="24">
        <f>IF(OR(B30="",D30="",E30=""),"",D30*E30)</f>
        <v/>
      </c>
      <c r="J30" s="32" t="n"/>
      <c r="K30" s="22">
        <f>IF(B30="","",IF(AND(H30="Pendiente",F30&lt;&gt;"Casa"),"Falta pedir",IF(AND(F30="Alquilar",J30&gt;0,H30&lt;&gt;"Montado"),"Recuperar fianza","")))</f>
        <v/>
      </c>
    </row>
    <row r="31">
      <c r="B31" s="6" t="n"/>
      <c r="C31" s="6" t="n"/>
      <c r="D31" s="10" t="n"/>
      <c r="E31" s="32" t="n"/>
      <c r="F31" s="33" t="n"/>
      <c r="G31" s="6" t="n"/>
      <c r="H31" s="33" t="n"/>
      <c r="I31" s="24">
        <f>IF(OR(B31="",D31="",E31=""),"",D31*E31)</f>
        <v/>
      </c>
      <c r="J31" s="32" t="n"/>
      <c r="K31" s="22">
        <f>IF(B31="","",IF(AND(H31="Pendiente",F31&lt;&gt;"Casa"),"Falta pedir",IF(AND(F31="Alquilar",J31&gt;0,H31&lt;&gt;"Montado"),"Recuperar fianza","")))</f>
        <v/>
      </c>
    </row>
    <row r="32">
      <c r="B32" s="6" t="n"/>
      <c r="C32" s="6" t="n"/>
      <c r="D32" s="10" t="n"/>
      <c r="E32" s="32" t="n"/>
      <c r="F32" s="33" t="n"/>
      <c r="G32" s="6" t="n"/>
      <c r="H32" s="33" t="n"/>
      <c r="I32" s="24">
        <f>IF(OR(B32="",D32="",E32=""),"",D32*E32)</f>
        <v/>
      </c>
      <c r="J32" s="32" t="n"/>
      <c r="K32" s="22">
        <f>IF(B32="","",IF(AND(H32="Pendiente",F32&lt;&gt;"Casa"),"Falta pedir",IF(AND(F32="Alquilar",J32&gt;0,H32&lt;&gt;"Montado"),"Recuperar fianza","")))</f>
        <v/>
      </c>
    </row>
    <row r="33">
      <c r="B33" s="6" t="n"/>
      <c r="C33" s="6" t="n"/>
      <c r="D33" s="10" t="n"/>
      <c r="E33" s="32" t="n"/>
      <c r="F33" s="33" t="n"/>
      <c r="G33" s="6" t="n"/>
      <c r="H33" s="33" t="n"/>
      <c r="I33" s="24">
        <f>IF(OR(B33="",D33="",E33=""),"",D33*E33)</f>
        <v/>
      </c>
      <c r="J33" s="32" t="n"/>
      <c r="K33" s="22">
        <f>IF(B33="","",IF(AND(H33="Pendiente",F33&lt;&gt;"Casa"),"Falta pedir",IF(AND(F33="Alquilar",J33&gt;0,H33&lt;&gt;"Montado"),"Recuperar fianza","")))</f>
        <v/>
      </c>
    </row>
    <row r="34">
      <c r="B34" s="6" t="n"/>
      <c r="C34" s="6" t="n"/>
      <c r="D34" s="10" t="n"/>
      <c r="E34" s="32" t="n"/>
      <c r="F34" s="33" t="n"/>
      <c r="G34" s="6" t="n"/>
      <c r="H34" s="33" t="n"/>
      <c r="I34" s="24">
        <f>IF(OR(B34="",D34="",E34=""),"",D34*E34)</f>
        <v/>
      </c>
      <c r="J34" s="32" t="n"/>
      <c r="K34" s="22">
        <f>IF(B34="","",IF(AND(H34="Pendiente",F34&lt;&gt;"Casa"),"Falta pedir",IF(AND(F34="Alquilar",J34&gt;0,H34&lt;&gt;"Montado"),"Recuperar fianza","")))</f>
        <v/>
      </c>
    </row>
    <row r="35">
      <c r="B35" s="6" t="n"/>
      <c r="C35" s="6" t="n"/>
      <c r="D35" s="10" t="n"/>
      <c r="E35" s="32" t="n"/>
      <c r="F35" s="33" t="n"/>
      <c r="G35" s="6" t="n"/>
      <c r="H35" s="33" t="n"/>
      <c r="I35" s="24">
        <f>IF(OR(B35="",D35="",E35=""),"",D35*E35)</f>
        <v/>
      </c>
      <c r="J35" s="32" t="n"/>
      <c r="K35" s="22">
        <f>IF(B35="","",IF(AND(H35="Pendiente",F35&lt;&gt;"Casa"),"Falta pedir",IF(AND(F35="Alquilar",J35&gt;0,H35&lt;&gt;"Montado"),"Recuperar fianza","")))</f>
        <v/>
      </c>
    </row>
    <row r="36">
      <c r="B36" s="6" t="n"/>
      <c r="C36" s="6" t="n"/>
      <c r="D36" s="10" t="n"/>
      <c r="E36" s="32" t="n"/>
      <c r="F36" s="33" t="n"/>
      <c r="G36" s="6" t="n"/>
      <c r="H36" s="33" t="n"/>
      <c r="I36" s="24">
        <f>IF(OR(B36="",D36="",E36=""),"",D36*E36)</f>
        <v/>
      </c>
      <c r="J36" s="32" t="n"/>
      <c r="K36" s="22">
        <f>IF(B36="","",IF(AND(H36="Pendiente",F36&lt;&gt;"Casa"),"Falta pedir",IF(AND(F36="Alquilar",J36&gt;0,H36&lt;&gt;"Montado"),"Recuperar fianza","")))</f>
        <v/>
      </c>
    </row>
    <row r="37">
      <c r="B37" s="6" t="n"/>
      <c r="C37" s="6" t="n"/>
      <c r="D37" s="10" t="n"/>
      <c r="E37" s="32" t="n"/>
      <c r="F37" s="33" t="n"/>
      <c r="G37" s="6" t="n"/>
      <c r="H37" s="33" t="n"/>
      <c r="I37" s="24">
        <f>IF(OR(B37="",D37="",E37=""),"",D37*E37)</f>
        <v/>
      </c>
      <c r="J37" s="32" t="n"/>
      <c r="K37" s="22">
        <f>IF(B37="","",IF(AND(H37="Pendiente",F37&lt;&gt;"Casa"),"Falta pedir",IF(AND(F37="Alquilar",J37&gt;0,H37&lt;&gt;"Montado"),"Recuperar fianza","")))</f>
        <v/>
      </c>
    </row>
    <row r="38">
      <c r="B38" s="6" t="n"/>
      <c r="C38" s="6" t="n"/>
      <c r="D38" s="10" t="n"/>
      <c r="E38" s="32" t="n"/>
      <c r="F38" s="33" t="n"/>
      <c r="G38" s="6" t="n"/>
      <c r="H38" s="33" t="n"/>
      <c r="I38" s="24">
        <f>IF(OR(B38="",D38="",E38=""),"",D38*E38)</f>
        <v/>
      </c>
      <c r="J38" s="32" t="n"/>
      <c r="K38" s="22">
        <f>IF(B38="","",IF(AND(H38="Pendiente",F38&lt;&gt;"Casa"),"Falta pedir",IF(AND(F38="Alquilar",J38&gt;0,H38&lt;&gt;"Montado"),"Recuperar fianza","")))</f>
        <v/>
      </c>
    </row>
    <row r="39">
      <c r="B39" s="6" t="n"/>
      <c r="C39" s="6" t="n"/>
      <c r="D39" s="10" t="n"/>
      <c r="E39" s="32" t="n"/>
      <c r="F39" s="33" t="n"/>
      <c r="G39" s="6" t="n"/>
      <c r="H39" s="33" t="n"/>
      <c r="I39" s="24">
        <f>IF(OR(B39="",D39="",E39=""),"",D39*E39)</f>
        <v/>
      </c>
      <c r="J39" s="32" t="n"/>
      <c r="K39" s="22">
        <f>IF(B39="","",IF(AND(H39="Pendiente",F39&lt;&gt;"Casa"),"Falta pedir",IF(AND(F39="Alquilar",J39&gt;0,H39&lt;&gt;"Montado"),"Recuperar fianza","")))</f>
        <v/>
      </c>
    </row>
    <row r="40">
      <c r="B40" s="6" t="n"/>
      <c r="C40" s="6" t="n"/>
      <c r="D40" s="10" t="n"/>
      <c r="E40" s="32" t="n"/>
      <c r="F40" s="33" t="n"/>
      <c r="G40" s="6" t="n"/>
      <c r="H40" s="33" t="n"/>
      <c r="I40" s="24">
        <f>IF(OR(B40="",D40="",E40=""),"",D40*E40)</f>
        <v/>
      </c>
      <c r="J40" s="32" t="n"/>
      <c r="K40" s="22">
        <f>IF(B40="","",IF(AND(H40="Pendiente",F40&lt;&gt;"Casa"),"Falta pedir",IF(AND(F40="Alquilar",J40&gt;0,H40&lt;&gt;"Montado"),"Recuperar fianza","")))</f>
        <v/>
      </c>
    </row>
    <row r="41">
      <c r="B41" s="6" t="n"/>
      <c r="C41" s="6" t="n"/>
      <c r="D41" s="10" t="n"/>
      <c r="E41" s="32" t="n"/>
      <c r="F41" s="33" t="n"/>
      <c r="G41" s="6" t="n"/>
      <c r="H41" s="33" t="n"/>
      <c r="I41" s="24">
        <f>IF(OR(B41="",D41="",E41=""),"",D41*E41)</f>
        <v/>
      </c>
      <c r="J41" s="32" t="n"/>
      <c r="K41" s="22">
        <f>IF(B41="","",IF(AND(H41="Pendiente",F41&lt;&gt;"Casa"),"Falta pedir",IF(AND(F41="Alquilar",J41&gt;0,H41&lt;&gt;"Montado"),"Recuperar fianza","")))</f>
        <v/>
      </c>
    </row>
    <row r="42">
      <c r="B42" s="6" t="n"/>
      <c r="C42" s="6" t="n"/>
      <c r="D42" s="10" t="n"/>
      <c r="E42" s="32" t="n"/>
      <c r="F42" s="33" t="n"/>
      <c r="G42" s="6" t="n"/>
      <c r="H42" s="33" t="n"/>
      <c r="I42" s="24">
        <f>IF(OR(B42="",D42="",E42=""),"",D42*E42)</f>
        <v/>
      </c>
      <c r="J42" s="32" t="n"/>
      <c r="K42" s="22">
        <f>IF(B42="","",IF(AND(H42="Pendiente",F42&lt;&gt;"Casa"),"Falta pedir",IF(AND(F42="Alquilar",J42&gt;0,H42&lt;&gt;"Montado"),"Recuperar fianza","")))</f>
        <v/>
      </c>
    </row>
    <row r="43">
      <c r="B43" s="6" t="n"/>
      <c r="C43" s="6" t="n"/>
      <c r="D43" s="10" t="n"/>
      <c r="E43" s="32" t="n"/>
      <c r="F43" s="33" t="n"/>
      <c r="G43" s="6" t="n"/>
      <c r="H43" s="33" t="n"/>
      <c r="I43" s="24">
        <f>IF(OR(B43="",D43="",E43=""),"",D43*E43)</f>
        <v/>
      </c>
      <c r="J43" s="32" t="n"/>
      <c r="K43" s="22">
        <f>IF(B43="","",IF(AND(H43="Pendiente",F43&lt;&gt;"Casa"),"Falta pedir",IF(AND(F43="Alquilar",J43&gt;0,H43&lt;&gt;"Montado"),"Recuperar fianza","")))</f>
        <v/>
      </c>
    </row>
    <row r="44">
      <c r="B44" s="6" t="n"/>
      <c r="C44" s="6" t="n"/>
      <c r="D44" s="10" t="n"/>
      <c r="E44" s="32" t="n"/>
      <c r="F44" s="33" t="n"/>
      <c r="G44" s="6" t="n"/>
      <c r="H44" s="33" t="n"/>
      <c r="I44" s="24">
        <f>IF(OR(B44="",D44="",E44=""),"",D44*E44)</f>
        <v/>
      </c>
      <c r="J44" s="32" t="n"/>
      <c r="K44" s="22">
        <f>IF(B44="","",IF(AND(H44="Pendiente",F44&lt;&gt;"Casa"),"Falta pedir",IF(AND(F44="Alquilar",J44&gt;0,H44&lt;&gt;"Montado"),"Recuperar fianza","")))</f>
        <v/>
      </c>
    </row>
    <row r="45">
      <c r="B45" s="6" t="n"/>
      <c r="C45" s="6" t="n"/>
      <c r="D45" s="10" t="n"/>
      <c r="E45" s="32" t="n"/>
      <c r="F45" s="33" t="n"/>
      <c r="G45" s="6" t="n"/>
      <c r="H45" s="33" t="n"/>
      <c r="I45" s="24">
        <f>IF(OR(B45="",D45="",E45=""),"",D45*E45)</f>
        <v/>
      </c>
      <c r="J45" s="32" t="n"/>
      <c r="K45" s="22">
        <f>IF(B45="","",IF(AND(H45="Pendiente",F45&lt;&gt;"Casa"),"Falta pedir",IF(AND(F45="Alquilar",J45&gt;0,H45&lt;&gt;"Montado"),"Recuperar fianza","")))</f>
        <v/>
      </c>
    </row>
    <row r="46">
      <c r="B46" s="6" t="n"/>
      <c r="C46" s="6" t="n"/>
      <c r="D46" s="10" t="n"/>
      <c r="E46" s="32" t="n"/>
      <c r="F46" s="33" t="n"/>
      <c r="G46" s="6" t="n"/>
      <c r="H46" s="33" t="n"/>
      <c r="I46" s="24">
        <f>IF(OR(B46="",D46="",E46=""),"",D46*E46)</f>
        <v/>
      </c>
      <c r="J46" s="32" t="n"/>
      <c r="K46" s="22">
        <f>IF(B46="","",IF(AND(H46="Pendiente",F46&lt;&gt;"Casa"),"Falta pedir",IF(AND(F46="Alquilar",J46&gt;0,H46&lt;&gt;"Montado"),"Recuperar fianza","")))</f>
        <v/>
      </c>
    </row>
    <row r="47">
      <c r="B47" s="6" t="n"/>
      <c r="C47" s="6" t="n"/>
      <c r="D47" s="10" t="n"/>
      <c r="E47" s="32" t="n"/>
      <c r="F47" s="33" t="n"/>
      <c r="G47" s="6" t="n"/>
      <c r="H47" s="33" t="n"/>
      <c r="I47" s="24">
        <f>IF(OR(B47="",D47="",E47=""),"",D47*E47)</f>
        <v/>
      </c>
      <c r="J47" s="32" t="n"/>
      <c r="K47" s="22">
        <f>IF(B47="","",IF(AND(H47="Pendiente",F47&lt;&gt;"Casa"),"Falta pedir",IF(AND(F47="Alquilar",J47&gt;0,H47&lt;&gt;"Montado"),"Recuperar fianza","")))</f>
        <v/>
      </c>
    </row>
    <row r="48">
      <c r="B48" s="27" t="inlineStr">
        <is>
          <t>TOTAL</t>
        </is>
      </c>
      <c r="C48" s="27" t="inlineStr"/>
      <c r="D48" s="28">
        <f>SUM(D8:D47)</f>
        <v/>
      </c>
      <c r="E48" s="27" t="inlineStr"/>
      <c r="F48" s="27" t="inlineStr"/>
      <c r="G48" s="27" t="inlineStr"/>
      <c r="H48" s="27" t="inlineStr"/>
      <c r="I48" s="29">
        <f>SUM(I8:I47)</f>
        <v/>
      </c>
      <c r="J48" s="29">
        <f>SUM(J8:J47)</f>
        <v/>
      </c>
      <c r="K48" s="27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H8:H47">
    <cfRule type="cellIs" priority="1" operator="equal" dxfId="2">
      <formula>"Montado"</formula>
    </cfRule>
    <cfRule type="cellIs" priority="2" operator="equal" dxfId="2">
      <formula>"Recibido"</formula>
    </cfRule>
    <cfRule type="cellIs" priority="3" operator="equal" dxfId="1">
      <formula>"Pedido"</formula>
    </cfRule>
    <cfRule type="cellIs" priority="4" operator="equal" dxfId="0">
      <formula>"Pendiente"</formula>
    </cfRule>
  </conditionalFormatting>
  <conditionalFormatting sqref="K8:K47">
    <cfRule type="cellIs" priority="5" operator="equal" dxfId="0">
      <formula>"Falta pedir"</formula>
    </cfRule>
    <cfRule type="cellIs" priority="6" operator="equal" dxfId="1">
      <formula>"Recuperar fianza"</formula>
    </cfRule>
  </conditionalFormatting>
  <conditionalFormatting sqref="O8:O15">
    <cfRule type="dataBar" priority="7">
      <dataBar>
        <cfvo type="num" val="0"/>
        <cfvo type="max"/>
        <color rgb="0010B981"/>
      </dataBar>
    </cfRule>
  </conditionalFormatting>
  <dataValidations count="3">
    <dataValidation sqref="C8:C47" showDropDown="0" showInputMessage="0" showErrorMessage="0" allowBlank="1" type="list">
      <formula1>=Listas!$A$2:$A$9</formula1>
    </dataValidation>
    <dataValidation sqref="F8:F47" showDropDown="0" showInputMessage="0" showErrorMessage="0" allowBlank="1" type="list">
      <formula1>=Listas!$B$2:$B$5</formula1>
    </dataValidation>
    <dataValidation sqref="H8:H47" showDropDown="0" showInputMessage="0" showErrorMessage="0" allowBlank="1" type="list">
      <formula1>=Listas!$C$2:$C$5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K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10" customWidth="1" min="4" max="4"/>
    <col width="11" customWidth="1" min="5" max="5"/>
    <col width="10" customWidth="1" min="6" max="6"/>
    <col width="9" customWidth="1" min="7" max="7"/>
    <col width="12" customWidth="1" min="8" max="8"/>
    <col width="16" customWidth="1" min="9" max="9"/>
    <col width="12" customWidth="1" min="10" max="10"/>
    <col width="18" customWidth="1" min="11" max="11"/>
  </cols>
  <sheetData>
    <row r="2" ht="34" customHeight="1">
      <c r="B2" s="1" t="inlineStr">
        <is>
          <t>Checklist de montaje por horas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Hora de inicio y duración de cada tarea: la plantilla calcula la hora de fin, las horas de trabajo y avisa si te pasas de la hora del evento.</t>
        </is>
      </c>
    </row>
    <row r="7" ht="34" customHeight="1">
      <c r="B7" s="21" t="inlineStr">
        <is>
          <t>Tarea de montaje</t>
        </is>
      </c>
      <c r="C7" s="21" t="inlineStr">
        <is>
          <t>Zona</t>
        </is>
      </c>
      <c r="D7" s="21" t="inlineStr">
        <is>
          <t>Inicio</t>
        </is>
      </c>
      <c r="E7" s="21" t="inlineStr">
        <is>
          <t>Duración (min)</t>
        </is>
      </c>
      <c r="F7" s="21" t="inlineStr">
        <is>
          <t>Personas</t>
        </is>
      </c>
      <c r="G7" s="21" t="inlineStr">
        <is>
          <t>Fin</t>
        </is>
      </c>
      <c r="H7" s="21" t="inlineStr">
        <is>
          <t>Horas-persona</t>
        </is>
      </c>
      <c r="I7" s="21" t="inlineStr">
        <is>
          <t>Responsable</t>
        </is>
      </c>
      <c r="J7" s="21" t="inlineStr">
        <is>
          <t>Estado</t>
        </is>
      </c>
      <c r="K7" s="21" t="inlineStr">
        <is>
          <t>Aviso</t>
        </is>
      </c>
    </row>
    <row r="8">
      <c r="B8" s="6" t="inlineStr">
        <is>
          <t>Descargar y ordenar el material en el local</t>
        </is>
      </c>
      <c r="C8" s="6" t="inlineStr">
        <is>
          <t>Entrada</t>
        </is>
      </c>
      <c r="D8" s="15" t="n">
        <v>0.625</v>
      </c>
      <c r="E8" s="10" t="n">
        <v>30</v>
      </c>
      <c r="F8" s="10" t="n">
        <v>3</v>
      </c>
      <c r="G8" s="30">
        <f>IF(OR(B8="",D8="",E8=""),"",D8+E8/1440)</f>
        <v/>
      </c>
      <c r="H8" s="36">
        <f>IF(OR(E8="",F8=""),"",E8*F8/60)</f>
        <v/>
      </c>
      <c r="I8" s="6" t="inlineStr">
        <is>
          <t>Todos</t>
        </is>
      </c>
      <c r="J8" s="33" t="inlineStr">
        <is>
          <t>Hecho</t>
        </is>
      </c>
      <c r="K8" s="37">
        <f>IF(B8="","",IF(J8="Hecho","Hecho",IF(OR(D8="",E8=""),"",IF(D8&lt;Panel!$C$8,"Antes del acceso",IF(G8&gt;Panel!$C$9,"Termina tarde","OK")))))</f>
        <v/>
      </c>
    </row>
    <row r="9">
      <c r="B9" s="6" t="inlineStr">
        <is>
          <t>Montar el arco de globos y el cartel</t>
        </is>
      </c>
      <c r="C9" s="6" t="inlineStr">
        <is>
          <t>Entrada</t>
        </is>
      </c>
      <c r="D9" s="15" t="n">
        <v>0.6458333333333334</v>
      </c>
      <c r="E9" s="10" t="n">
        <v>60</v>
      </c>
      <c r="F9" s="10" t="n">
        <v>2</v>
      </c>
      <c r="G9" s="30">
        <f>IF(OR(B9="",D9="",E9=""),"",D9+E9/1440)</f>
        <v/>
      </c>
      <c r="H9" s="36">
        <f>IF(OR(E9="",F9=""),"",E9*F9/60)</f>
        <v/>
      </c>
      <c r="I9" s="6" t="inlineStr">
        <is>
          <t>Marta y Raúl</t>
        </is>
      </c>
      <c r="J9" s="33" t="inlineStr">
        <is>
          <t>Hecho</t>
        </is>
      </c>
      <c r="K9" s="37">
        <f>IF(B9="","",IF(J9="Hecho","Hecho",IF(OR(D9="",E9=""),"",IF(D9&lt;Panel!$C$8,"Antes del acceso",IF(G9&gt;Panel!$C$9,"Termina tarde","OK")))))</f>
        <v/>
      </c>
    </row>
    <row r="10">
      <c r="B10" s="6" t="inlineStr">
        <is>
          <t>Colocar mesas, manteles y sillas</t>
        </is>
      </c>
      <c r="C10" s="6" t="inlineStr">
        <is>
          <t>Mesas invitados</t>
        </is>
      </c>
      <c r="D10" s="15" t="n">
        <v>0.6458333333333334</v>
      </c>
      <c r="E10" s="10" t="n">
        <v>45</v>
      </c>
      <c r="F10" s="10" t="n">
        <v>2</v>
      </c>
      <c r="G10" s="30">
        <f>IF(OR(B10="",D10="",E10=""),"",D10+E10/1440)</f>
        <v/>
      </c>
      <c r="H10" s="36">
        <f>IF(OR(E10="",F10=""),"",E10*F10/60)</f>
        <v/>
      </c>
      <c r="I10" s="6" t="inlineStr">
        <is>
          <t>Pablo y Elena</t>
        </is>
      </c>
      <c r="J10" s="33" t="inlineStr">
        <is>
          <t>Hecho</t>
        </is>
      </c>
      <c r="K10" s="37">
        <f>IF(B10="","",IF(J10="Hecho","Hecho",IF(OR(D10="",E10=""),"",IF(D10&lt;Panel!$C$8,"Antes del acceso",IF(G10&gt;Panel!$C$9,"Termina tarde","OK")))))</f>
        <v/>
      </c>
    </row>
    <row r="11">
      <c r="B11" s="6" t="inlineStr">
        <is>
          <t>Montar el photocall con telón y neón</t>
        </is>
      </c>
      <c r="C11" s="6" t="inlineStr">
        <is>
          <t>Photocall</t>
        </is>
      </c>
      <c r="D11" s="15" t="n">
        <v>0.6666666666666666</v>
      </c>
      <c r="E11" s="10" t="n">
        <v>75</v>
      </c>
      <c r="F11" s="10" t="n">
        <v>2</v>
      </c>
      <c r="G11" s="30">
        <f>IF(OR(B11="",D11="",E11=""),"",D11+E11/1440)</f>
        <v/>
      </c>
      <c r="H11" s="36">
        <f>IF(OR(E11="",F11=""),"",E11*F11/60)</f>
        <v/>
      </c>
      <c r="I11" s="6" t="inlineStr">
        <is>
          <t>Raúl</t>
        </is>
      </c>
      <c r="J11" s="33" t="inlineStr">
        <is>
          <t>En curso</t>
        </is>
      </c>
      <c r="K11" s="37">
        <f>IF(B11="","",IF(J11="Hecho","Hecho",IF(OR(D11="",E11=""),"",IF(D11&lt;Panel!$C$8,"Antes del acceso",IF(G11&gt;Panel!$C$9,"Termina tarde","OK")))))</f>
        <v/>
      </c>
    </row>
    <row r="12">
      <c r="B12" s="6" t="inlineStr">
        <is>
          <t>Centros de mesa y velas LED</t>
        </is>
      </c>
      <c r="C12" s="6" t="inlineStr">
        <is>
          <t>Mesas invitados</t>
        </is>
      </c>
      <c r="D12" s="15" t="n">
        <v>0.6770833333333334</v>
      </c>
      <c r="E12" s="10" t="n">
        <v>60</v>
      </c>
      <c r="F12" s="10" t="n">
        <v>2</v>
      </c>
      <c r="G12" s="30">
        <f>IF(OR(B12="",D12="",E12=""),"",D12+E12/1440)</f>
        <v/>
      </c>
      <c r="H12" s="36">
        <f>IF(OR(E12="",F12=""),"",E12*F12/60)</f>
        <v/>
      </c>
      <c r="I12" s="6" t="inlineStr">
        <is>
          <t>Elena</t>
        </is>
      </c>
      <c r="J12" s="33" t="inlineStr">
        <is>
          <t>En curso</t>
        </is>
      </c>
      <c r="K12" s="37">
        <f>IF(B12="","",IF(J12="Hecho","Hecho",IF(OR(D12="",E12=""),"",IF(D12&lt;Panel!$C$8,"Antes del acceso",IF(G12&gt;Panel!$C$9,"Termina tarde","OK")))))</f>
        <v/>
      </c>
    </row>
    <row r="13">
      <c r="B13" s="6" t="inlineStr">
        <is>
          <t>Colgar guirnaldas de luces</t>
        </is>
      </c>
      <c r="C13" s="6" t="inlineStr">
        <is>
          <t>Pista y techo</t>
        </is>
      </c>
      <c r="D13" s="15" t="n">
        <v>0.6875</v>
      </c>
      <c r="E13" s="10" t="n">
        <v>60</v>
      </c>
      <c r="F13" s="10" t="n">
        <v>2</v>
      </c>
      <c r="G13" s="30">
        <f>IF(OR(B13="",D13="",E13=""),"",D13+E13/1440)</f>
        <v/>
      </c>
      <c r="H13" s="36">
        <f>IF(OR(E13="",F13=""),"",E13*F13/60)</f>
        <v/>
      </c>
      <c r="I13" s="6" t="inlineStr">
        <is>
          <t>Pablo</t>
        </is>
      </c>
      <c r="J13" s="33" t="inlineStr">
        <is>
          <t>Pendiente</t>
        </is>
      </c>
      <c r="K13" s="37">
        <f>IF(B13="","",IF(J13="Hecho","Hecho",IF(OR(D13="",E13=""),"",IF(D13&lt;Panel!$C$8,"Antes del acceso",IF(G13&gt;Panel!$C$9,"Termina tarde","OK")))))</f>
        <v/>
      </c>
    </row>
    <row r="14">
      <c r="B14" s="6" t="inlineStr">
        <is>
          <t>Montar la mesa de dulces</t>
        </is>
      </c>
      <c r="C14" s="6" t="inlineStr">
        <is>
          <t>Mesa de dulces</t>
        </is>
      </c>
      <c r="D14" s="15" t="n">
        <v>0.7083333333333334</v>
      </c>
      <c r="E14" s="10" t="n">
        <v>45</v>
      </c>
      <c r="F14" s="10" t="n">
        <v>1</v>
      </c>
      <c r="G14" s="30">
        <f>IF(OR(B14="",D14="",E14=""),"",D14+E14/1440)</f>
        <v/>
      </c>
      <c r="H14" s="36">
        <f>IF(OR(E14="",F14=""),"",E14*F14/60)</f>
        <v/>
      </c>
      <c r="I14" s="6" t="inlineStr">
        <is>
          <t>Laura</t>
        </is>
      </c>
      <c r="J14" s="33" t="inlineStr">
        <is>
          <t>Pendiente</t>
        </is>
      </c>
      <c r="K14" s="37">
        <f>IF(B14="","",IF(J14="Hecho","Hecho",IF(OR(D14="",E14=""),"",IF(D14&lt;Panel!$C$8,"Antes del acceso",IF(G14&gt;Panel!$C$9,"Termina tarde","OK")))))</f>
        <v/>
      </c>
    </row>
    <row r="15">
      <c r="B15" s="6" t="inlineStr">
        <is>
          <t>Preparar la barra y la cartelería</t>
        </is>
      </c>
      <c r="C15" s="6" t="inlineStr">
        <is>
          <t>Barra de bebidas</t>
        </is>
      </c>
      <c r="D15" s="15" t="n">
        <v>0.7083333333333334</v>
      </c>
      <c r="E15" s="10" t="n">
        <v>40</v>
      </c>
      <c r="F15" s="10" t="n">
        <v>2</v>
      </c>
      <c r="G15" s="30">
        <f>IF(OR(B15="",D15="",E15=""),"",D15+E15/1440)</f>
        <v/>
      </c>
      <c r="H15" s="36">
        <f>IF(OR(E15="",F15=""),"",E15*F15/60)</f>
        <v/>
      </c>
      <c r="I15" s="6" t="inlineStr">
        <is>
          <t>Marta</t>
        </is>
      </c>
      <c r="J15" s="33" t="inlineStr">
        <is>
          <t>Pendiente</t>
        </is>
      </c>
      <c r="K15" s="37">
        <f>IF(B15="","",IF(J15="Hecho","Hecho",IF(OR(D15="",E15=""),"",IF(D15&lt;Panel!$C$8,"Antes del acceso",IF(G15&gt;Panel!$C$9,"Termina tarde","OK")))))</f>
        <v/>
      </c>
    </row>
    <row r="16">
      <c r="B16" s="6" t="inlineStr">
        <is>
          <t>Colocar globos de helio y números</t>
        </is>
      </c>
      <c r="C16" s="6" t="inlineStr">
        <is>
          <t>Pista y techo</t>
        </is>
      </c>
      <c r="D16" s="15" t="n">
        <v>0.7291666666666666</v>
      </c>
      <c r="E16" s="10" t="n">
        <v>45</v>
      </c>
      <c r="F16" s="10" t="n">
        <v>2</v>
      </c>
      <c r="G16" s="30">
        <f>IF(OR(B16="",D16="",E16=""),"",D16+E16/1440)</f>
        <v/>
      </c>
      <c r="H16" s="36">
        <f>IF(OR(E16="",F16=""),"",E16*F16/60)</f>
        <v/>
      </c>
      <c r="I16" s="6" t="inlineStr">
        <is>
          <t>Raúl</t>
        </is>
      </c>
      <c r="J16" s="33" t="inlineStr">
        <is>
          <t>Pendiente</t>
        </is>
      </c>
      <c r="K16" s="37">
        <f>IF(B16="","",IF(J16="Hecho","Hecho",IF(OR(D16="",E16=""),"",IF(D16&lt;Panel!$C$8,"Antes del acceso",IF(G16&gt;Panel!$C$9,"Termina tarde","OK")))))</f>
        <v/>
      </c>
    </row>
    <row r="17">
      <c r="B17" s="6" t="inlineStr">
        <is>
          <t>Encender y probar antorchas y luces</t>
        </is>
      </c>
      <c r="C17" s="6" t="inlineStr">
        <is>
          <t>Exterior</t>
        </is>
      </c>
      <c r="D17" s="15" t="n">
        <v>0.7395833333333334</v>
      </c>
      <c r="E17" s="10" t="n">
        <v>20</v>
      </c>
      <c r="F17" s="10" t="n">
        <v>1</v>
      </c>
      <c r="G17" s="30">
        <f>IF(OR(B17="",D17="",E17=""),"",D17+E17/1440)</f>
        <v/>
      </c>
      <c r="H17" s="36">
        <f>IF(OR(E17="",F17=""),"",E17*F17/60)</f>
        <v/>
      </c>
      <c r="I17" s="6" t="inlineStr">
        <is>
          <t>Pablo</t>
        </is>
      </c>
      <c r="J17" s="33" t="inlineStr">
        <is>
          <t>Pendiente</t>
        </is>
      </c>
      <c r="K17" s="37">
        <f>IF(B17="","",IF(J17="Hecho","Hecho",IF(OR(D17="",E17=""),"",IF(D17&lt;Panel!$C$8,"Antes del acceso",IF(G17&gt;Panel!$C$9,"Termina tarde","OK")))))</f>
        <v/>
      </c>
    </row>
    <row r="18">
      <c r="B18" s="6" t="inlineStr">
        <is>
          <t>Prueba de iluminación y música</t>
        </is>
      </c>
      <c r="C18" s="6" t="inlineStr">
        <is>
          <t>Pista y techo</t>
        </is>
      </c>
      <c r="D18" s="15" t="n">
        <v>0.7604166666666666</v>
      </c>
      <c r="E18" s="10" t="n">
        <v>30</v>
      </c>
      <c r="F18" s="10" t="n">
        <v>1</v>
      </c>
      <c r="G18" s="30">
        <f>IF(OR(B18="",D18="",E18=""),"",D18+E18/1440)</f>
        <v/>
      </c>
      <c r="H18" s="36">
        <f>IF(OR(E18="",F18=""),"",E18*F18/60)</f>
        <v/>
      </c>
      <c r="I18" s="6" t="inlineStr">
        <is>
          <t>Pablo</t>
        </is>
      </c>
      <c r="J18" s="33" t="inlineStr">
        <is>
          <t>Pendiente</t>
        </is>
      </c>
      <c r="K18" s="37">
        <f>IF(B18="","",IF(J18="Hecho","Hecho",IF(OR(D18="",E18=""),"",IF(D18&lt;Panel!$C$8,"Antes del acceso",IF(G18&gt;Panel!$C$9,"Termina tarde","OK")))))</f>
        <v/>
      </c>
    </row>
    <row r="19">
      <c r="B19" s="6" t="inlineStr">
        <is>
          <t>Tarjetas de nombre en las mesas</t>
        </is>
      </c>
      <c r="C19" s="6" t="inlineStr">
        <is>
          <t>Mesas invitados</t>
        </is>
      </c>
      <c r="D19" s="15" t="n">
        <v>0.7708333333333334</v>
      </c>
      <c r="E19" s="10" t="n">
        <v>30</v>
      </c>
      <c r="F19" s="10" t="n">
        <v>1</v>
      </c>
      <c r="G19" s="30">
        <f>IF(OR(B19="",D19="",E19=""),"",D19+E19/1440)</f>
        <v/>
      </c>
      <c r="H19" s="36">
        <f>IF(OR(E19="",F19=""),"",E19*F19/60)</f>
        <v/>
      </c>
      <c r="I19" s="6" t="inlineStr">
        <is>
          <t>Elena</t>
        </is>
      </c>
      <c r="J19" s="33" t="inlineStr">
        <is>
          <t>Pendiente</t>
        </is>
      </c>
      <c r="K19" s="37">
        <f>IF(B19="","",IF(J19="Hecho","Hecho",IF(OR(D19="",E19=""),"",IF(D19&lt;Panel!$C$8,"Antes del acceso",IF(G19&gt;Panel!$C$9,"Termina tarde","OK")))))</f>
        <v/>
      </c>
    </row>
    <row r="20">
      <c r="B20" s="6" t="inlineStr">
        <is>
          <t>Revisión final y fotos de comprobación</t>
        </is>
      </c>
      <c r="C20" s="6" t="inlineStr">
        <is>
          <t>Entrada</t>
        </is>
      </c>
      <c r="D20" s="15" t="n">
        <v>0.7916666666666666</v>
      </c>
      <c r="E20" s="10" t="n">
        <v>30</v>
      </c>
      <c r="F20" s="10" t="n">
        <v>2</v>
      </c>
      <c r="G20" s="30">
        <f>IF(OR(B20="",D20="",E20=""),"",D20+E20/1440)</f>
        <v/>
      </c>
      <c r="H20" s="36">
        <f>IF(OR(E20="",F20=""),"",E20*F20/60)</f>
        <v/>
      </c>
      <c r="I20" s="6" t="inlineStr">
        <is>
          <t>Marta</t>
        </is>
      </c>
      <c r="J20" s="33" t="inlineStr">
        <is>
          <t>Pendiente</t>
        </is>
      </c>
      <c r="K20" s="37">
        <f>IF(B20="","",IF(J20="Hecho","Hecho",IF(OR(D20="",E20=""),"",IF(D20&lt;Panel!$C$8,"Antes del acceso",IF(G20&gt;Panel!$C$9,"Termina tarde","OK")))))</f>
        <v/>
      </c>
    </row>
    <row r="21">
      <c r="B21" s="6" t="inlineStr">
        <is>
          <t>Retirar cartón, bolsas y sobrantes</t>
        </is>
      </c>
      <c r="C21" s="6" t="inlineStr">
        <is>
          <t>Entrada</t>
        </is>
      </c>
      <c r="D21" s="15" t="n">
        <v>0.8125</v>
      </c>
      <c r="E21" s="10" t="n">
        <v>20</v>
      </c>
      <c r="F21" s="10" t="n">
        <v>2</v>
      </c>
      <c r="G21" s="30">
        <f>IF(OR(B21="",D21="",E21=""),"",D21+E21/1440)</f>
        <v/>
      </c>
      <c r="H21" s="36">
        <f>IF(OR(E21="",F21=""),"",E21*F21/60)</f>
        <v/>
      </c>
      <c r="I21" s="6" t="inlineStr">
        <is>
          <t>Todos</t>
        </is>
      </c>
      <c r="J21" s="33" t="inlineStr">
        <is>
          <t>Pendiente</t>
        </is>
      </c>
      <c r="K21" s="37">
        <f>IF(B21="","",IF(J21="Hecho","Hecho",IF(OR(D21="",E21=""),"",IF(D21&lt;Panel!$C$8,"Antes del acceso",IF(G21&gt;Panel!$C$9,"Termina tarde","OK")))))</f>
        <v/>
      </c>
    </row>
    <row r="22">
      <c r="B22" s="6" t="n"/>
      <c r="C22" s="6" t="n"/>
      <c r="D22" s="15" t="n"/>
      <c r="E22" s="10" t="n"/>
      <c r="F22" s="10" t="n"/>
      <c r="G22" s="30">
        <f>IF(OR(B22="",D22="",E22=""),"",D22+E22/1440)</f>
        <v/>
      </c>
      <c r="H22" s="36">
        <f>IF(OR(E22="",F22=""),"",E22*F22/60)</f>
        <v/>
      </c>
      <c r="I22" s="6" t="n"/>
      <c r="J22" s="33" t="n"/>
      <c r="K22" s="37">
        <f>IF(B22="","",IF(J22="Hecho","Hecho",IF(OR(D22="",E22=""),"",IF(D22&lt;Panel!$C$8,"Antes del acceso",IF(G22&gt;Panel!$C$9,"Termina tarde","OK")))))</f>
        <v/>
      </c>
    </row>
    <row r="23">
      <c r="B23" s="6" t="n"/>
      <c r="C23" s="6" t="n"/>
      <c r="D23" s="15" t="n"/>
      <c r="E23" s="10" t="n"/>
      <c r="F23" s="10" t="n"/>
      <c r="G23" s="30">
        <f>IF(OR(B23="",D23="",E23=""),"",D23+E23/1440)</f>
        <v/>
      </c>
      <c r="H23" s="36">
        <f>IF(OR(E23="",F23=""),"",E23*F23/60)</f>
        <v/>
      </c>
      <c r="I23" s="6" t="n"/>
      <c r="J23" s="33" t="n"/>
      <c r="K23" s="37">
        <f>IF(B23="","",IF(J23="Hecho","Hecho",IF(OR(D23="",E23=""),"",IF(D23&lt;Panel!$C$8,"Antes del acceso",IF(G23&gt;Panel!$C$9,"Termina tarde","OK")))))</f>
        <v/>
      </c>
    </row>
    <row r="24">
      <c r="B24" s="6" t="n"/>
      <c r="C24" s="6" t="n"/>
      <c r="D24" s="15" t="n"/>
      <c r="E24" s="10" t="n"/>
      <c r="F24" s="10" t="n"/>
      <c r="G24" s="30">
        <f>IF(OR(B24="",D24="",E24=""),"",D24+E24/1440)</f>
        <v/>
      </c>
      <c r="H24" s="36">
        <f>IF(OR(E24="",F24=""),"",E24*F24/60)</f>
        <v/>
      </c>
      <c r="I24" s="6" t="n"/>
      <c r="J24" s="33" t="n"/>
      <c r="K24" s="37">
        <f>IF(B24="","",IF(J24="Hecho","Hecho",IF(OR(D24="",E24=""),"",IF(D24&lt;Panel!$C$8,"Antes del acceso",IF(G24&gt;Panel!$C$9,"Termina tarde","OK")))))</f>
        <v/>
      </c>
    </row>
    <row r="25">
      <c r="B25" s="6" t="n"/>
      <c r="C25" s="6" t="n"/>
      <c r="D25" s="15" t="n"/>
      <c r="E25" s="10" t="n"/>
      <c r="F25" s="10" t="n"/>
      <c r="G25" s="30">
        <f>IF(OR(B25="",D25="",E25=""),"",D25+E25/1440)</f>
        <v/>
      </c>
      <c r="H25" s="36">
        <f>IF(OR(E25="",F25=""),"",E25*F25/60)</f>
        <v/>
      </c>
      <c r="I25" s="6" t="n"/>
      <c r="J25" s="33" t="n"/>
      <c r="K25" s="37">
        <f>IF(B25="","",IF(J25="Hecho","Hecho",IF(OR(D25="",E25=""),"",IF(D25&lt;Panel!$C$8,"Antes del acceso",IF(G25&gt;Panel!$C$9,"Termina tarde","OK")))))</f>
        <v/>
      </c>
    </row>
    <row r="26">
      <c r="B26" s="6" t="n"/>
      <c r="C26" s="6" t="n"/>
      <c r="D26" s="15" t="n"/>
      <c r="E26" s="10" t="n"/>
      <c r="F26" s="10" t="n"/>
      <c r="G26" s="30">
        <f>IF(OR(B26="",D26="",E26=""),"",D26+E26/1440)</f>
        <v/>
      </c>
      <c r="H26" s="36">
        <f>IF(OR(E26="",F26=""),"",E26*F26/60)</f>
        <v/>
      </c>
      <c r="I26" s="6" t="n"/>
      <c r="J26" s="33" t="n"/>
      <c r="K26" s="37">
        <f>IF(B26="","",IF(J26="Hecho","Hecho",IF(OR(D26="",E26=""),"",IF(D26&lt;Panel!$C$8,"Antes del acceso",IF(G26&gt;Panel!$C$9,"Termina tarde","OK")))))</f>
        <v/>
      </c>
    </row>
    <row r="27">
      <c r="B27" s="6" t="n"/>
      <c r="C27" s="6" t="n"/>
      <c r="D27" s="15" t="n"/>
      <c r="E27" s="10" t="n"/>
      <c r="F27" s="10" t="n"/>
      <c r="G27" s="30">
        <f>IF(OR(B27="",D27="",E27=""),"",D27+E27/1440)</f>
        <v/>
      </c>
      <c r="H27" s="36">
        <f>IF(OR(E27="",F27=""),"",E27*F27/60)</f>
        <v/>
      </c>
      <c r="I27" s="6" t="n"/>
      <c r="J27" s="33" t="n"/>
      <c r="K27" s="37">
        <f>IF(B27="","",IF(J27="Hecho","Hecho",IF(OR(D27="",E27=""),"",IF(D27&lt;Panel!$C$8,"Antes del acceso",IF(G27&gt;Panel!$C$9,"Termina tarde","OK")))))</f>
        <v/>
      </c>
    </row>
    <row r="28">
      <c r="B28" s="6" t="n"/>
      <c r="C28" s="6" t="n"/>
      <c r="D28" s="15" t="n"/>
      <c r="E28" s="10" t="n"/>
      <c r="F28" s="10" t="n"/>
      <c r="G28" s="30">
        <f>IF(OR(B28="",D28="",E28=""),"",D28+E28/1440)</f>
        <v/>
      </c>
      <c r="H28" s="36">
        <f>IF(OR(E28="",F28=""),"",E28*F28/60)</f>
        <v/>
      </c>
      <c r="I28" s="6" t="n"/>
      <c r="J28" s="33" t="n"/>
      <c r="K28" s="37">
        <f>IF(B28="","",IF(J28="Hecho","Hecho",IF(OR(D28="",E28=""),"",IF(D28&lt;Panel!$C$8,"Antes del acceso",IF(G28&gt;Panel!$C$9,"Termina tarde","OK")))))</f>
        <v/>
      </c>
    </row>
    <row r="29">
      <c r="B29" s="6" t="n"/>
      <c r="C29" s="6" t="n"/>
      <c r="D29" s="15" t="n"/>
      <c r="E29" s="10" t="n"/>
      <c r="F29" s="10" t="n"/>
      <c r="G29" s="30">
        <f>IF(OR(B29="",D29="",E29=""),"",D29+E29/1440)</f>
        <v/>
      </c>
      <c r="H29" s="36">
        <f>IF(OR(E29="",F29=""),"",E29*F29/60)</f>
        <v/>
      </c>
      <c r="I29" s="6" t="n"/>
      <c r="J29" s="33" t="n"/>
      <c r="K29" s="37">
        <f>IF(B29="","",IF(J29="Hecho","Hecho",IF(OR(D29="",E29=""),"",IF(D29&lt;Panel!$C$8,"Antes del acceso",IF(G29&gt;Panel!$C$9,"Termina tarde","OK")))))</f>
        <v/>
      </c>
    </row>
    <row r="30">
      <c r="B30" s="6" t="n"/>
      <c r="C30" s="6" t="n"/>
      <c r="D30" s="15" t="n"/>
      <c r="E30" s="10" t="n"/>
      <c r="F30" s="10" t="n"/>
      <c r="G30" s="30">
        <f>IF(OR(B30="",D30="",E30=""),"",D30+E30/1440)</f>
        <v/>
      </c>
      <c r="H30" s="36">
        <f>IF(OR(E30="",F30=""),"",E30*F30/60)</f>
        <v/>
      </c>
      <c r="I30" s="6" t="n"/>
      <c r="J30" s="33" t="n"/>
      <c r="K30" s="37">
        <f>IF(B30="","",IF(J30="Hecho","Hecho",IF(OR(D30="",E30=""),"",IF(D30&lt;Panel!$C$8,"Antes del acceso",IF(G30&gt;Panel!$C$9,"Termina tarde","OK")))))</f>
        <v/>
      </c>
    </row>
    <row r="31">
      <c r="B31" s="6" t="n"/>
      <c r="C31" s="6" t="n"/>
      <c r="D31" s="15" t="n"/>
      <c r="E31" s="10" t="n"/>
      <c r="F31" s="10" t="n"/>
      <c r="G31" s="30">
        <f>IF(OR(B31="",D31="",E31=""),"",D31+E31/1440)</f>
        <v/>
      </c>
      <c r="H31" s="36">
        <f>IF(OR(E31="",F31=""),"",E31*F31/60)</f>
        <v/>
      </c>
      <c r="I31" s="6" t="n"/>
      <c r="J31" s="33" t="n"/>
      <c r="K31" s="37">
        <f>IF(B31="","",IF(J31="Hecho","Hecho",IF(OR(D31="",E31=""),"",IF(D31&lt;Panel!$C$8,"Antes del acceso",IF(G31&gt;Panel!$C$9,"Termina tarde","OK")))))</f>
        <v/>
      </c>
    </row>
    <row r="32">
      <c r="B32" s="6" t="n"/>
      <c r="C32" s="6" t="n"/>
      <c r="D32" s="15" t="n"/>
      <c r="E32" s="10" t="n"/>
      <c r="F32" s="10" t="n"/>
      <c r="G32" s="30">
        <f>IF(OR(B32="",D32="",E32=""),"",D32+E32/1440)</f>
        <v/>
      </c>
      <c r="H32" s="36">
        <f>IF(OR(E32="",F32=""),"",E32*F32/60)</f>
        <v/>
      </c>
      <c r="I32" s="6" t="n"/>
      <c r="J32" s="33" t="n"/>
      <c r="K32" s="37">
        <f>IF(B32="","",IF(J32="Hecho","Hecho",IF(OR(D32="",E32=""),"",IF(D32&lt;Panel!$C$8,"Antes del acceso",IF(G32&gt;Panel!$C$9,"Termina tarde","OK")))))</f>
        <v/>
      </c>
    </row>
    <row r="33">
      <c r="B33" s="6" t="n"/>
      <c r="C33" s="6" t="n"/>
      <c r="D33" s="15" t="n"/>
      <c r="E33" s="10" t="n"/>
      <c r="F33" s="10" t="n"/>
      <c r="G33" s="30">
        <f>IF(OR(B33="",D33="",E33=""),"",D33+E33/1440)</f>
        <v/>
      </c>
      <c r="H33" s="36">
        <f>IF(OR(E33="",F33=""),"",E33*F33/60)</f>
        <v/>
      </c>
      <c r="I33" s="6" t="n"/>
      <c r="J33" s="33" t="n"/>
      <c r="K33" s="37">
        <f>IF(B33="","",IF(J33="Hecho","Hecho",IF(OR(D33="",E33=""),"",IF(D33&lt;Panel!$C$8,"Antes del acceso",IF(G33&gt;Panel!$C$9,"Termina tarde","OK")))))</f>
        <v/>
      </c>
    </row>
    <row r="34">
      <c r="B34" s="6" t="n"/>
      <c r="C34" s="6" t="n"/>
      <c r="D34" s="15" t="n"/>
      <c r="E34" s="10" t="n"/>
      <c r="F34" s="10" t="n"/>
      <c r="G34" s="30">
        <f>IF(OR(B34="",D34="",E34=""),"",D34+E34/1440)</f>
        <v/>
      </c>
      <c r="H34" s="36">
        <f>IF(OR(E34="",F34=""),"",E34*F34/60)</f>
        <v/>
      </c>
      <c r="I34" s="6" t="n"/>
      <c r="J34" s="33" t="n"/>
      <c r="K34" s="37">
        <f>IF(B34="","",IF(J34="Hecho","Hecho",IF(OR(D34="",E34=""),"",IF(D34&lt;Panel!$C$8,"Antes del acceso",IF(G34&gt;Panel!$C$9,"Termina tarde","OK")))))</f>
        <v/>
      </c>
    </row>
    <row r="35">
      <c r="B35" s="6" t="n"/>
      <c r="C35" s="6" t="n"/>
      <c r="D35" s="15" t="n"/>
      <c r="E35" s="10" t="n"/>
      <c r="F35" s="10" t="n"/>
      <c r="G35" s="30">
        <f>IF(OR(B35="",D35="",E35=""),"",D35+E35/1440)</f>
        <v/>
      </c>
      <c r="H35" s="36">
        <f>IF(OR(E35="",F35=""),"",E35*F35/60)</f>
        <v/>
      </c>
      <c r="I35" s="6" t="n"/>
      <c r="J35" s="33" t="n"/>
      <c r="K35" s="37">
        <f>IF(B35="","",IF(J35="Hecho","Hecho",IF(OR(D35="",E35=""),"",IF(D35&lt;Panel!$C$8,"Antes del acceso",IF(G35&gt;Panel!$C$9,"Termina tarde","OK")))))</f>
        <v/>
      </c>
    </row>
    <row r="36">
      <c r="B36" s="6" t="n"/>
      <c r="C36" s="6" t="n"/>
      <c r="D36" s="15" t="n"/>
      <c r="E36" s="10" t="n"/>
      <c r="F36" s="10" t="n"/>
      <c r="G36" s="30">
        <f>IF(OR(B36="",D36="",E36=""),"",D36+E36/1440)</f>
        <v/>
      </c>
      <c r="H36" s="36">
        <f>IF(OR(E36="",F36=""),"",E36*F36/60)</f>
        <v/>
      </c>
      <c r="I36" s="6" t="n"/>
      <c r="J36" s="33" t="n"/>
      <c r="K36" s="37">
        <f>IF(B36="","",IF(J36="Hecho","Hecho",IF(OR(D36="",E36=""),"",IF(D36&lt;Panel!$C$8,"Antes del acceso",IF(G36&gt;Panel!$C$9,"Termina tarde","OK")))))</f>
        <v/>
      </c>
    </row>
    <row r="37">
      <c r="B37" s="6" t="n"/>
      <c r="C37" s="6" t="n"/>
      <c r="D37" s="15" t="n"/>
      <c r="E37" s="10" t="n"/>
      <c r="F37" s="10" t="n"/>
      <c r="G37" s="30">
        <f>IF(OR(B37="",D37="",E37=""),"",D37+E37/1440)</f>
        <v/>
      </c>
      <c r="H37" s="36">
        <f>IF(OR(E37="",F37=""),"",E37*F37/60)</f>
        <v/>
      </c>
      <c r="I37" s="6" t="n"/>
      <c r="J37" s="33" t="n"/>
      <c r="K37" s="37">
        <f>IF(B37="","",IF(J37="Hecho","Hecho",IF(OR(D37="",E37=""),"",IF(D37&lt;Panel!$C$8,"Antes del acceso",IF(G37&gt;Panel!$C$9,"Termina tarde","OK")))))</f>
        <v/>
      </c>
    </row>
    <row r="38">
      <c r="B38" s="27">
        <f>COUNTA(B8:B37)&amp;" tareas"</f>
        <v/>
      </c>
      <c r="C38" s="27" t="inlineStr"/>
      <c r="D38" s="38">
        <f>IF(COUNT(D8:D37)=0,"",MIN(D8:D37))</f>
        <v/>
      </c>
      <c r="E38" s="28">
        <f>SUM(E8:E37)</f>
        <v/>
      </c>
      <c r="F38" s="27" t="inlineStr"/>
      <c r="G38" s="38">
        <f>IF(COUNT(G8:G37)=0,"",MAX(G8:G37))</f>
        <v/>
      </c>
      <c r="H38" s="39">
        <f>SUM(H8:H37)</f>
        <v/>
      </c>
      <c r="I38" s="27" t="inlineStr"/>
      <c r="J38" s="27" t="inlineStr"/>
      <c r="K38" s="27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B8:K37">
    <cfRule type="expression" priority="1" dxfId="2">
      <formula>$J8="Hecho"</formula>
    </cfRule>
    <cfRule type="expression" priority="2" dxfId="0">
      <formula>OR($K8="Termina tarde",$K8="Antes del acceso")</formula>
    </cfRule>
  </conditionalFormatting>
  <conditionalFormatting sqref="J8:J37">
    <cfRule type="expression" priority="3" dxfId="1">
      <formula>$J8="En curso"</formula>
    </cfRule>
  </conditionalFormatting>
  <conditionalFormatting sqref="E8:E37">
    <cfRule type="dataBar" priority="4">
      <dataBar>
        <cfvo type="num" val="0"/>
        <cfvo type="max"/>
        <color rgb="0034D399"/>
      </dataBar>
    </cfRule>
  </conditionalFormatting>
  <dataValidations count="2">
    <dataValidation sqref="C8:C37" showDropDown="0" showInputMessage="0" showErrorMessage="0" allowBlank="1" type="list">
      <formula1>=Listas!$A$2:$A$9</formula1>
    </dataValidation>
    <dataValidation sqref="J8:J37" showDropDown="0" showInputMessage="0" showErrorMessage="0" allowBlank="1" type="list">
      <formula1>=Listas!$D$2:$D$4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decoración de eventos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0" t="inlineStr">
        <is>
          <t>1.  En la hoja «Panel» escribe el evento, el lugar, la fecha (C7), la hora de acceso al local (C8) y la hora de inicio del evento (C9).</t>
        </is>
      </c>
    </row>
    <row r="7" ht="30" customHeight="1">
      <c r="B7" s="40" t="inlineStr">
        <is>
          <t>2.  Ajusta los parámetros editables de la derecha: asistentes (H5), reserva para imprevistos (H6), tope de presupuesto (H7) y personas que montarán (H8).</t>
        </is>
      </c>
    </row>
    <row r="8" ht="30" customHeight="1">
      <c r="B8" s="40" t="inlineStr">
        <is>
          <t>3.  En «Decoración» escribe un elemento por fila: zona, cantidad, precio unitario, origen (Comprar, Alquilar, Casa o Prestado), dónde conseguirlo y estado.</t>
        </is>
      </c>
    </row>
    <row r="9" ht="30" customHeight="1">
      <c r="B9" s="40" t="inlineStr">
        <is>
          <t>4.  Si alquilas algo con depósito, apunta la fianza en la columna J: el Panel suma las fianzas que debes recuperar.</t>
        </is>
      </c>
    </row>
    <row r="10" ht="30" customHeight="1">
      <c r="B10" s="40" t="inlineStr">
        <is>
          <t>5.  Cambia el estado del elemento a medida que avanza (Pendiente, Pedido, Recibido, Montado). Los pendientes que hay que comprar o alquilar muestran «Falta pedir».</t>
        </is>
      </c>
    </row>
    <row r="11" ht="30" customHeight="1">
      <c r="B11" s="40" t="inlineStr">
        <is>
          <t>6.  En «Montaje» apunta cada tarea con su zona, hora de inicio, duración en minutos y personas. La hora de fin y las horas-persona salen solas.</t>
        </is>
      </c>
    </row>
    <row r="12" ht="30" customHeight="1">
      <c r="B12" s="40" t="inlineStr">
        <is>
          <t>7.  Vigila la columna Aviso: «Termina tarde» indica que la tarea acaba después de la hora del evento y «Antes del acceso» que empieza antes de poder entrar al local.</t>
        </is>
      </c>
    </row>
    <row r="13" ht="30" customHeight="1">
      <c r="B13" s="40" t="inlineStr">
        <is>
          <t>8.  Vuelve al «Panel» para ver el coste con imprevistos, el margen sobre el tope, el estado de los elementos, la hora de fin del montaje y el gráfico por zona.</t>
        </is>
      </c>
    </row>
    <row r="15">
      <c r="B15" s="4" t="inlineStr">
        <is>
          <t>CONSEJOS</t>
        </is>
      </c>
    </row>
    <row r="16" ht="30" customHeight="1">
      <c r="B16" s="40" t="inlineStr">
        <is>
          <t>•  Hay filas preparadas hasta 40 elementos de decoración y 30 tareas de montaje; las fórmulas ya están puestas.</t>
        </is>
      </c>
    </row>
    <row r="17" ht="30" customHeight="1">
      <c r="B17" s="40" t="inlineStr">
        <is>
          <t>•  Los nombres, precios y horas de ejemplo son ficticios: bórralos y escribe los tuyos (celdas de fondo crema y texto azul).</t>
        </is>
      </c>
    </row>
    <row r="18" ht="30" customHeight="1">
      <c r="B18" s="40" t="inlineStr">
        <is>
          <t>•  Para los elementos que ya tienes o te prestan, deja el precio en 0: contarán como elemento pero no sumarán coste.</t>
        </is>
      </c>
    </row>
    <row r="19" ht="30" customHeight="1">
      <c r="B19" s="40" t="inlineStr">
        <is>
          <t>•  La reserva de imprevistos y el tope son parámetros tuyos: ajústalos según el evento, no son cifras oficiales.</t>
        </is>
      </c>
    </row>
    <row r="20" ht="30" customHeight="1">
      <c r="B20" s="40" t="inlineStr">
        <is>
          <t>•  Las hojas están protegidas sin contraseña para no romper fórmulas: Revisar &gt; Desproteger hoja si quieres modificar algo.</t>
        </is>
      </c>
    </row>
    <row r="22">
      <c r="B22" s="41" t="inlineStr">
        <is>
          <t>Las celdas con fondo crema y texto azul son para rellenar; las verdes se calculan solas.</t>
        </is>
      </c>
    </row>
    <row r="24" ht="44" customHeight="1">
      <c r="B24" s="42" t="inlineStr">
        <is>
          <t>Aviso: los importes son una previsión personal para organizarte, no asesoramiento financiero. Comprueba siempre las condiciones, plazos y fianzas con cada proveedor.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Zona</t>
        </is>
      </c>
      <c r="B1" t="inlineStr">
        <is>
          <t>Obtención</t>
        </is>
      </c>
      <c r="C1" t="inlineStr">
        <is>
          <t>Estado</t>
        </is>
      </c>
      <c r="D1" t="inlineStr">
        <is>
          <t>Estado montaje</t>
        </is>
      </c>
    </row>
    <row r="2">
      <c r="A2" t="inlineStr">
        <is>
          <t>Entrada</t>
        </is>
      </c>
      <c r="B2" t="inlineStr">
        <is>
          <t>Comprar</t>
        </is>
      </c>
      <c r="C2" t="inlineStr">
        <is>
          <t>Pendiente</t>
        </is>
      </c>
      <c r="D2" t="inlineStr">
        <is>
          <t>Pendiente</t>
        </is>
      </c>
    </row>
    <row r="3">
      <c r="A3" t="inlineStr">
        <is>
          <t>Mesa principal</t>
        </is>
      </c>
      <c r="B3" t="inlineStr">
        <is>
          <t>Alquilar</t>
        </is>
      </c>
      <c r="C3" t="inlineStr">
        <is>
          <t>Pedido</t>
        </is>
      </c>
      <c r="D3" t="inlineStr">
        <is>
          <t>En curso</t>
        </is>
      </c>
    </row>
    <row r="4">
      <c r="A4" t="inlineStr">
        <is>
          <t>Mesas invitados</t>
        </is>
      </c>
      <c r="B4" t="inlineStr">
        <is>
          <t>Casa</t>
        </is>
      </c>
      <c r="C4" t="inlineStr">
        <is>
          <t>Recibido</t>
        </is>
      </c>
      <c r="D4" t="inlineStr">
        <is>
          <t>Hecho</t>
        </is>
      </c>
    </row>
    <row r="5">
      <c r="A5" t="inlineStr">
        <is>
          <t>Photocall</t>
        </is>
      </c>
      <c r="B5" t="inlineStr">
        <is>
          <t>Prestado</t>
        </is>
      </c>
      <c r="C5" t="inlineStr">
        <is>
          <t>Montado</t>
        </is>
      </c>
    </row>
    <row r="6">
      <c r="A6" t="inlineStr">
        <is>
          <t>Barra de bebidas</t>
        </is>
      </c>
    </row>
    <row r="7">
      <c r="A7" t="inlineStr">
        <is>
          <t>Mesa de dulces</t>
        </is>
      </c>
    </row>
    <row r="8">
      <c r="A8" t="inlineStr">
        <is>
          <t>Pista y techo</t>
        </is>
      </c>
    </row>
    <row r="9">
      <c r="A9" t="inlineStr">
        <is>
          <t>Exterior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2026-10-03T09:38:46Z</dcterms:created>
  <dcterms:modified xmlns:dcterms="http://purl.org/dc/terms/" xmlns:xsi="http://www.w3.org/2001/XMLSchema-instance" xsi:type="dcterms:W3CDTF">2026-10-03T09:38:46Z</dcterms:modified>
</cp:coreProperties>
</file>