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Asistentes" sheetId="2" state="visible" r:id="rId2"/>
    <sheet xmlns:r="http://schemas.openxmlformats.org/officeDocument/2006/relationships" name="Actividades" sheetId="3" state="visible" r:id="rId3"/>
    <sheet xmlns:r="http://schemas.openxmlformats.org/officeDocument/2006/relationships" name="Itinerario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"/>
    <numFmt numFmtId="165" formatCode="dd/mm/yyyy"/>
    <numFmt numFmtId="166" formatCode="yyyy-mm-dd"/>
    <numFmt numFmtId="167" formatCode="hh:mm"/>
    <numFmt numFmtId="168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FFFFFF"/>
      <sz val="9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horizontal="right" vertical="center"/>
    </xf>
    <xf numFmtId="0" fontId="8" fillId="5" borderId="1" applyAlignment="1" applyProtection="1" pivotButton="0" quotePrefix="0" xfId="0">
      <alignment horizontal="center" vertical="center"/>
      <protection locked="0" hidden="0"/>
    </xf>
    <xf numFmtId="165" fontId="8" fillId="5" borderId="1" applyAlignment="1" applyProtection="1" pivotButton="0" quotePrefix="0" xfId="0">
      <alignment horizontal="center" vertical="center"/>
      <protection locked="0" hidden="0"/>
    </xf>
    <xf numFmtId="9" fontId="8" fillId="5" borderId="1" applyAlignment="1" applyProtection="1" pivotButton="0" quotePrefix="0" xfId="0">
      <alignment horizontal="center" vertical="center"/>
      <protection locked="0" hidden="0"/>
    </xf>
    <xf numFmtId="1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 wrapText="1"/>
    </xf>
    <xf numFmtId="1" fontId="12" fillId="6" borderId="0" applyAlignment="1" pivotButton="0" quotePrefix="0" xfId="0">
      <alignment horizontal="center" vertical="center"/>
    </xf>
    <xf numFmtId="164" fontId="12" fillId="6" borderId="0" applyAlignment="1" pivotButton="0" quotePrefix="0" xfId="0">
      <alignment horizontal="center" vertical="center"/>
    </xf>
    <xf numFmtId="9" fontId="12" fillId="6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/>
    </xf>
    <xf numFmtId="164" fontId="9" fillId="0" borderId="1" applyAlignment="1" pivotButton="0" quotePrefix="0" xfId="0">
      <alignment vertical="center"/>
    </xf>
    <xf numFmtId="168" fontId="9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9" fontId="4" fillId="3" borderId="1" applyAlignment="1" pivotButton="0" quotePrefix="0" xfId="0">
      <alignment vertical="center"/>
    </xf>
    <xf numFmtId="164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165" fontId="9" fillId="0" borderId="1" applyAlignment="1" pivotButton="0" quotePrefix="0" xfId="0">
      <alignment horizontal="center" vertical="center"/>
    </xf>
    <xf numFmtId="1" fontId="14" fillId="0" borderId="1" applyAlignment="1" pivotButton="0" quotePrefix="0" xfId="0">
      <alignment vertical="center"/>
    </xf>
    <xf numFmtId="164" fontId="5" fillId="0" borderId="1" applyAlignment="1" pivotButton="0" quotePrefix="0" xfId="0">
      <alignment vertical="center"/>
    </xf>
    <xf numFmtId="0" fontId="7" fillId="0" borderId="0" pivotButton="0" quotePrefix="0" xfId="0"/>
    <xf numFmtId="0" fontId="8" fillId="5" borderId="1" applyAlignment="1" applyProtection="1" pivotButton="0" quotePrefix="0" xfId="0">
      <alignment vertical="center"/>
      <protection locked="0" hidden="0"/>
    </xf>
    <xf numFmtId="164" fontId="9" fillId="0" borderId="1" applyAlignment="1" pivotButton="0" quotePrefix="0" xfId="0">
      <alignment horizontal="right" vertical="center"/>
    </xf>
    <xf numFmtId="164" fontId="8" fillId="5" borderId="1" applyAlignment="1" applyProtection="1" pivotButton="0" quotePrefix="0" xfId="0">
      <alignment horizontal="right" vertical="center"/>
      <protection locked="0" hidden="0"/>
    </xf>
    <xf numFmtId="164" fontId="5" fillId="0" borderId="1" applyAlignment="1" pivotButton="0" quotePrefix="0" xfId="0">
      <alignment horizontal="right" vertical="center"/>
    </xf>
    <xf numFmtId="1" fontId="10" fillId="0" borderId="1" applyAlignment="1" pivotButton="0" quotePrefix="0" xfId="0">
      <alignment vertical="center"/>
    </xf>
    <xf numFmtId="1" fontId="8" fillId="5" borderId="1" applyAlignment="1" applyProtection="1" pivotButton="0" quotePrefix="0" xfId="0">
      <alignment horizontal="center" vertical="center"/>
      <protection locked="0" hidden="0"/>
    </xf>
    <xf numFmtId="165" fontId="5" fillId="0" borderId="1" applyAlignment="1" pivotButton="0" quotePrefix="0" xfId="0">
      <alignment horizontal="center" vertical="center"/>
    </xf>
    <xf numFmtId="167" fontId="8" fillId="5" borderId="1" applyAlignment="1" applyProtection="1" pivotButton="0" quotePrefix="0" xfId="0">
      <alignment horizontal="center" vertical="center"/>
      <protection locked="0" hidden="0"/>
    </xf>
    <xf numFmtId="167" fontId="9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por categoría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'Panel'!$B$14:$B$19</f>
            </numRef>
          </cat>
          <val>
            <numRef>
              <f>'Panel'!$C$14:$C$19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35</row>
      <rowOff>0</rowOff>
    </from>
    <ext cx="68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3" customWidth="1" min="9" max="9"/>
    <col hidden="1" width="13" customWidth="1" min="10" max="10"/>
  </cols>
  <sheetData>
    <row r="2" ht="34" customHeight="1">
      <c r="B2" s="1" t="inlineStr">
        <is>
          <t>Panel de la despedida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automático: cuánto cuesta, cuánto toca pagar a cada persona, cuánto se ha recaudado y quién debe todavía.</t>
        </is>
      </c>
    </row>
    <row r="5">
      <c r="B5" s="4" t="inlineStr">
        <is>
          <t>Homenajeado/a:</t>
        </is>
      </c>
      <c r="C5" s="5" t="inlineStr">
        <is>
          <t>Marta</t>
        </is>
      </c>
      <c r="E5" s="4" t="inlineStr">
        <is>
          <t>Fecha del evento:</t>
        </is>
      </c>
      <c r="F5" s="6" t="n">
        <v>46549</v>
      </c>
      <c r="G5" s="4" t="inlineStr">
        <is>
          <t>Imprevistos (%):</t>
        </is>
      </c>
      <c r="H5" s="7" t="n">
        <v>0.1</v>
      </c>
    </row>
    <row r="6">
      <c r="B6" s="4" t="inlineStr">
        <is>
          <t>Días que faltan:</t>
        </is>
      </c>
      <c r="C6" s="8">
        <f>IF(F5="","",MAX(0,F5-TODAY()))</f>
        <v/>
      </c>
      <c r="E6" s="4" t="inlineStr">
        <is>
          <t>Saldo del bote:</t>
        </is>
      </c>
      <c r="F6" s="9">
        <f>F10-SUM(Actividades!G8:G47)</f>
        <v/>
      </c>
      <c r="G6" s="4" t="inlineStr">
        <is>
          <t>Reservas pendientes:</t>
        </is>
      </c>
      <c r="H6" s="8">
        <f>COUNTIF(Actividades!I8:I47,"Pendiente")</f>
        <v/>
      </c>
    </row>
    <row r="9" ht="30" customHeight="1">
      <c r="B9" s="10" t="inlineStr">
        <is>
          <t>CONFIRMADOS</t>
        </is>
      </c>
      <c r="C9" s="10" t="inlineStr">
        <is>
          <t>PAGAN CUOTA</t>
        </is>
      </c>
      <c r="D9" s="10" t="inlineStr">
        <is>
          <t>COSTE PREVISTO</t>
        </is>
      </c>
      <c r="E9" s="10" t="inlineStr">
        <is>
          <t>CUOTA POR PERSONA</t>
        </is>
      </c>
      <c r="F9" s="10" t="inlineStr">
        <is>
          <t>RECAUDADO</t>
        </is>
      </c>
      <c r="G9" s="10" t="inlineStr">
        <is>
          <t>PENDIENTE DE COBRAR</t>
        </is>
      </c>
      <c r="H9" s="10" t="inlineStr">
        <is>
          <t>% RECAUDADO</t>
        </is>
      </c>
    </row>
    <row r="10" ht="36" customHeight="1">
      <c r="B10" s="11">
        <f>COUNTIF(Asistentes!D8:D47,"Sí")</f>
        <v/>
      </c>
      <c r="C10" s="11">
        <f>Asistentes!E5</f>
        <v/>
      </c>
      <c r="D10" s="12">
        <f>Asistentes!G5</f>
        <v/>
      </c>
      <c r="E10" s="12">
        <f>Asistentes!C5</f>
        <v/>
      </c>
      <c r="F10" s="12">
        <f>SUM(Asistentes!G8:G47)</f>
        <v/>
      </c>
      <c r="G10" s="12">
        <f>SUM(Asistentes!H8:H47)</f>
        <v/>
      </c>
      <c r="H10" s="13">
        <f>IF(SUM(Asistentes!F8:F47)=0,0,F10/SUM(Asistentes!F8:F47))</f>
        <v/>
      </c>
    </row>
    <row r="12">
      <c r="B12" s="14" t="inlineStr">
        <is>
          <t>COSTE POR CATEGORÍA</t>
        </is>
      </c>
    </row>
    <row r="13" ht="32" customHeight="1">
      <c r="B13" s="15" t="inlineStr">
        <is>
          <t>Categoría</t>
        </is>
      </c>
      <c r="C13" s="15" t="inlineStr">
        <is>
          <t>Coste</t>
        </is>
      </c>
      <c r="D13" s="15" t="inlineStr">
        <is>
          <t>% del total</t>
        </is>
      </c>
      <c r="E13" s="15" t="inlineStr">
        <is>
          <t>Pagado a proveedores</t>
        </is>
      </c>
      <c r="F13" s="15" t="inlineStr">
        <is>
          <t>Pendiente proveedores</t>
        </is>
      </c>
    </row>
    <row r="14">
      <c r="B14" s="16" t="inlineStr">
        <is>
          <t>Alojamiento</t>
        </is>
      </c>
      <c r="C14" s="17">
        <f>SUMIFS(Actividades!$F$8:$F$47,Actividades!$C$8:$C$47,B14,Actividades!$I$8:$I$47,"&lt;&gt;Cancelada")</f>
        <v/>
      </c>
      <c r="D14" s="18">
        <f>IF($C$20=0,0,C14/$C$20)</f>
        <v/>
      </c>
      <c r="E14" s="17">
        <f>SUMIFS(Actividades!$G$8:$G$47,Actividades!$C$8:$C$47,B14,Actividades!$I$8:$I$47,"&lt;&gt;Cancelada")</f>
        <v/>
      </c>
      <c r="F14" s="17">
        <f>C14-E14</f>
        <v/>
      </c>
    </row>
    <row r="15">
      <c r="B15" s="16" t="inlineStr">
        <is>
          <t>Transporte</t>
        </is>
      </c>
      <c r="C15" s="17">
        <f>SUMIFS(Actividades!$F$8:$F$47,Actividades!$C$8:$C$47,B15,Actividades!$I$8:$I$47,"&lt;&gt;Cancelada")</f>
        <v/>
      </c>
      <c r="D15" s="18">
        <f>IF($C$20=0,0,C15/$C$20)</f>
        <v/>
      </c>
      <c r="E15" s="17">
        <f>SUMIFS(Actividades!$G$8:$G$47,Actividades!$C$8:$C$47,B15,Actividades!$I$8:$I$47,"&lt;&gt;Cancelada")</f>
        <v/>
      </c>
      <c r="F15" s="17">
        <f>C15-E15</f>
        <v/>
      </c>
    </row>
    <row r="16">
      <c r="B16" s="16" t="inlineStr">
        <is>
          <t>Comida y bebida</t>
        </is>
      </c>
      <c r="C16" s="17">
        <f>SUMIFS(Actividades!$F$8:$F$47,Actividades!$C$8:$C$47,B16,Actividades!$I$8:$I$47,"&lt;&gt;Cancelada")</f>
        <v/>
      </c>
      <c r="D16" s="18">
        <f>IF($C$20=0,0,C16/$C$20)</f>
        <v/>
      </c>
      <c r="E16" s="17">
        <f>SUMIFS(Actividades!$G$8:$G$47,Actividades!$C$8:$C$47,B16,Actividades!$I$8:$I$47,"&lt;&gt;Cancelada")</f>
        <v/>
      </c>
      <c r="F16" s="17">
        <f>C16-E16</f>
        <v/>
      </c>
    </row>
    <row r="17">
      <c r="B17" s="16" t="inlineStr">
        <is>
          <t>Ocio y actividades</t>
        </is>
      </c>
      <c r="C17" s="17">
        <f>SUMIFS(Actividades!$F$8:$F$47,Actividades!$C$8:$C$47,B17,Actividades!$I$8:$I$47,"&lt;&gt;Cancelada")</f>
        <v/>
      </c>
      <c r="D17" s="18">
        <f>IF($C$20=0,0,C17/$C$20)</f>
        <v/>
      </c>
      <c r="E17" s="17">
        <f>SUMIFS(Actividades!$G$8:$G$47,Actividades!$C$8:$C$47,B17,Actividades!$I$8:$I$47,"&lt;&gt;Cancelada")</f>
        <v/>
      </c>
      <c r="F17" s="17">
        <f>C17-E17</f>
        <v/>
      </c>
    </row>
    <row r="18">
      <c r="B18" s="16" t="inlineStr">
        <is>
          <t>Decoración y regalos</t>
        </is>
      </c>
      <c r="C18" s="17">
        <f>SUMIFS(Actividades!$F$8:$F$47,Actividades!$C$8:$C$47,B18,Actividades!$I$8:$I$47,"&lt;&gt;Cancelada")</f>
        <v/>
      </c>
      <c r="D18" s="18">
        <f>IF($C$20=0,0,C18/$C$20)</f>
        <v/>
      </c>
      <c r="E18" s="17">
        <f>SUMIFS(Actividades!$G$8:$G$47,Actividades!$C$8:$C$47,B18,Actividades!$I$8:$I$47,"&lt;&gt;Cancelada")</f>
        <v/>
      </c>
      <c r="F18" s="17">
        <f>C18-E18</f>
        <v/>
      </c>
    </row>
    <row r="19">
      <c r="B19" s="16" t="inlineStr">
        <is>
          <t>Otros</t>
        </is>
      </c>
      <c r="C19" s="17">
        <f>SUMIFS(Actividades!$F$8:$F$47,Actividades!$C$8:$C$47,B19,Actividades!$I$8:$I$47,"&lt;&gt;Cancelada")</f>
        <v/>
      </c>
      <c r="D19" s="18">
        <f>IF($C$20=0,0,C19/$C$20)</f>
        <v/>
      </c>
      <c r="E19" s="17">
        <f>SUMIFS(Actividades!$G$8:$G$47,Actividades!$C$8:$C$47,B19,Actividades!$I$8:$I$47,"&lt;&gt;Cancelada")</f>
        <v/>
      </c>
      <c r="F19" s="17">
        <f>C19-E19</f>
        <v/>
      </c>
    </row>
    <row r="20">
      <c r="B20" s="19" t="inlineStr">
        <is>
          <t>Total</t>
        </is>
      </c>
      <c r="C20" s="20">
        <f>SUM(C14:C19)</f>
        <v/>
      </c>
      <c r="D20" s="21">
        <f>SUM(D14:D19)</f>
        <v/>
      </c>
      <c r="E20" s="20">
        <f>SUM(E14:E19)</f>
        <v/>
      </c>
      <c r="F20" s="20">
        <f>SUM(F14:F19)</f>
        <v/>
      </c>
    </row>
    <row r="22">
      <c r="B22" s="14" t="inlineStr">
        <is>
          <t>PAGOS PENDIENTES (primeras 10 personas)</t>
        </is>
      </c>
    </row>
    <row r="23" ht="28" customHeight="1">
      <c r="B23" s="15" t="inlineStr">
        <is>
          <t>Nombre</t>
        </is>
      </c>
      <c r="C23" s="15" t="inlineStr">
        <is>
          <t>Cuota</t>
        </is>
      </c>
      <c r="D23" s="15" t="inlineStr">
        <is>
          <t>Pagado</t>
        </is>
      </c>
      <c r="E23" s="15" t="inlineStr">
        <is>
          <t>Pendiente</t>
        </is>
      </c>
      <c r="F23" s="15" t="inlineStr">
        <is>
          <t>Estado</t>
        </is>
      </c>
      <c r="G23" s="15" t="inlineStr">
        <is>
          <t>Último pago</t>
        </is>
      </c>
    </row>
    <row r="24">
      <c r="B24" s="16">
        <f>IF($J24="","",IF(INDEX(Asistentes!B$1:B$47,$J24)="","",INDEX(Asistentes!B$1:B$47,$J24)))</f>
        <v/>
      </c>
      <c r="C24" s="22">
        <f>IF($J24="","",IF(INDEX(Asistentes!F$1:F$47,$J24)="","",INDEX(Asistentes!F$1:F$47,$J24)))</f>
        <v/>
      </c>
      <c r="D24" s="22">
        <f>IF($J24="","",IF(INDEX(Asistentes!G$1:G$47,$J24)="","",INDEX(Asistentes!G$1:G$47,$J24)))</f>
        <v/>
      </c>
      <c r="E24" s="9">
        <f>IF($J24="","",IF(INDEX(Asistentes!H$1:H$47,$J24)="","",INDEX(Asistentes!H$1:H$47,$J24)))</f>
        <v/>
      </c>
      <c r="F24" s="23">
        <f>IF($J24="","",IF(INDEX(Asistentes!J$1:J$47,$J24)="","",INDEX(Asistentes!J$1:J$47,$J24)))</f>
        <v/>
      </c>
      <c r="G24" s="24">
        <f>IF($J24="","",IF(INDEX(Asistentes!I$1:I$47,$J24)="","",INDEX(Asistentes!I$1:I$47,$J24)))</f>
        <v/>
      </c>
      <c r="J24" s="25">
        <f>IFERROR(SMALL(Asistentes!$L$8:$L$47,1),"")</f>
        <v/>
      </c>
    </row>
    <row r="25">
      <c r="B25" s="16">
        <f>IF($J25="","",IF(INDEX(Asistentes!B$1:B$47,$J25)="","",INDEX(Asistentes!B$1:B$47,$J25)))</f>
        <v/>
      </c>
      <c r="C25" s="22">
        <f>IF($J25="","",IF(INDEX(Asistentes!F$1:F$47,$J25)="","",INDEX(Asistentes!F$1:F$47,$J25)))</f>
        <v/>
      </c>
      <c r="D25" s="22">
        <f>IF($J25="","",IF(INDEX(Asistentes!G$1:G$47,$J25)="","",INDEX(Asistentes!G$1:G$47,$J25)))</f>
        <v/>
      </c>
      <c r="E25" s="9">
        <f>IF($J25="","",IF(INDEX(Asistentes!H$1:H$47,$J25)="","",INDEX(Asistentes!H$1:H$47,$J25)))</f>
        <v/>
      </c>
      <c r="F25" s="23">
        <f>IF($J25="","",IF(INDEX(Asistentes!J$1:J$47,$J25)="","",INDEX(Asistentes!J$1:J$47,$J25)))</f>
        <v/>
      </c>
      <c r="G25" s="24">
        <f>IF($J25="","",IF(INDEX(Asistentes!I$1:I$47,$J25)="","",INDEX(Asistentes!I$1:I$47,$J25)))</f>
        <v/>
      </c>
      <c r="J25" s="25">
        <f>IFERROR(SMALL(Asistentes!$L$8:$L$47,2),"")</f>
        <v/>
      </c>
    </row>
    <row r="26">
      <c r="B26" s="16">
        <f>IF($J26="","",IF(INDEX(Asistentes!B$1:B$47,$J26)="","",INDEX(Asistentes!B$1:B$47,$J26)))</f>
        <v/>
      </c>
      <c r="C26" s="22">
        <f>IF($J26="","",IF(INDEX(Asistentes!F$1:F$47,$J26)="","",INDEX(Asistentes!F$1:F$47,$J26)))</f>
        <v/>
      </c>
      <c r="D26" s="22">
        <f>IF($J26="","",IF(INDEX(Asistentes!G$1:G$47,$J26)="","",INDEX(Asistentes!G$1:G$47,$J26)))</f>
        <v/>
      </c>
      <c r="E26" s="9">
        <f>IF($J26="","",IF(INDEX(Asistentes!H$1:H$47,$J26)="","",INDEX(Asistentes!H$1:H$47,$J26)))</f>
        <v/>
      </c>
      <c r="F26" s="23">
        <f>IF($J26="","",IF(INDEX(Asistentes!J$1:J$47,$J26)="","",INDEX(Asistentes!J$1:J$47,$J26)))</f>
        <v/>
      </c>
      <c r="G26" s="24">
        <f>IF($J26="","",IF(INDEX(Asistentes!I$1:I$47,$J26)="","",INDEX(Asistentes!I$1:I$47,$J26)))</f>
        <v/>
      </c>
      <c r="J26" s="25">
        <f>IFERROR(SMALL(Asistentes!$L$8:$L$47,3),"")</f>
        <v/>
      </c>
    </row>
    <row r="27">
      <c r="B27" s="16">
        <f>IF($J27="","",IF(INDEX(Asistentes!B$1:B$47,$J27)="","",INDEX(Asistentes!B$1:B$47,$J27)))</f>
        <v/>
      </c>
      <c r="C27" s="22">
        <f>IF($J27="","",IF(INDEX(Asistentes!F$1:F$47,$J27)="","",INDEX(Asistentes!F$1:F$47,$J27)))</f>
        <v/>
      </c>
      <c r="D27" s="22">
        <f>IF($J27="","",IF(INDEX(Asistentes!G$1:G$47,$J27)="","",INDEX(Asistentes!G$1:G$47,$J27)))</f>
        <v/>
      </c>
      <c r="E27" s="9">
        <f>IF($J27="","",IF(INDEX(Asistentes!H$1:H$47,$J27)="","",INDEX(Asistentes!H$1:H$47,$J27)))</f>
        <v/>
      </c>
      <c r="F27" s="23">
        <f>IF($J27="","",IF(INDEX(Asistentes!J$1:J$47,$J27)="","",INDEX(Asistentes!J$1:J$47,$J27)))</f>
        <v/>
      </c>
      <c r="G27" s="24">
        <f>IF($J27="","",IF(INDEX(Asistentes!I$1:I$47,$J27)="","",INDEX(Asistentes!I$1:I$47,$J27)))</f>
        <v/>
      </c>
      <c r="J27" s="25">
        <f>IFERROR(SMALL(Asistentes!$L$8:$L$47,4),"")</f>
        <v/>
      </c>
    </row>
    <row r="28">
      <c r="B28" s="16">
        <f>IF($J28="","",IF(INDEX(Asistentes!B$1:B$47,$J28)="","",INDEX(Asistentes!B$1:B$47,$J28)))</f>
        <v/>
      </c>
      <c r="C28" s="22">
        <f>IF($J28="","",IF(INDEX(Asistentes!F$1:F$47,$J28)="","",INDEX(Asistentes!F$1:F$47,$J28)))</f>
        <v/>
      </c>
      <c r="D28" s="22">
        <f>IF($J28="","",IF(INDEX(Asistentes!G$1:G$47,$J28)="","",INDEX(Asistentes!G$1:G$47,$J28)))</f>
        <v/>
      </c>
      <c r="E28" s="9">
        <f>IF($J28="","",IF(INDEX(Asistentes!H$1:H$47,$J28)="","",INDEX(Asistentes!H$1:H$47,$J28)))</f>
        <v/>
      </c>
      <c r="F28" s="23">
        <f>IF($J28="","",IF(INDEX(Asistentes!J$1:J$47,$J28)="","",INDEX(Asistentes!J$1:J$47,$J28)))</f>
        <v/>
      </c>
      <c r="G28" s="24">
        <f>IF($J28="","",IF(INDEX(Asistentes!I$1:I$47,$J28)="","",INDEX(Asistentes!I$1:I$47,$J28)))</f>
        <v/>
      </c>
      <c r="J28" s="25">
        <f>IFERROR(SMALL(Asistentes!$L$8:$L$47,5),"")</f>
        <v/>
      </c>
    </row>
    <row r="29">
      <c r="B29" s="16">
        <f>IF($J29="","",IF(INDEX(Asistentes!B$1:B$47,$J29)="","",INDEX(Asistentes!B$1:B$47,$J29)))</f>
        <v/>
      </c>
      <c r="C29" s="22">
        <f>IF($J29="","",IF(INDEX(Asistentes!F$1:F$47,$J29)="","",INDEX(Asistentes!F$1:F$47,$J29)))</f>
        <v/>
      </c>
      <c r="D29" s="22">
        <f>IF($J29="","",IF(INDEX(Asistentes!G$1:G$47,$J29)="","",INDEX(Asistentes!G$1:G$47,$J29)))</f>
        <v/>
      </c>
      <c r="E29" s="9">
        <f>IF($J29="","",IF(INDEX(Asistentes!H$1:H$47,$J29)="","",INDEX(Asistentes!H$1:H$47,$J29)))</f>
        <v/>
      </c>
      <c r="F29" s="23">
        <f>IF($J29="","",IF(INDEX(Asistentes!J$1:J$47,$J29)="","",INDEX(Asistentes!J$1:J$47,$J29)))</f>
        <v/>
      </c>
      <c r="G29" s="24">
        <f>IF($J29="","",IF(INDEX(Asistentes!I$1:I$47,$J29)="","",INDEX(Asistentes!I$1:I$47,$J29)))</f>
        <v/>
      </c>
      <c r="J29" s="25">
        <f>IFERROR(SMALL(Asistentes!$L$8:$L$47,6),"")</f>
        <v/>
      </c>
    </row>
    <row r="30">
      <c r="B30" s="16">
        <f>IF($J30="","",IF(INDEX(Asistentes!B$1:B$47,$J30)="","",INDEX(Asistentes!B$1:B$47,$J30)))</f>
        <v/>
      </c>
      <c r="C30" s="22">
        <f>IF($J30="","",IF(INDEX(Asistentes!F$1:F$47,$J30)="","",INDEX(Asistentes!F$1:F$47,$J30)))</f>
        <v/>
      </c>
      <c r="D30" s="22">
        <f>IF($J30="","",IF(INDEX(Asistentes!G$1:G$47,$J30)="","",INDEX(Asistentes!G$1:G$47,$J30)))</f>
        <v/>
      </c>
      <c r="E30" s="9">
        <f>IF($J30="","",IF(INDEX(Asistentes!H$1:H$47,$J30)="","",INDEX(Asistentes!H$1:H$47,$J30)))</f>
        <v/>
      </c>
      <c r="F30" s="23">
        <f>IF($J30="","",IF(INDEX(Asistentes!J$1:J$47,$J30)="","",INDEX(Asistentes!J$1:J$47,$J30)))</f>
        <v/>
      </c>
      <c r="G30" s="24">
        <f>IF($J30="","",IF(INDEX(Asistentes!I$1:I$47,$J30)="","",INDEX(Asistentes!I$1:I$47,$J30)))</f>
        <v/>
      </c>
      <c r="J30" s="25">
        <f>IFERROR(SMALL(Asistentes!$L$8:$L$47,7),"")</f>
        <v/>
      </c>
    </row>
    <row r="31">
      <c r="B31" s="16">
        <f>IF($J31="","",IF(INDEX(Asistentes!B$1:B$47,$J31)="","",INDEX(Asistentes!B$1:B$47,$J31)))</f>
        <v/>
      </c>
      <c r="C31" s="22">
        <f>IF($J31="","",IF(INDEX(Asistentes!F$1:F$47,$J31)="","",INDEX(Asistentes!F$1:F$47,$J31)))</f>
        <v/>
      </c>
      <c r="D31" s="22">
        <f>IF($J31="","",IF(INDEX(Asistentes!G$1:G$47,$J31)="","",INDEX(Asistentes!G$1:G$47,$J31)))</f>
        <v/>
      </c>
      <c r="E31" s="9">
        <f>IF($J31="","",IF(INDEX(Asistentes!H$1:H$47,$J31)="","",INDEX(Asistentes!H$1:H$47,$J31)))</f>
        <v/>
      </c>
      <c r="F31" s="23">
        <f>IF($J31="","",IF(INDEX(Asistentes!J$1:J$47,$J31)="","",INDEX(Asistentes!J$1:J$47,$J31)))</f>
        <v/>
      </c>
      <c r="G31" s="24">
        <f>IF($J31="","",IF(INDEX(Asistentes!I$1:I$47,$J31)="","",INDEX(Asistentes!I$1:I$47,$J31)))</f>
        <v/>
      </c>
      <c r="J31" s="25">
        <f>IFERROR(SMALL(Asistentes!$L$8:$L$47,8),"")</f>
        <v/>
      </c>
    </row>
    <row r="32">
      <c r="B32" s="16">
        <f>IF($J32="","",IF(INDEX(Asistentes!B$1:B$47,$J32)="","",INDEX(Asistentes!B$1:B$47,$J32)))</f>
        <v/>
      </c>
      <c r="C32" s="22">
        <f>IF($J32="","",IF(INDEX(Asistentes!F$1:F$47,$J32)="","",INDEX(Asistentes!F$1:F$47,$J32)))</f>
        <v/>
      </c>
      <c r="D32" s="22">
        <f>IF($J32="","",IF(INDEX(Asistentes!G$1:G$47,$J32)="","",INDEX(Asistentes!G$1:G$47,$J32)))</f>
        <v/>
      </c>
      <c r="E32" s="9">
        <f>IF($J32="","",IF(INDEX(Asistentes!H$1:H$47,$J32)="","",INDEX(Asistentes!H$1:H$47,$J32)))</f>
        <v/>
      </c>
      <c r="F32" s="23">
        <f>IF($J32="","",IF(INDEX(Asistentes!J$1:J$47,$J32)="","",INDEX(Asistentes!J$1:J$47,$J32)))</f>
        <v/>
      </c>
      <c r="G32" s="24">
        <f>IF($J32="","",IF(INDEX(Asistentes!I$1:I$47,$J32)="","",INDEX(Asistentes!I$1:I$47,$J32)))</f>
        <v/>
      </c>
      <c r="J32" s="25">
        <f>IFERROR(SMALL(Asistentes!$L$8:$L$47,9),"")</f>
        <v/>
      </c>
    </row>
    <row r="33">
      <c r="B33" s="16">
        <f>IF($J33="","",IF(INDEX(Asistentes!B$1:B$47,$J33)="","",INDEX(Asistentes!B$1:B$47,$J33)))</f>
        <v/>
      </c>
      <c r="C33" s="22">
        <f>IF($J33="","",IF(INDEX(Asistentes!F$1:F$47,$J33)="","",INDEX(Asistentes!F$1:F$47,$J33)))</f>
        <v/>
      </c>
      <c r="D33" s="22">
        <f>IF($J33="","",IF(INDEX(Asistentes!G$1:G$47,$J33)="","",INDEX(Asistentes!G$1:G$47,$J33)))</f>
        <v/>
      </c>
      <c r="E33" s="9">
        <f>IF($J33="","",IF(INDEX(Asistentes!H$1:H$47,$J33)="","",INDEX(Asistentes!H$1:H$47,$J33)))</f>
        <v/>
      </c>
      <c r="F33" s="23">
        <f>IF($J33="","",IF(INDEX(Asistentes!J$1:J$47,$J33)="","",INDEX(Asistentes!J$1:J$47,$J33)))</f>
        <v/>
      </c>
      <c r="G33" s="24">
        <f>IF($J33="","",IF(INDEX(Asistentes!I$1:I$47,$J33)="","",INDEX(Asistentes!I$1:I$47,$J33)))</f>
        <v/>
      </c>
      <c r="J33" s="25">
        <f>IFERROR(SMALL(Asistentes!$L$8:$L$47,10),"")</f>
        <v/>
      </c>
    </row>
    <row r="35">
      <c r="B35" s="14" t="inlineStr">
        <is>
          <t>COSTE POR CATEGORÍA (GRÁFICO)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C14:C19">
    <cfRule type="dataBar" priority="1">
      <dataBar>
        <cfvo type="num" val="0"/>
        <cfvo type="max"/>
        <color rgb="0010B981"/>
      </dataBar>
    </cfRule>
  </conditionalFormatting>
  <conditionalFormatting sqref="B24:G33">
    <cfRule type="expression" priority="2" dxfId="0">
      <formula>$F24="Pendiente"</formula>
    </cfRule>
    <cfRule type="expression" priority="3" dxfId="1">
      <formula>$F24="Parcial"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L4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6" customWidth="1" min="3" max="3"/>
    <col width="14" customWidth="1" min="4" max="4"/>
    <col width="12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30" customWidth="1" min="11" max="11"/>
    <col hidden="1" width="8" customWidth="1" min="12" max="12"/>
  </cols>
  <sheetData>
    <row r="2" ht="34" customHeight="1">
      <c r="B2" s="1" t="inlineStr">
        <is>
          <t>Asistentes y cuotas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Quién viene, cuánto le toca pagar y cuánto lleva pagado. La cuota se calcula sola a partir del coste de las actividades.</t>
        </is>
      </c>
    </row>
    <row r="5">
      <c r="B5" s="4" t="inlineStr">
        <is>
          <t>Cuota por persona:</t>
        </is>
      </c>
      <c r="C5" s="20">
        <f>IF(E5=0,0,ROUND(G5/E5,2))</f>
        <v/>
      </c>
      <c r="D5" s="4" t="inlineStr">
        <is>
          <t>Pagan cuota:</t>
        </is>
      </c>
      <c r="E5" s="8">
        <f>COUNTIFS($D$8:$D$47,"Sí",$E$8:$E$47,"Sí")</f>
        <v/>
      </c>
      <c r="F5" s="4" t="inlineStr">
        <is>
          <t>Coste con imprevistos:</t>
        </is>
      </c>
      <c r="G5" s="26">
        <f>ROUND(SUMIF(Actividades!$I$8:$I$47,"&lt;&gt;Cancelada",Actividades!$F$8:$F$47)*(1+Panel!$H$5),2)</f>
        <v/>
      </c>
    </row>
    <row r="7" ht="34" customHeight="1">
      <c r="B7" s="15" t="inlineStr">
        <is>
          <t>Nombre</t>
        </is>
      </c>
      <c r="C7" s="15" t="inlineStr">
        <is>
          <t>Rol</t>
        </is>
      </c>
      <c r="D7" s="15" t="inlineStr">
        <is>
          <t>Confirmación</t>
        </is>
      </c>
      <c r="E7" s="15" t="inlineStr">
        <is>
          <t>¿Paga cuota?</t>
        </is>
      </c>
      <c r="F7" s="15" t="inlineStr">
        <is>
          <t>Cuota (€)</t>
        </is>
      </c>
      <c r="G7" s="15" t="inlineStr">
        <is>
          <t>Pagado (€)</t>
        </is>
      </c>
      <c r="H7" s="15" t="inlineStr">
        <is>
          <t>Pendiente (€)</t>
        </is>
      </c>
      <c r="I7" s="15" t="inlineStr">
        <is>
          <t>Último pago</t>
        </is>
      </c>
      <c r="J7" s="15" t="inlineStr">
        <is>
          <t>Estado</t>
        </is>
      </c>
      <c r="K7" s="15" t="inlineStr">
        <is>
          <t>Notas (alergias, transporte...)</t>
        </is>
      </c>
      <c r="L7" s="27" t="inlineStr">
        <is>
          <t>Aux.</t>
        </is>
      </c>
    </row>
    <row r="8">
      <c r="B8" s="28" t="inlineStr">
        <is>
          <t>Marta</t>
        </is>
      </c>
      <c r="C8" s="5" t="inlineStr">
        <is>
          <t>Homenajeado/a</t>
        </is>
      </c>
      <c r="D8" s="5" t="inlineStr">
        <is>
          <t>Sí</t>
        </is>
      </c>
      <c r="E8" s="5" t="inlineStr">
        <is>
          <t>No</t>
        </is>
      </c>
      <c r="F8" s="29">
        <f>IF(B8="","",IF(AND(D8="Sí",E8="Sí"),$C$5,0))</f>
        <v/>
      </c>
      <c r="G8" s="30" t="n">
        <v>0</v>
      </c>
      <c r="H8" s="31">
        <f>IF(B8="","",MAX(0,F8-N(G8)))</f>
        <v/>
      </c>
      <c r="I8" s="6" t="n"/>
      <c r="J8" s="23">
        <f>IF(B8="","",IF(D8="No","No viene",IF(D8="Pendiente","Sin confirmar",IF(E8="No","Exento",IF(N(G8)&gt;=F8,"Pagado",IF(N(G8)&gt;0,"Parcial","Pendiente"))))))</f>
        <v/>
      </c>
      <c r="K8" s="28" t="inlineStr">
        <is>
          <t>La homenajeada: no paga cuota</t>
        </is>
      </c>
      <c r="L8" s="32">
        <f>IF(B8="","",IF(AND(ISNUMBER(H8),H8&gt;0),ROW(),""))</f>
        <v/>
      </c>
    </row>
    <row r="9">
      <c r="B9" s="28" t="inlineStr">
        <is>
          <t>Lucía</t>
        </is>
      </c>
      <c r="C9" s="5" t="inlineStr">
        <is>
          <t>Organizador/a</t>
        </is>
      </c>
      <c r="D9" s="5" t="inlineStr">
        <is>
          <t>Sí</t>
        </is>
      </c>
      <c r="E9" s="5" t="inlineStr">
        <is>
          <t>Sí</t>
        </is>
      </c>
      <c r="F9" s="29">
        <f>IF(B9="","",IF(AND(D9="Sí",E9="Sí"),$C$5,0))</f>
        <v/>
      </c>
      <c r="G9" s="30" t="n">
        <v>350.35</v>
      </c>
      <c r="H9" s="31">
        <f>IF(B9="","",MAX(0,F9-N(G9)))</f>
        <v/>
      </c>
      <c r="I9" s="6" t="n">
        <v>46285</v>
      </c>
      <c r="J9" s="23">
        <f>IF(B9="","",IF(D9="No","No viene",IF(D9="Pendiente","Sin confirmar",IF(E9="No","Exento",IF(N(G9)&gt;=F9,"Pagado",IF(N(G9)&gt;0,"Parcial","Pendiente"))))))</f>
        <v/>
      </c>
      <c r="K9" s="28" t="inlineStr">
        <is>
          <t>Lleva el bote y las reservas</t>
        </is>
      </c>
      <c r="L9" s="32">
        <f>IF(B9="","",IF(AND(ISNUMBER(H9),H9&gt;0),ROW(),""))</f>
        <v/>
      </c>
    </row>
    <row r="10">
      <c r="B10" s="28" t="inlineStr">
        <is>
          <t>Carmen</t>
        </is>
      </c>
      <c r="C10" s="5" t="inlineStr">
        <is>
          <t>Organizador/a</t>
        </is>
      </c>
      <c r="D10" s="5" t="inlineStr">
        <is>
          <t>Sí</t>
        </is>
      </c>
      <c r="E10" s="5" t="inlineStr">
        <is>
          <t>Sí</t>
        </is>
      </c>
      <c r="F10" s="29">
        <f>IF(B10="","",IF(AND(D10="Sí",E10="Sí"),$C$5,0))</f>
        <v/>
      </c>
      <c r="G10" s="30" t="n">
        <v>350.35</v>
      </c>
      <c r="H10" s="31">
        <f>IF(B10="","",MAX(0,F10-N(G10)))</f>
        <v/>
      </c>
      <c r="I10" s="6" t="n">
        <v>46287</v>
      </c>
      <c r="J10" s="23">
        <f>IF(B10="","",IF(D10="No","No viene",IF(D10="Pendiente","Sin confirmar",IF(E10="No","Exento",IF(N(G10)&gt;=F10,"Pagado",IF(N(G10)&gt;0,"Parcial","Pendiente"))))))</f>
        <v/>
      </c>
      <c r="K10" s="28" t="inlineStr"/>
      <c r="L10" s="32">
        <f>IF(B10="","",IF(AND(ISNUMBER(H10),H10&gt;0),ROW(),""))</f>
        <v/>
      </c>
    </row>
    <row r="11">
      <c r="B11" s="28" t="inlineStr">
        <is>
          <t>Paula</t>
        </is>
      </c>
      <c r="C11" s="5" t="inlineStr">
        <is>
          <t>Invitado/a</t>
        </is>
      </c>
      <c r="D11" s="5" t="inlineStr">
        <is>
          <t>Sí</t>
        </is>
      </c>
      <c r="E11" s="5" t="inlineStr">
        <is>
          <t>Sí</t>
        </is>
      </c>
      <c r="F11" s="29">
        <f>IF(B11="","",IF(AND(D11="Sí",E11="Sí"),$C$5,0))</f>
        <v/>
      </c>
      <c r="G11" s="30" t="n">
        <v>200</v>
      </c>
      <c r="H11" s="31">
        <f>IF(B11="","",MAX(0,F11-N(G11)))</f>
        <v/>
      </c>
      <c r="I11" s="6" t="n">
        <v>46293</v>
      </c>
      <c r="J11" s="23">
        <f>IF(B11="","",IF(D11="No","No viene",IF(D11="Pendiente","Sin confirmar",IF(E11="No","Exento",IF(N(G11)&gt;=F11,"Pagado",IF(N(G11)&gt;0,"Parcial","Pendiente"))))))</f>
        <v/>
      </c>
      <c r="K11" s="28" t="inlineStr">
        <is>
          <t>Vegetariana</t>
        </is>
      </c>
      <c r="L11" s="32">
        <f>IF(B11="","",IF(AND(ISNUMBER(H11),H11&gt;0),ROW(),""))</f>
        <v/>
      </c>
    </row>
    <row r="12">
      <c r="B12" s="28" t="inlineStr">
        <is>
          <t>Irene</t>
        </is>
      </c>
      <c r="C12" s="5" t="inlineStr">
        <is>
          <t>Invitado/a</t>
        </is>
      </c>
      <c r="D12" s="5" t="inlineStr">
        <is>
          <t>Sí</t>
        </is>
      </c>
      <c r="E12" s="5" t="inlineStr">
        <is>
          <t>Sí</t>
        </is>
      </c>
      <c r="F12" s="29">
        <f>IF(B12="","",IF(AND(D12="Sí",E12="Sí"),$C$5,0))</f>
        <v/>
      </c>
      <c r="G12" s="30" t="n">
        <v>350.35</v>
      </c>
      <c r="H12" s="31">
        <f>IF(B12="","",MAX(0,F12-N(G12)))</f>
        <v/>
      </c>
      <c r="I12" s="6" t="n">
        <v>46290</v>
      </c>
      <c r="J12" s="23">
        <f>IF(B12="","",IF(D12="No","No viene",IF(D12="Pendiente","Sin confirmar",IF(E12="No","Exento",IF(N(G12)&gt;=F12,"Pagado",IF(N(G12)&gt;0,"Parcial","Pendiente"))))))</f>
        <v/>
      </c>
      <c r="K12" s="28" t="inlineStr">
        <is>
          <t>Va en coche propio</t>
        </is>
      </c>
      <c r="L12" s="32">
        <f>IF(B12="","",IF(AND(ISNUMBER(H12),H12&gt;0),ROW(),""))</f>
        <v/>
      </c>
    </row>
    <row r="13">
      <c r="B13" s="28" t="inlineStr">
        <is>
          <t>Sandra</t>
        </is>
      </c>
      <c r="C13" s="5" t="inlineStr">
        <is>
          <t>Invitado/a</t>
        </is>
      </c>
      <c r="D13" s="5" t="inlineStr">
        <is>
          <t>Sí</t>
        </is>
      </c>
      <c r="E13" s="5" t="inlineStr">
        <is>
          <t>Sí</t>
        </is>
      </c>
      <c r="F13" s="29">
        <f>IF(B13="","",IF(AND(D13="Sí",E13="Sí"),$C$5,0))</f>
        <v/>
      </c>
      <c r="G13" s="30" t="n">
        <v>100</v>
      </c>
      <c r="H13" s="31">
        <f>IF(B13="","",MAX(0,F13-N(G13)))</f>
        <v/>
      </c>
      <c r="I13" s="6" t="n">
        <v>46295</v>
      </c>
      <c r="J13" s="23">
        <f>IF(B13="","",IF(D13="No","No viene",IF(D13="Pendiente","Sin confirmar",IF(E13="No","Exento",IF(N(G13)&gt;=F13,"Pagado",IF(N(G13)&gt;0,"Parcial","Pendiente"))))))</f>
        <v/>
      </c>
      <c r="K13" s="28" t="inlineStr"/>
      <c r="L13" s="32">
        <f>IF(B13="","",IF(AND(ISNUMBER(H13),H13&gt;0),ROW(),""))</f>
        <v/>
      </c>
    </row>
    <row r="14">
      <c r="B14" s="28" t="inlineStr">
        <is>
          <t>Elena</t>
        </is>
      </c>
      <c r="C14" s="5" t="inlineStr">
        <is>
          <t>Invitado/a</t>
        </is>
      </c>
      <c r="D14" s="5" t="inlineStr">
        <is>
          <t>Sí</t>
        </is>
      </c>
      <c r="E14" s="5" t="inlineStr">
        <is>
          <t>Sí</t>
        </is>
      </c>
      <c r="F14" s="29">
        <f>IF(B14="","",IF(AND(D14="Sí",E14="Sí"),$C$5,0))</f>
        <v/>
      </c>
      <c r="G14" s="30" t="n">
        <v>0</v>
      </c>
      <c r="H14" s="31">
        <f>IF(B14="","",MAX(0,F14-N(G14)))</f>
        <v/>
      </c>
      <c r="I14" s="6" t="n"/>
      <c r="J14" s="23">
        <f>IF(B14="","",IF(D14="No","No viene",IF(D14="Pendiente","Sin confirmar",IF(E14="No","Exento",IF(N(G14)&gt;=F14,"Pagado",IF(N(G14)&gt;0,"Parcial","Pendiente"))))))</f>
        <v/>
      </c>
      <c r="K14" s="28" t="inlineStr">
        <is>
          <t>Alergia a los frutos secos</t>
        </is>
      </c>
      <c r="L14" s="32">
        <f>IF(B14="","",IF(AND(ISNUMBER(H14),H14&gt;0),ROW(),""))</f>
        <v/>
      </c>
    </row>
    <row r="15">
      <c r="B15" s="28" t="inlineStr">
        <is>
          <t>Noa</t>
        </is>
      </c>
      <c r="C15" s="5" t="inlineStr">
        <is>
          <t>Invitado/a</t>
        </is>
      </c>
      <c r="D15" s="5" t="inlineStr">
        <is>
          <t>Sí</t>
        </is>
      </c>
      <c r="E15" s="5" t="inlineStr">
        <is>
          <t>Sí</t>
        </is>
      </c>
      <c r="F15" s="29">
        <f>IF(B15="","",IF(AND(D15="Sí",E15="Sí"),$C$5,0))</f>
        <v/>
      </c>
      <c r="G15" s="30" t="n">
        <v>350.35</v>
      </c>
      <c r="H15" s="31">
        <f>IF(B15="","",MAX(0,F15-N(G15)))</f>
        <v/>
      </c>
      <c r="I15" s="6" t="n">
        <v>46286</v>
      </c>
      <c r="J15" s="23">
        <f>IF(B15="","",IF(D15="No","No viene",IF(D15="Pendiente","Sin confirmar",IF(E15="No","Exento",IF(N(G15)&gt;=F15,"Pagado",IF(N(G15)&gt;0,"Parcial","Pendiente"))))))</f>
        <v/>
      </c>
      <c r="K15" s="28" t="inlineStr"/>
      <c r="L15" s="32">
        <f>IF(B15="","",IF(AND(ISNUMBER(H15),H15&gt;0),ROW(),""))</f>
        <v/>
      </c>
    </row>
    <row r="16">
      <c r="B16" s="28" t="inlineStr">
        <is>
          <t>Cristina</t>
        </is>
      </c>
      <c r="C16" s="5" t="inlineStr">
        <is>
          <t>Invitado/a</t>
        </is>
      </c>
      <c r="D16" s="5" t="inlineStr">
        <is>
          <t>Sí</t>
        </is>
      </c>
      <c r="E16" s="5" t="inlineStr">
        <is>
          <t>Sí</t>
        </is>
      </c>
      <c r="F16" s="29">
        <f>IF(B16="","",IF(AND(D16="Sí",E16="Sí"),$C$5,0))</f>
        <v/>
      </c>
      <c r="G16" s="30" t="n">
        <v>150</v>
      </c>
      <c r="H16" s="31">
        <f>IF(B16="","",MAX(0,F16-N(G16)))</f>
        <v/>
      </c>
      <c r="I16" s="6" t="n">
        <v>46294</v>
      </c>
      <c r="J16" s="23">
        <f>IF(B16="","",IF(D16="No","No viene",IF(D16="Pendiente","Sin confirmar",IF(E16="No","Exento",IF(N(G16)&gt;=F16,"Pagado",IF(N(G16)&gt;0,"Parcial","Pendiente"))))))</f>
        <v/>
      </c>
      <c r="K16" s="28" t="inlineStr">
        <is>
          <t>Llega el sábado por la mañana</t>
        </is>
      </c>
      <c r="L16" s="32">
        <f>IF(B16="","",IF(AND(ISNUMBER(H16),H16&gt;0),ROW(),""))</f>
        <v/>
      </c>
    </row>
    <row r="17">
      <c r="B17" s="28" t="inlineStr">
        <is>
          <t>Ana</t>
        </is>
      </c>
      <c r="C17" s="5" t="inlineStr">
        <is>
          <t>Invitado/a</t>
        </is>
      </c>
      <c r="D17" s="5" t="inlineStr">
        <is>
          <t>Sí</t>
        </is>
      </c>
      <c r="E17" s="5" t="inlineStr">
        <is>
          <t>Sí</t>
        </is>
      </c>
      <c r="F17" s="29">
        <f>IF(B17="","",IF(AND(D17="Sí",E17="Sí"),$C$5,0))</f>
        <v/>
      </c>
      <c r="G17" s="30" t="n">
        <v>0</v>
      </c>
      <c r="H17" s="31">
        <f>IF(B17="","",MAX(0,F17-N(G17)))</f>
        <v/>
      </c>
      <c r="I17" s="6" t="n"/>
      <c r="J17" s="23">
        <f>IF(B17="","",IF(D17="No","No viene",IF(D17="Pendiente","Sin confirmar",IF(E17="No","Exento",IF(N(G17)&gt;=F17,"Pagado",IF(N(G17)&gt;0,"Parcial","Pendiente"))))))</f>
        <v/>
      </c>
      <c r="K17" s="28" t="inlineStr"/>
      <c r="L17" s="32">
        <f>IF(B17="","",IF(AND(ISNUMBER(H17),H17&gt;0),ROW(),""))</f>
        <v/>
      </c>
    </row>
    <row r="18">
      <c r="B18" s="28" t="inlineStr">
        <is>
          <t>Beatriz</t>
        </is>
      </c>
      <c r="C18" s="5" t="inlineStr">
        <is>
          <t>Invitado/a</t>
        </is>
      </c>
      <c r="D18" s="5" t="inlineStr">
        <is>
          <t>Sí</t>
        </is>
      </c>
      <c r="E18" s="5" t="inlineStr">
        <is>
          <t>Sí</t>
        </is>
      </c>
      <c r="F18" s="29">
        <f>IF(B18="","",IF(AND(D18="Sí",E18="Sí"),$C$5,0))</f>
        <v/>
      </c>
      <c r="G18" s="30" t="n">
        <v>350.35</v>
      </c>
      <c r="H18" s="31">
        <f>IF(B18="","",MAX(0,F18-N(G18)))</f>
        <v/>
      </c>
      <c r="I18" s="6" t="n">
        <v>46289</v>
      </c>
      <c r="J18" s="23">
        <f>IF(B18="","",IF(D18="No","No viene",IF(D18="Pendiente","Sin confirmar",IF(E18="No","Exento",IF(N(G18)&gt;=F18,"Pagado",IF(N(G18)&gt;0,"Parcial","Pendiente"))))))</f>
        <v/>
      </c>
      <c r="K18" s="28" t="inlineStr"/>
      <c r="L18" s="32">
        <f>IF(B18="","",IF(AND(ISNUMBER(H18),H18&gt;0),ROW(),""))</f>
        <v/>
      </c>
    </row>
    <row r="19">
      <c r="B19" s="28" t="inlineStr">
        <is>
          <t>Laura</t>
        </is>
      </c>
      <c r="C19" s="5" t="inlineStr">
        <is>
          <t>Invitado/a</t>
        </is>
      </c>
      <c r="D19" s="5" t="inlineStr">
        <is>
          <t>Pendiente</t>
        </is>
      </c>
      <c r="E19" s="5" t="inlineStr">
        <is>
          <t>Sí</t>
        </is>
      </c>
      <c r="F19" s="29">
        <f>IF(B19="","",IF(AND(D19="Sí",E19="Sí"),$C$5,0))</f>
        <v/>
      </c>
      <c r="G19" s="30" t="n">
        <v>0</v>
      </c>
      <c r="H19" s="31">
        <f>IF(B19="","",MAX(0,F19-N(G19)))</f>
        <v/>
      </c>
      <c r="I19" s="6" t="n"/>
      <c r="J19" s="23">
        <f>IF(B19="","",IF(D19="No","No viene",IF(D19="Pendiente","Sin confirmar",IF(E19="No","Exento",IF(N(G19)&gt;=F19,"Pagado",IF(N(G19)&gt;0,"Parcial","Pendiente"))))))</f>
        <v/>
      </c>
      <c r="K19" s="28" t="inlineStr">
        <is>
          <t>Confirma tras mirar turnos</t>
        </is>
      </c>
      <c r="L19" s="32">
        <f>IF(B19="","",IF(AND(ISNUMBER(H19),H19&gt;0),ROW(),""))</f>
        <v/>
      </c>
    </row>
    <row r="20">
      <c r="B20" s="28" t="inlineStr">
        <is>
          <t>Julia</t>
        </is>
      </c>
      <c r="C20" s="5" t="inlineStr">
        <is>
          <t>Invitado/a</t>
        </is>
      </c>
      <c r="D20" s="5" t="inlineStr">
        <is>
          <t>Pendiente</t>
        </is>
      </c>
      <c r="E20" s="5" t="inlineStr">
        <is>
          <t>Sí</t>
        </is>
      </c>
      <c r="F20" s="29">
        <f>IF(B20="","",IF(AND(D20="Sí",E20="Sí"),$C$5,0))</f>
        <v/>
      </c>
      <c r="G20" s="30" t="n">
        <v>0</v>
      </c>
      <c r="H20" s="31">
        <f>IF(B20="","",MAX(0,F20-N(G20)))</f>
        <v/>
      </c>
      <c r="I20" s="6" t="n"/>
      <c r="J20" s="23">
        <f>IF(B20="","",IF(D20="No","No viene",IF(D20="Pendiente","Sin confirmar",IF(E20="No","Exento",IF(N(G20)&gt;=F20,"Pagado",IF(N(G20)&gt;0,"Parcial","Pendiente"))))))</f>
        <v/>
      </c>
      <c r="K20" s="28" t="inlineStr"/>
      <c r="L20" s="32">
        <f>IF(B20="","",IF(AND(ISNUMBER(H20),H20&gt;0),ROW(),""))</f>
        <v/>
      </c>
    </row>
    <row r="21">
      <c r="B21" s="28" t="inlineStr">
        <is>
          <t>Rocío</t>
        </is>
      </c>
      <c r="C21" s="5" t="inlineStr">
        <is>
          <t>Invitado/a</t>
        </is>
      </c>
      <c r="D21" s="5" t="inlineStr">
        <is>
          <t>No</t>
        </is>
      </c>
      <c r="E21" s="5" t="inlineStr">
        <is>
          <t>Sí</t>
        </is>
      </c>
      <c r="F21" s="29">
        <f>IF(B21="","",IF(AND(D21="Sí",E21="Sí"),$C$5,0))</f>
        <v/>
      </c>
      <c r="G21" s="30" t="n">
        <v>0</v>
      </c>
      <c r="H21" s="31">
        <f>IF(B21="","",MAX(0,F21-N(G21)))</f>
        <v/>
      </c>
      <c r="I21" s="6" t="n"/>
      <c r="J21" s="23">
        <f>IF(B21="","",IF(D21="No","No viene",IF(D21="Pendiente","Sin confirmar",IF(E21="No","Exento",IF(N(G21)&gt;=F21,"Pagado",IF(N(G21)&gt;0,"Parcial","Pendiente"))))))</f>
        <v/>
      </c>
      <c r="K21" s="28" t="inlineStr">
        <is>
          <t>No puede por trabajo</t>
        </is>
      </c>
      <c r="L21" s="32">
        <f>IF(B21="","",IF(AND(ISNUMBER(H21),H21&gt;0),ROW(),""))</f>
        <v/>
      </c>
    </row>
    <row r="22">
      <c r="B22" s="28" t="n"/>
      <c r="C22" s="5" t="n"/>
      <c r="D22" s="5" t="n"/>
      <c r="E22" s="5" t="n"/>
      <c r="F22" s="29">
        <f>IF(B22="","",IF(AND(D22="Sí",E22="Sí"),$C$5,0))</f>
        <v/>
      </c>
      <c r="G22" s="30" t="n"/>
      <c r="H22" s="31">
        <f>IF(B22="","",MAX(0,F22-N(G22)))</f>
        <v/>
      </c>
      <c r="I22" s="6" t="n"/>
      <c r="J22" s="23">
        <f>IF(B22="","",IF(D22="No","No viene",IF(D22="Pendiente","Sin confirmar",IF(E22="No","Exento",IF(N(G22)&gt;=F22,"Pagado",IF(N(G22)&gt;0,"Parcial","Pendiente"))))))</f>
        <v/>
      </c>
      <c r="K22" s="28" t="n"/>
      <c r="L22" s="32">
        <f>IF(B22="","",IF(AND(ISNUMBER(H22),H22&gt;0),ROW(),""))</f>
        <v/>
      </c>
    </row>
    <row r="23">
      <c r="B23" s="28" t="n"/>
      <c r="C23" s="5" t="n"/>
      <c r="D23" s="5" t="n"/>
      <c r="E23" s="5" t="n"/>
      <c r="F23" s="29">
        <f>IF(B23="","",IF(AND(D23="Sí",E23="Sí"),$C$5,0))</f>
        <v/>
      </c>
      <c r="G23" s="30" t="n"/>
      <c r="H23" s="31">
        <f>IF(B23="","",MAX(0,F23-N(G23)))</f>
        <v/>
      </c>
      <c r="I23" s="6" t="n"/>
      <c r="J23" s="23">
        <f>IF(B23="","",IF(D23="No","No viene",IF(D23="Pendiente","Sin confirmar",IF(E23="No","Exento",IF(N(G23)&gt;=F23,"Pagado",IF(N(G23)&gt;0,"Parcial","Pendiente"))))))</f>
        <v/>
      </c>
      <c r="K23" s="28" t="n"/>
      <c r="L23" s="32">
        <f>IF(B23="","",IF(AND(ISNUMBER(H23),H23&gt;0),ROW(),""))</f>
        <v/>
      </c>
    </row>
    <row r="24">
      <c r="B24" s="28" t="n"/>
      <c r="C24" s="5" t="n"/>
      <c r="D24" s="5" t="n"/>
      <c r="E24" s="5" t="n"/>
      <c r="F24" s="29">
        <f>IF(B24="","",IF(AND(D24="Sí",E24="Sí"),$C$5,0))</f>
        <v/>
      </c>
      <c r="G24" s="30" t="n"/>
      <c r="H24" s="31">
        <f>IF(B24="","",MAX(0,F24-N(G24)))</f>
        <v/>
      </c>
      <c r="I24" s="6" t="n"/>
      <c r="J24" s="23">
        <f>IF(B24="","",IF(D24="No","No viene",IF(D24="Pendiente","Sin confirmar",IF(E24="No","Exento",IF(N(G24)&gt;=F24,"Pagado",IF(N(G24)&gt;0,"Parcial","Pendiente"))))))</f>
        <v/>
      </c>
      <c r="K24" s="28" t="n"/>
      <c r="L24" s="32">
        <f>IF(B24="","",IF(AND(ISNUMBER(H24),H24&gt;0),ROW(),""))</f>
        <v/>
      </c>
    </row>
    <row r="25">
      <c r="B25" s="28" t="n"/>
      <c r="C25" s="5" t="n"/>
      <c r="D25" s="5" t="n"/>
      <c r="E25" s="5" t="n"/>
      <c r="F25" s="29">
        <f>IF(B25="","",IF(AND(D25="Sí",E25="Sí"),$C$5,0))</f>
        <v/>
      </c>
      <c r="G25" s="30" t="n"/>
      <c r="H25" s="31">
        <f>IF(B25="","",MAX(0,F25-N(G25)))</f>
        <v/>
      </c>
      <c r="I25" s="6" t="n"/>
      <c r="J25" s="23">
        <f>IF(B25="","",IF(D25="No","No viene",IF(D25="Pendiente","Sin confirmar",IF(E25="No","Exento",IF(N(G25)&gt;=F25,"Pagado",IF(N(G25)&gt;0,"Parcial","Pendiente"))))))</f>
        <v/>
      </c>
      <c r="K25" s="28" t="n"/>
      <c r="L25" s="32">
        <f>IF(B25="","",IF(AND(ISNUMBER(H25),H25&gt;0),ROW(),""))</f>
        <v/>
      </c>
    </row>
    <row r="26">
      <c r="B26" s="28" t="n"/>
      <c r="C26" s="5" t="n"/>
      <c r="D26" s="5" t="n"/>
      <c r="E26" s="5" t="n"/>
      <c r="F26" s="29">
        <f>IF(B26="","",IF(AND(D26="Sí",E26="Sí"),$C$5,0))</f>
        <v/>
      </c>
      <c r="G26" s="30" t="n"/>
      <c r="H26" s="31">
        <f>IF(B26="","",MAX(0,F26-N(G26)))</f>
        <v/>
      </c>
      <c r="I26" s="6" t="n"/>
      <c r="J26" s="23">
        <f>IF(B26="","",IF(D26="No","No viene",IF(D26="Pendiente","Sin confirmar",IF(E26="No","Exento",IF(N(G26)&gt;=F26,"Pagado",IF(N(G26)&gt;0,"Parcial","Pendiente"))))))</f>
        <v/>
      </c>
      <c r="K26" s="28" t="n"/>
      <c r="L26" s="32">
        <f>IF(B26="","",IF(AND(ISNUMBER(H26),H26&gt;0),ROW(),""))</f>
        <v/>
      </c>
    </row>
    <row r="27">
      <c r="B27" s="28" t="n"/>
      <c r="C27" s="5" t="n"/>
      <c r="D27" s="5" t="n"/>
      <c r="E27" s="5" t="n"/>
      <c r="F27" s="29">
        <f>IF(B27="","",IF(AND(D27="Sí",E27="Sí"),$C$5,0))</f>
        <v/>
      </c>
      <c r="G27" s="30" t="n"/>
      <c r="H27" s="31">
        <f>IF(B27="","",MAX(0,F27-N(G27)))</f>
        <v/>
      </c>
      <c r="I27" s="6" t="n"/>
      <c r="J27" s="23">
        <f>IF(B27="","",IF(D27="No","No viene",IF(D27="Pendiente","Sin confirmar",IF(E27="No","Exento",IF(N(G27)&gt;=F27,"Pagado",IF(N(G27)&gt;0,"Parcial","Pendiente"))))))</f>
        <v/>
      </c>
      <c r="K27" s="28" t="n"/>
      <c r="L27" s="32">
        <f>IF(B27="","",IF(AND(ISNUMBER(H27),H27&gt;0),ROW(),""))</f>
        <v/>
      </c>
    </row>
    <row r="28">
      <c r="B28" s="28" t="n"/>
      <c r="C28" s="5" t="n"/>
      <c r="D28" s="5" t="n"/>
      <c r="E28" s="5" t="n"/>
      <c r="F28" s="29">
        <f>IF(B28="","",IF(AND(D28="Sí",E28="Sí"),$C$5,0))</f>
        <v/>
      </c>
      <c r="G28" s="30" t="n"/>
      <c r="H28" s="31">
        <f>IF(B28="","",MAX(0,F28-N(G28)))</f>
        <v/>
      </c>
      <c r="I28" s="6" t="n"/>
      <c r="J28" s="23">
        <f>IF(B28="","",IF(D28="No","No viene",IF(D28="Pendiente","Sin confirmar",IF(E28="No","Exento",IF(N(G28)&gt;=F28,"Pagado",IF(N(G28)&gt;0,"Parcial","Pendiente"))))))</f>
        <v/>
      </c>
      <c r="K28" s="28" t="n"/>
      <c r="L28" s="32">
        <f>IF(B28="","",IF(AND(ISNUMBER(H28),H28&gt;0),ROW(),""))</f>
        <v/>
      </c>
    </row>
    <row r="29">
      <c r="B29" s="28" t="n"/>
      <c r="C29" s="5" t="n"/>
      <c r="D29" s="5" t="n"/>
      <c r="E29" s="5" t="n"/>
      <c r="F29" s="29">
        <f>IF(B29="","",IF(AND(D29="Sí",E29="Sí"),$C$5,0))</f>
        <v/>
      </c>
      <c r="G29" s="30" t="n"/>
      <c r="H29" s="31">
        <f>IF(B29="","",MAX(0,F29-N(G29)))</f>
        <v/>
      </c>
      <c r="I29" s="6" t="n"/>
      <c r="J29" s="23">
        <f>IF(B29="","",IF(D29="No","No viene",IF(D29="Pendiente","Sin confirmar",IF(E29="No","Exento",IF(N(G29)&gt;=F29,"Pagado",IF(N(G29)&gt;0,"Parcial","Pendiente"))))))</f>
        <v/>
      </c>
      <c r="K29" s="28" t="n"/>
      <c r="L29" s="32">
        <f>IF(B29="","",IF(AND(ISNUMBER(H29),H29&gt;0),ROW(),""))</f>
        <v/>
      </c>
    </row>
    <row r="30">
      <c r="B30" s="28" t="n"/>
      <c r="C30" s="5" t="n"/>
      <c r="D30" s="5" t="n"/>
      <c r="E30" s="5" t="n"/>
      <c r="F30" s="29">
        <f>IF(B30="","",IF(AND(D30="Sí",E30="Sí"),$C$5,0))</f>
        <v/>
      </c>
      <c r="G30" s="30" t="n"/>
      <c r="H30" s="31">
        <f>IF(B30="","",MAX(0,F30-N(G30)))</f>
        <v/>
      </c>
      <c r="I30" s="6" t="n"/>
      <c r="J30" s="23">
        <f>IF(B30="","",IF(D30="No","No viene",IF(D30="Pendiente","Sin confirmar",IF(E30="No","Exento",IF(N(G30)&gt;=F30,"Pagado",IF(N(G30)&gt;0,"Parcial","Pendiente"))))))</f>
        <v/>
      </c>
      <c r="K30" s="28" t="n"/>
      <c r="L30" s="32">
        <f>IF(B30="","",IF(AND(ISNUMBER(H30),H30&gt;0),ROW(),""))</f>
        <v/>
      </c>
    </row>
    <row r="31">
      <c r="B31" s="28" t="n"/>
      <c r="C31" s="5" t="n"/>
      <c r="D31" s="5" t="n"/>
      <c r="E31" s="5" t="n"/>
      <c r="F31" s="29">
        <f>IF(B31="","",IF(AND(D31="Sí",E31="Sí"),$C$5,0))</f>
        <v/>
      </c>
      <c r="G31" s="30" t="n"/>
      <c r="H31" s="31">
        <f>IF(B31="","",MAX(0,F31-N(G31)))</f>
        <v/>
      </c>
      <c r="I31" s="6" t="n"/>
      <c r="J31" s="23">
        <f>IF(B31="","",IF(D31="No","No viene",IF(D31="Pendiente","Sin confirmar",IF(E31="No","Exento",IF(N(G31)&gt;=F31,"Pagado",IF(N(G31)&gt;0,"Parcial","Pendiente"))))))</f>
        <v/>
      </c>
      <c r="K31" s="28" t="n"/>
      <c r="L31" s="32">
        <f>IF(B31="","",IF(AND(ISNUMBER(H31),H31&gt;0),ROW(),""))</f>
        <v/>
      </c>
    </row>
    <row r="32">
      <c r="B32" s="28" t="n"/>
      <c r="C32" s="5" t="n"/>
      <c r="D32" s="5" t="n"/>
      <c r="E32" s="5" t="n"/>
      <c r="F32" s="29">
        <f>IF(B32="","",IF(AND(D32="Sí",E32="Sí"),$C$5,0))</f>
        <v/>
      </c>
      <c r="G32" s="30" t="n"/>
      <c r="H32" s="31">
        <f>IF(B32="","",MAX(0,F32-N(G32)))</f>
        <v/>
      </c>
      <c r="I32" s="6" t="n"/>
      <c r="J32" s="23">
        <f>IF(B32="","",IF(D32="No","No viene",IF(D32="Pendiente","Sin confirmar",IF(E32="No","Exento",IF(N(G32)&gt;=F32,"Pagado",IF(N(G32)&gt;0,"Parcial","Pendiente"))))))</f>
        <v/>
      </c>
      <c r="K32" s="28" t="n"/>
      <c r="L32" s="32">
        <f>IF(B32="","",IF(AND(ISNUMBER(H32),H32&gt;0),ROW(),""))</f>
        <v/>
      </c>
    </row>
    <row r="33">
      <c r="B33" s="28" t="n"/>
      <c r="C33" s="5" t="n"/>
      <c r="D33" s="5" t="n"/>
      <c r="E33" s="5" t="n"/>
      <c r="F33" s="29">
        <f>IF(B33="","",IF(AND(D33="Sí",E33="Sí"),$C$5,0))</f>
        <v/>
      </c>
      <c r="G33" s="30" t="n"/>
      <c r="H33" s="31">
        <f>IF(B33="","",MAX(0,F33-N(G33)))</f>
        <v/>
      </c>
      <c r="I33" s="6" t="n"/>
      <c r="J33" s="23">
        <f>IF(B33="","",IF(D33="No","No viene",IF(D33="Pendiente","Sin confirmar",IF(E33="No","Exento",IF(N(G33)&gt;=F33,"Pagado",IF(N(G33)&gt;0,"Parcial","Pendiente"))))))</f>
        <v/>
      </c>
      <c r="K33" s="28" t="n"/>
      <c r="L33" s="32">
        <f>IF(B33="","",IF(AND(ISNUMBER(H33),H33&gt;0),ROW(),""))</f>
        <v/>
      </c>
    </row>
    <row r="34">
      <c r="B34" s="28" t="n"/>
      <c r="C34" s="5" t="n"/>
      <c r="D34" s="5" t="n"/>
      <c r="E34" s="5" t="n"/>
      <c r="F34" s="29">
        <f>IF(B34="","",IF(AND(D34="Sí",E34="Sí"),$C$5,0))</f>
        <v/>
      </c>
      <c r="G34" s="30" t="n"/>
      <c r="H34" s="31">
        <f>IF(B34="","",MAX(0,F34-N(G34)))</f>
        <v/>
      </c>
      <c r="I34" s="6" t="n"/>
      <c r="J34" s="23">
        <f>IF(B34="","",IF(D34="No","No viene",IF(D34="Pendiente","Sin confirmar",IF(E34="No","Exento",IF(N(G34)&gt;=F34,"Pagado",IF(N(G34)&gt;0,"Parcial","Pendiente"))))))</f>
        <v/>
      </c>
      <c r="K34" s="28" t="n"/>
      <c r="L34" s="32">
        <f>IF(B34="","",IF(AND(ISNUMBER(H34),H34&gt;0),ROW(),""))</f>
        <v/>
      </c>
    </row>
    <row r="35">
      <c r="B35" s="28" t="n"/>
      <c r="C35" s="5" t="n"/>
      <c r="D35" s="5" t="n"/>
      <c r="E35" s="5" t="n"/>
      <c r="F35" s="29">
        <f>IF(B35="","",IF(AND(D35="Sí",E35="Sí"),$C$5,0))</f>
        <v/>
      </c>
      <c r="G35" s="30" t="n"/>
      <c r="H35" s="31">
        <f>IF(B35="","",MAX(0,F35-N(G35)))</f>
        <v/>
      </c>
      <c r="I35" s="6" t="n"/>
      <c r="J35" s="23">
        <f>IF(B35="","",IF(D35="No","No viene",IF(D35="Pendiente","Sin confirmar",IF(E35="No","Exento",IF(N(G35)&gt;=F35,"Pagado",IF(N(G35)&gt;0,"Parcial","Pendiente"))))))</f>
        <v/>
      </c>
      <c r="K35" s="28" t="n"/>
      <c r="L35" s="32">
        <f>IF(B35="","",IF(AND(ISNUMBER(H35),H35&gt;0),ROW(),""))</f>
        <v/>
      </c>
    </row>
    <row r="36">
      <c r="B36" s="28" t="n"/>
      <c r="C36" s="5" t="n"/>
      <c r="D36" s="5" t="n"/>
      <c r="E36" s="5" t="n"/>
      <c r="F36" s="29">
        <f>IF(B36="","",IF(AND(D36="Sí",E36="Sí"),$C$5,0))</f>
        <v/>
      </c>
      <c r="G36" s="30" t="n"/>
      <c r="H36" s="31">
        <f>IF(B36="","",MAX(0,F36-N(G36)))</f>
        <v/>
      </c>
      <c r="I36" s="6" t="n"/>
      <c r="J36" s="23">
        <f>IF(B36="","",IF(D36="No","No viene",IF(D36="Pendiente","Sin confirmar",IF(E36="No","Exento",IF(N(G36)&gt;=F36,"Pagado",IF(N(G36)&gt;0,"Parcial","Pendiente"))))))</f>
        <v/>
      </c>
      <c r="K36" s="28" t="n"/>
      <c r="L36" s="32">
        <f>IF(B36="","",IF(AND(ISNUMBER(H36),H36&gt;0),ROW(),""))</f>
        <v/>
      </c>
    </row>
    <row r="37">
      <c r="B37" s="28" t="n"/>
      <c r="C37" s="5" t="n"/>
      <c r="D37" s="5" t="n"/>
      <c r="E37" s="5" t="n"/>
      <c r="F37" s="29">
        <f>IF(B37="","",IF(AND(D37="Sí",E37="Sí"),$C$5,0))</f>
        <v/>
      </c>
      <c r="G37" s="30" t="n"/>
      <c r="H37" s="31">
        <f>IF(B37="","",MAX(0,F37-N(G37)))</f>
        <v/>
      </c>
      <c r="I37" s="6" t="n"/>
      <c r="J37" s="23">
        <f>IF(B37="","",IF(D37="No","No viene",IF(D37="Pendiente","Sin confirmar",IF(E37="No","Exento",IF(N(G37)&gt;=F37,"Pagado",IF(N(G37)&gt;0,"Parcial","Pendiente"))))))</f>
        <v/>
      </c>
      <c r="K37" s="28" t="n"/>
      <c r="L37" s="32">
        <f>IF(B37="","",IF(AND(ISNUMBER(H37),H37&gt;0),ROW(),""))</f>
        <v/>
      </c>
    </row>
    <row r="38">
      <c r="B38" s="28" t="n"/>
      <c r="C38" s="5" t="n"/>
      <c r="D38" s="5" t="n"/>
      <c r="E38" s="5" t="n"/>
      <c r="F38" s="29">
        <f>IF(B38="","",IF(AND(D38="Sí",E38="Sí"),$C$5,0))</f>
        <v/>
      </c>
      <c r="G38" s="30" t="n"/>
      <c r="H38" s="31">
        <f>IF(B38="","",MAX(0,F38-N(G38)))</f>
        <v/>
      </c>
      <c r="I38" s="6" t="n"/>
      <c r="J38" s="23">
        <f>IF(B38="","",IF(D38="No","No viene",IF(D38="Pendiente","Sin confirmar",IF(E38="No","Exento",IF(N(G38)&gt;=F38,"Pagado",IF(N(G38)&gt;0,"Parcial","Pendiente"))))))</f>
        <v/>
      </c>
      <c r="K38" s="28" t="n"/>
      <c r="L38" s="32">
        <f>IF(B38="","",IF(AND(ISNUMBER(H38),H38&gt;0),ROW(),""))</f>
        <v/>
      </c>
    </row>
    <row r="39">
      <c r="B39" s="28" t="n"/>
      <c r="C39" s="5" t="n"/>
      <c r="D39" s="5" t="n"/>
      <c r="E39" s="5" t="n"/>
      <c r="F39" s="29">
        <f>IF(B39="","",IF(AND(D39="Sí",E39="Sí"),$C$5,0))</f>
        <v/>
      </c>
      <c r="G39" s="30" t="n"/>
      <c r="H39" s="31">
        <f>IF(B39="","",MAX(0,F39-N(G39)))</f>
        <v/>
      </c>
      <c r="I39" s="6" t="n"/>
      <c r="J39" s="23">
        <f>IF(B39="","",IF(D39="No","No viene",IF(D39="Pendiente","Sin confirmar",IF(E39="No","Exento",IF(N(G39)&gt;=F39,"Pagado",IF(N(G39)&gt;0,"Parcial","Pendiente"))))))</f>
        <v/>
      </c>
      <c r="K39" s="28" t="n"/>
      <c r="L39" s="32">
        <f>IF(B39="","",IF(AND(ISNUMBER(H39),H39&gt;0),ROW(),""))</f>
        <v/>
      </c>
    </row>
    <row r="40">
      <c r="B40" s="28" t="n"/>
      <c r="C40" s="5" t="n"/>
      <c r="D40" s="5" t="n"/>
      <c r="E40" s="5" t="n"/>
      <c r="F40" s="29">
        <f>IF(B40="","",IF(AND(D40="Sí",E40="Sí"),$C$5,0))</f>
        <v/>
      </c>
      <c r="G40" s="30" t="n"/>
      <c r="H40" s="31">
        <f>IF(B40="","",MAX(0,F40-N(G40)))</f>
        <v/>
      </c>
      <c r="I40" s="6" t="n"/>
      <c r="J40" s="23">
        <f>IF(B40="","",IF(D40="No","No viene",IF(D40="Pendiente","Sin confirmar",IF(E40="No","Exento",IF(N(G40)&gt;=F40,"Pagado",IF(N(G40)&gt;0,"Parcial","Pendiente"))))))</f>
        <v/>
      </c>
      <c r="K40" s="28" t="n"/>
      <c r="L40" s="32">
        <f>IF(B40="","",IF(AND(ISNUMBER(H40),H40&gt;0),ROW(),""))</f>
        <v/>
      </c>
    </row>
    <row r="41">
      <c r="B41" s="28" t="n"/>
      <c r="C41" s="5" t="n"/>
      <c r="D41" s="5" t="n"/>
      <c r="E41" s="5" t="n"/>
      <c r="F41" s="29">
        <f>IF(B41="","",IF(AND(D41="Sí",E41="Sí"),$C$5,0))</f>
        <v/>
      </c>
      <c r="G41" s="30" t="n"/>
      <c r="H41" s="31">
        <f>IF(B41="","",MAX(0,F41-N(G41)))</f>
        <v/>
      </c>
      <c r="I41" s="6" t="n"/>
      <c r="J41" s="23">
        <f>IF(B41="","",IF(D41="No","No viene",IF(D41="Pendiente","Sin confirmar",IF(E41="No","Exento",IF(N(G41)&gt;=F41,"Pagado",IF(N(G41)&gt;0,"Parcial","Pendiente"))))))</f>
        <v/>
      </c>
      <c r="K41" s="28" t="n"/>
      <c r="L41" s="32">
        <f>IF(B41="","",IF(AND(ISNUMBER(H41),H41&gt;0),ROW(),""))</f>
        <v/>
      </c>
    </row>
    <row r="42">
      <c r="B42" s="28" t="n"/>
      <c r="C42" s="5" t="n"/>
      <c r="D42" s="5" t="n"/>
      <c r="E42" s="5" t="n"/>
      <c r="F42" s="29">
        <f>IF(B42="","",IF(AND(D42="Sí",E42="Sí"),$C$5,0))</f>
        <v/>
      </c>
      <c r="G42" s="30" t="n"/>
      <c r="H42" s="31">
        <f>IF(B42="","",MAX(0,F42-N(G42)))</f>
        <v/>
      </c>
      <c r="I42" s="6" t="n"/>
      <c r="J42" s="23">
        <f>IF(B42="","",IF(D42="No","No viene",IF(D42="Pendiente","Sin confirmar",IF(E42="No","Exento",IF(N(G42)&gt;=F42,"Pagado",IF(N(G42)&gt;0,"Parcial","Pendiente"))))))</f>
        <v/>
      </c>
      <c r="K42" s="28" t="n"/>
      <c r="L42" s="32">
        <f>IF(B42="","",IF(AND(ISNUMBER(H42),H42&gt;0),ROW(),""))</f>
        <v/>
      </c>
    </row>
    <row r="43">
      <c r="B43" s="28" t="n"/>
      <c r="C43" s="5" t="n"/>
      <c r="D43" s="5" t="n"/>
      <c r="E43" s="5" t="n"/>
      <c r="F43" s="29">
        <f>IF(B43="","",IF(AND(D43="Sí",E43="Sí"),$C$5,0))</f>
        <v/>
      </c>
      <c r="G43" s="30" t="n"/>
      <c r="H43" s="31">
        <f>IF(B43="","",MAX(0,F43-N(G43)))</f>
        <v/>
      </c>
      <c r="I43" s="6" t="n"/>
      <c r="J43" s="23">
        <f>IF(B43="","",IF(D43="No","No viene",IF(D43="Pendiente","Sin confirmar",IF(E43="No","Exento",IF(N(G43)&gt;=F43,"Pagado",IF(N(G43)&gt;0,"Parcial","Pendiente"))))))</f>
        <v/>
      </c>
      <c r="K43" s="28" t="n"/>
      <c r="L43" s="32">
        <f>IF(B43="","",IF(AND(ISNUMBER(H43),H43&gt;0),ROW(),""))</f>
        <v/>
      </c>
    </row>
    <row r="44">
      <c r="B44" s="28" t="n"/>
      <c r="C44" s="5" t="n"/>
      <c r="D44" s="5" t="n"/>
      <c r="E44" s="5" t="n"/>
      <c r="F44" s="29">
        <f>IF(B44="","",IF(AND(D44="Sí",E44="Sí"),$C$5,0))</f>
        <v/>
      </c>
      <c r="G44" s="30" t="n"/>
      <c r="H44" s="31">
        <f>IF(B44="","",MAX(0,F44-N(G44)))</f>
        <v/>
      </c>
      <c r="I44" s="6" t="n"/>
      <c r="J44" s="23">
        <f>IF(B44="","",IF(D44="No","No viene",IF(D44="Pendiente","Sin confirmar",IF(E44="No","Exento",IF(N(G44)&gt;=F44,"Pagado",IF(N(G44)&gt;0,"Parcial","Pendiente"))))))</f>
        <v/>
      </c>
      <c r="K44" s="28" t="n"/>
      <c r="L44" s="32">
        <f>IF(B44="","",IF(AND(ISNUMBER(H44),H44&gt;0),ROW(),""))</f>
        <v/>
      </c>
    </row>
    <row r="45">
      <c r="B45" s="28" t="n"/>
      <c r="C45" s="5" t="n"/>
      <c r="D45" s="5" t="n"/>
      <c r="E45" s="5" t="n"/>
      <c r="F45" s="29">
        <f>IF(B45="","",IF(AND(D45="Sí",E45="Sí"),$C$5,0))</f>
        <v/>
      </c>
      <c r="G45" s="30" t="n"/>
      <c r="H45" s="31">
        <f>IF(B45="","",MAX(0,F45-N(G45)))</f>
        <v/>
      </c>
      <c r="I45" s="6" t="n"/>
      <c r="J45" s="23">
        <f>IF(B45="","",IF(D45="No","No viene",IF(D45="Pendiente","Sin confirmar",IF(E45="No","Exento",IF(N(G45)&gt;=F45,"Pagado",IF(N(G45)&gt;0,"Parcial","Pendiente"))))))</f>
        <v/>
      </c>
      <c r="K45" s="28" t="n"/>
      <c r="L45" s="32">
        <f>IF(B45="","",IF(AND(ISNUMBER(H45),H45&gt;0),ROW(),""))</f>
        <v/>
      </c>
    </row>
    <row r="46">
      <c r="B46" s="28" t="n"/>
      <c r="C46" s="5" t="n"/>
      <c r="D46" s="5" t="n"/>
      <c r="E46" s="5" t="n"/>
      <c r="F46" s="29">
        <f>IF(B46="","",IF(AND(D46="Sí",E46="Sí"),$C$5,0))</f>
        <v/>
      </c>
      <c r="G46" s="30" t="n"/>
      <c r="H46" s="31">
        <f>IF(B46="","",MAX(0,F46-N(G46)))</f>
        <v/>
      </c>
      <c r="I46" s="6" t="n"/>
      <c r="J46" s="23">
        <f>IF(B46="","",IF(D46="No","No viene",IF(D46="Pendiente","Sin confirmar",IF(E46="No","Exento",IF(N(G46)&gt;=F46,"Pagado",IF(N(G46)&gt;0,"Parcial","Pendiente"))))))</f>
        <v/>
      </c>
      <c r="K46" s="28" t="n"/>
      <c r="L46" s="32">
        <f>IF(B46="","",IF(AND(ISNUMBER(H46),H46&gt;0),ROW(),""))</f>
        <v/>
      </c>
    </row>
    <row r="47">
      <c r="B47" s="28" t="n"/>
      <c r="C47" s="5" t="n"/>
      <c r="D47" s="5" t="n"/>
      <c r="E47" s="5" t="n"/>
      <c r="F47" s="29">
        <f>IF(B47="","",IF(AND(D47="Sí",E47="Sí"),$C$5,0))</f>
        <v/>
      </c>
      <c r="G47" s="30" t="n"/>
      <c r="H47" s="31">
        <f>IF(B47="","",MAX(0,F47-N(G47)))</f>
        <v/>
      </c>
      <c r="I47" s="6" t="n"/>
      <c r="J47" s="23">
        <f>IF(B47="","",IF(D47="No","No viene",IF(D47="Pendiente","Sin confirmar",IF(E47="No","Exento",IF(N(G47)&gt;=F47,"Pagado",IF(N(G47)&gt;0,"Parcial","Pendiente"))))))</f>
        <v/>
      </c>
      <c r="K47" s="28" t="n"/>
      <c r="L47" s="32">
        <f>IF(B47="","",IF(AND(ISNUMBER(H47),H47&gt;0),ROW(),""))</f>
        <v/>
      </c>
    </row>
    <row r="49">
      <c r="B49" s="19" t="inlineStr">
        <is>
          <t>Totales</t>
        </is>
      </c>
      <c r="C49" s="19" t="inlineStr"/>
      <c r="D49" s="19" t="inlineStr"/>
      <c r="E49" s="19" t="inlineStr"/>
      <c r="F49" s="20">
        <f>SUM(F8:F47)</f>
        <v/>
      </c>
      <c r="G49" s="20">
        <f>SUM(G8:G47)</f>
        <v/>
      </c>
      <c r="H49" s="20">
        <f>SUM(H8:H47)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J8:J47">
    <cfRule type="cellIs" priority="1" operator="equal" dxfId="2">
      <formula>"Pagado"</formula>
    </cfRule>
    <cfRule type="cellIs" priority="2" operator="equal" dxfId="0">
      <formula>"Pendiente"</formula>
    </cfRule>
    <cfRule type="cellIs" priority="3" operator="equal" dxfId="1">
      <formula>"Parcial"</formula>
    </cfRule>
    <cfRule type="cellIs" priority="4" operator="equal" dxfId="1">
      <formula>"Sin confirmar"</formula>
    </cfRule>
  </conditionalFormatting>
  <conditionalFormatting sqref="B8:B47">
    <cfRule type="expression" priority="5" dxfId="3">
      <formula>$J8="No viene"</formula>
    </cfRule>
  </conditionalFormatting>
  <conditionalFormatting sqref="G8:G47">
    <cfRule type="dataBar" priority="6">
      <dataBar>
        <cfvo type="num" val="0"/>
        <cfvo type="max"/>
        <color rgb="0010B981"/>
      </dataBar>
    </cfRule>
  </conditionalFormatting>
  <dataValidations count="4">
    <dataValidation sqref="C8:C47" showDropDown="0" showInputMessage="0" showErrorMessage="0" allowBlank="1" type="list">
      <formula1>=Listas!$A$2:$A$4</formula1>
    </dataValidation>
    <dataValidation sqref="D8:D47" showDropDown="0" showInputMessage="0" showErrorMessage="0" allowBlank="1" type="list">
      <formula1>=Listas!$B$2:$B$4</formula1>
    </dataValidation>
    <dataValidation sqref="E8:E47" showDropDown="0" showInputMessage="0" showErrorMessage="0" allowBlank="1" type="list">
      <formula1>=Listas!$C$2:$C$3</formula1>
    </dataValidation>
    <dataValidation sqref="G8:G47" showDropDown="0" showInputMessage="0" showErrorMessage="1" allowBlank="1" errorTitle="Importe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L4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20" customWidth="1" min="3" max="3"/>
    <col width="12" customWidth="1" min="4" max="4"/>
    <col width="2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4" customWidth="1" min="11" max="11"/>
    <col width="14" customWidth="1" min="12" max="12"/>
  </cols>
  <sheetData>
    <row r="2" ht="34" customHeight="1">
      <c r="B2" s="1" t="inlineStr">
        <is>
          <t>Actividades y reservas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Cada plan con su coste, la señal pagada, el estado de la reserva y la fecha límite de pago al proveedor.</t>
        </is>
      </c>
    </row>
    <row r="5">
      <c r="B5" s="4" t="inlineStr">
        <is>
          <t>Aviso de pago (días):</t>
        </is>
      </c>
      <c r="C5" s="33" t="n">
        <v>15</v>
      </c>
      <c r="D5" s="4" t="inlineStr">
        <is>
          <t>Hoy:</t>
        </is>
      </c>
      <c r="E5" s="34">
        <f>TODAY()</f>
        <v/>
      </c>
    </row>
    <row r="7" ht="44" customHeight="1">
      <c r="B7" s="15" t="inlineStr">
        <is>
          <t>Actividad / gasto</t>
        </is>
      </c>
      <c r="C7" s="15" t="inlineStr">
        <is>
          <t>Categoría</t>
        </is>
      </c>
      <c r="D7" s="15" t="inlineStr">
        <is>
          <t>Fecha</t>
        </is>
      </c>
      <c r="E7" s="15" t="inlineStr">
        <is>
          <t>Lugar o proveedor</t>
        </is>
      </c>
      <c r="F7" s="15" t="inlineStr">
        <is>
          <t>Coste total (€)</t>
        </is>
      </c>
      <c r="G7" s="15" t="inlineStr">
        <is>
          <t>Señal pagada (€)</t>
        </is>
      </c>
      <c r="H7" s="15" t="inlineStr">
        <is>
          <t>Pendiente proveedor (€)</t>
        </is>
      </c>
      <c r="I7" s="15" t="inlineStr">
        <is>
          <t>Reserva</t>
        </is>
      </c>
      <c r="J7" s="15" t="inlineStr">
        <is>
          <t>Límite de pago</t>
        </is>
      </c>
      <c r="K7" s="15" t="inlineStr">
        <is>
          <t>Coste por persona (€)</t>
        </is>
      </c>
      <c r="L7" s="15" t="inlineStr">
        <is>
          <t>Estado del pago</t>
        </is>
      </c>
    </row>
    <row r="8">
      <c r="B8" s="28" t="inlineStr">
        <is>
          <t>Casa rural 2 noches</t>
        </is>
      </c>
      <c r="C8" s="5" t="inlineStr">
        <is>
          <t>Alojamiento</t>
        </is>
      </c>
      <c r="D8" s="6" t="n">
        <v>46549</v>
      </c>
      <c r="E8" s="28" t="inlineStr">
        <is>
          <t>Casa Los Olivos</t>
        </is>
      </c>
      <c r="F8" s="30" t="n">
        <v>840</v>
      </c>
      <c r="G8" s="30" t="n">
        <v>250</v>
      </c>
      <c r="H8" s="31">
        <f>IF(OR(B8="",F8=""),"",IF(I8="Cancelada",0,MAX(0,F8-N(G8))))</f>
        <v/>
      </c>
      <c r="I8" s="5" t="inlineStr">
        <is>
          <t>Confirmada</t>
        </is>
      </c>
      <c r="J8" s="6" t="n">
        <v>46522</v>
      </c>
      <c r="K8" s="29">
        <f>IF(OR(F8="",I8="Cancelada"),"",IF(Asistentes!$E$5=0,0,F8/Asistentes!$E$5))</f>
        <v/>
      </c>
      <c r="L8" s="23">
        <f>IF(B8="","",IF(I8="Cancelada","Cancelada",IF(H8&lt;=0,"Pagada",IF(J8="","Sin fecha",IF(J8&lt;$E$5,"Vencido",IF(J8-$E$5&lt;=$C$5,"Vence pronto","En plazo"))))))</f>
        <v/>
      </c>
    </row>
    <row r="9">
      <c r="B9" s="28" t="inlineStr">
        <is>
          <t>Minibús ida y vuelta</t>
        </is>
      </c>
      <c r="C9" s="5" t="inlineStr">
        <is>
          <t>Transporte</t>
        </is>
      </c>
      <c r="D9" s="6" t="n">
        <v>46549</v>
      </c>
      <c r="E9" s="28" t="inlineStr">
        <is>
          <t>Autocares Rivera</t>
        </is>
      </c>
      <c r="F9" s="30" t="n">
        <v>380</v>
      </c>
      <c r="G9" s="30" t="n">
        <v>100</v>
      </c>
      <c r="H9" s="31">
        <f>IF(OR(B9="",F9=""),"",IF(I9="Cancelada",0,MAX(0,F9-N(G9))))</f>
        <v/>
      </c>
      <c r="I9" s="5" t="inlineStr">
        <is>
          <t>Confirmada</t>
        </is>
      </c>
      <c r="J9" s="6" t="n">
        <v>46537</v>
      </c>
      <c r="K9" s="29">
        <f>IF(OR(F9="",I9="Cancelada"),"",IF(Asistentes!$E$5=0,0,F9/Asistentes!$E$5))</f>
        <v/>
      </c>
      <c r="L9" s="23">
        <f>IF(B9="","",IF(I9="Cancelada","Cancelada",IF(H9&lt;=0,"Pagada",IF(J9="","Sin fecha",IF(J9&lt;$E$5,"Vencido",IF(J9-$E$5&lt;=$C$5,"Vence pronto","En plazo"))))))</f>
        <v/>
      </c>
    </row>
    <row r="10">
      <c r="B10" s="28" t="inlineStr">
        <is>
          <t>Cena de bienvenida</t>
        </is>
      </c>
      <c r="C10" s="5" t="inlineStr">
        <is>
          <t>Comida y bebida</t>
        </is>
      </c>
      <c r="D10" s="6" t="n">
        <v>46549</v>
      </c>
      <c r="E10" s="28" t="inlineStr">
        <is>
          <t>Restaurante La Higuera</t>
        </is>
      </c>
      <c r="F10" s="30" t="n">
        <v>420</v>
      </c>
      <c r="G10" s="30" t="n">
        <v>120</v>
      </c>
      <c r="H10" s="31">
        <f>IF(OR(B10="",F10=""),"",IF(I10="Cancelada",0,MAX(0,F10-N(G10))))</f>
        <v/>
      </c>
      <c r="I10" s="5" t="inlineStr">
        <is>
          <t>Confirmada</t>
        </is>
      </c>
      <c r="J10" s="6" t="n">
        <v>46543</v>
      </c>
      <c r="K10" s="29">
        <f>IF(OR(F10="",I10="Cancelada"),"",IF(Asistentes!$E$5=0,0,F10/Asistentes!$E$5))</f>
        <v/>
      </c>
      <c r="L10" s="23">
        <f>IF(B10="","",IF(I10="Cancelada","Cancelada",IF(H10&lt;=0,"Pagada",IF(J10="","Sin fecha",IF(J10&lt;$E$5,"Vencido",IF(J10-$E$5&lt;=$C$5,"Vence pronto","En plazo"))))))</f>
        <v/>
      </c>
    </row>
    <row r="11">
      <c r="B11" s="28" t="inlineStr">
        <is>
          <t>Taller de coctelería</t>
        </is>
      </c>
      <c r="C11" s="5" t="inlineStr">
        <is>
          <t>Ocio y actividades</t>
        </is>
      </c>
      <c r="D11" s="6" t="n">
        <v>46550</v>
      </c>
      <c r="E11" s="28" t="inlineStr">
        <is>
          <t>Bar Mixology</t>
        </is>
      </c>
      <c r="F11" s="30" t="n">
        <v>260</v>
      </c>
      <c r="G11" s="30" t="n">
        <v>60</v>
      </c>
      <c r="H11" s="31">
        <f>IF(OR(B11="",F11=""),"",IF(I11="Cancelada",0,MAX(0,F11-N(G11))))</f>
        <v/>
      </c>
      <c r="I11" s="5" t="inlineStr">
        <is>
          <t>Confirmada</t>
        </is>
      </c>
      <c r="J11" s="6" t="n">
        <v>46539</v>
      </c>
      <c r="K11" s="29">
        <f>IF(OR(F11="",I11="Cancelada"),"",IF(Asistentes!$E$5=0,0,F11/Asistentes!$E$5))</f>
        <v/>
      </c>
      <c r="L11" s="23">
        <f>IF(B11="","",IF(I11="Cancelada","Cancelada",IF(H11&lt;=0,"Pagada",IF(J11="","Sin fecha",IF(J11&lt;$E$5,"Vencido",IF(J11-$E$5&lt;=$C$5,"Vence pronto","En plazo"))))))</f>
        <v/>
      </c>
    </row>
    <row r="12">
      <c r="B12" s="28" t="inlineStr">
        <is>
          <t>Spa y circuito termal</t>
        </is>
      </c>
      <c r="C12" s="5" t="inlineStr">
        <is>
          <t>Ocio y actividades</t>
        </is>
      </c>
      <c r="D12" s="6" t="n">
        <v>46550</v>
      </c>
      <c r="E12" s="28" t="inlineStr">
        <is>
          <t>Spa Aguas Claras</t>
        </is>
      </c>
      <c r="F12" s="30" t="n">
        <v>540</v>
      </c>
      <c r="G12" s="30" t="n">
        <v>0</v>
      </c>
      <c r="H12" s="31">
        <f>IF(OR(B12="",F12=""),"",IF(I12="Cancelada",0,MAX(0,F12-N(G12))))</f>
        <v/>
      </c>
      <c r="I12" s="5" t="inlineStr">
        <is>
          <t>Pendiente</t>
        </is>
      </c>
      <c r="J12" s="6" t="n">
        <v>46508</v>
      </c>
      <c r="K12" s="29">
        <f>IF(OR(F12="",I12="Cancelada"),"",IF(Asistentes!$E$5=0,0,F12/Asistentes!$E$5))</f>
        <v/>
      </c>
      <c r="L12" s="23">
        <f>IF(B12="","",IF(I12="Cancelada","Cancelada",IF(H12&lt;=0,"Pagada",IF(J12="","Sin fecha",IF(J12&lt;$E$5,"Vencido",IF(J12-$E$5&lt;=$C$5,"Vence pronto","En plazo"))))))</f>
        <v/>
      </c>
    </row>
    <row r="13">
      <c r="B13" s="28" t="inlineStr">
        <is>
          <t>Barbacoa del sábado</t>
        </is>
      </c>
      <c r="C13" s="5" t="inlineStr">
        <is>
          <t>Comida y bebida</t>
        </is>
      </c>
      <c r="D13" s="6" t="n">
        <v>46550</v>
      </c>
      <c r="E13" s="28" t="inlineStr">
        <is>
          <t>Catering Brasa</t>
        </is>
      </c>
      <c r="F13" s="30" t="n">
        <v>300</v>
      </c>
      <c r="G13" s="30" t="n">
        <v>0</v>
      </c>
      <c r="H13" s="31">
        <f>IF(OR(B13="",F13=""),"",IF(I13="Cancelada",0,MAX(0,F13-N(G13))))</f>
        <v/>
      </c>
      <c r="I13" s="5" t="inlineStr">
        <is>
          <t>Pendiente</t>
        </is>
      </c>
      <c r="J13" s="6" t="n">
        <v>46546</v>
      </c>
      <c r="K13" s="29">
        <f>IF(OR(F13="",I13="Cancelada"),"",IF(Asistentes!$E$5=0,0,F13/Asistentes!$E$5))</f>
        <v/>
      </c>
      <c r="L13" s="23">
        <f>IF(B13="","",IF(I13="Cancelada","Cancelada",IF(H13&lt;=0,"Pagada",IF(J13="","Sin fecha",IF(J13&lt;$E$5,"Vencido",IF(J13-$E$5&lt;=$C$5,"Vence pronto","En plazo"))))))</f>
        <v/>
      </c>
    </row>
    <row r="14">
      <c r="B14" s="28" t="inlineStr">
        <is>
          <t>Camisetas y decoración</t>
        </is>
      </c>
      <c r="C14" s="5" t="inlineStr">
        <is>
          <t>Decoración y regalos</t>
        </is>
      </c>
      <c r="D14" s="6" t="n">
        <v>46320</v>
      </c>
      <c r="E14" s="28" t="inlineStr">
        <is>
          <t>Tienda online</t>
        </is>
      </c>
      <c r="F14" s="30" t="n">
        <v>145</v>
      </c>
      <c r="G14" s="30" t="n">
        <v>145</v>
      </c>
      <c r="H14" s="31">
        <f>IF(OR(B14="",F14=""),"",IF(I14="Cancelada",0,MAX(0,F14-N(G14))))</f>
        <v/>
      </c>
      <c r="I14" s="5" t="inlineStr">
        <is>
          <t>Confirmada</t>
        </is>
      </c>
      <c r="J14" s="6" t="n"/>
      <c r="K14" s="29">
        <f>IF(OR(F14="",I14="Cancelada"),"",IF(Asistentes!$E$5=0,0,F14/Asistentes!$E$5))</f>
        <v/>
      </c>
      <c r="L14" s="23">
        <f>IF(B14="","",IF(I14="Cancelada","Cancelada",IF(H14&lt;=0,"Pagada",IF(J14="","Sin fecha",IF(J14&lt;$E$5,"Vencido",IF(J14-$E$5&lt;=$C$5,"Vence pronto","En plazo"))))))</f>
        <v/>
      </c>
    </row>
    <row r="15">
      <c r="B15" s="28" t="inlineStr">
        <is>
          <t>Regalo para la homenajeada</t>
        </is>
      </c>
      <c r="C15" s="5" t="inlineStr">
        <is>
          <t>Decoración y regalos</t>
        </is>
      </c>
      <c r="D15" s="6" t="n">
        <v>46549</v>
      </c>
      <c r="E15" s="28" t="inlineStr">
        <is>
          <t>Por decidir</t>
        </is>
      </c>
      <c r="F15" s="30" t="n">
        <v>120</v>
      </c>
      <c r="G15" s="30" t="n">
        <v>0</v>
      </c>
      <c r="H15" s="31">
        <f>IF(OR(B15="",F15=""),"",IF(I15="Cancelada",0,MAX(0,F15-N(G15))))</f>
        <v/>
      </c>
      <c r="I15" s="5" t="inlineStr">
        <is>
          <t>Pendiente</t>
        </is>
      </c>
      <c r="J15" s="6" t="n">
        <v>46539</v>
      </c>
      <c r="K15" s="29">
        <f>IF(OR(F15="",I15="Cancelada"),"",IF(Asistentes!$E$5=0,0,F15/Asistentes!$E$5))</f>
        <v/>
      </c>
      <c r="L15" s="23">
        <f>IF(B15="","",IF(I15="Cancelada","Cancelada",IF(H15&lt;=0,"Pagada",IF(J15="","Sin fecha",IF(J15&lt;$E$5,"Vencido",IF(J15-$E$5&lt;=$C$5,"Vence pronto","En plazo"))))))</f>
        <v/>
      </c>
    </row>
    <row r="16">
      <c r="B16" s="28" t="inlineStr">
        <is>
          <t>Fotomatón y fotógrafo</t>
        </is>
      </c>
      <c r="C16" s="5" t="inlineStr">
        <is>
          <t>Otros</t>
        </is>
      </c>
      <c r="D16" s="6" t="n">
        <v>46550</v>
      </c>
      <c r="E16" s="28" t="inlineStr">
        <is>
          <t>Estudio Clic</t>
        </is>
      </c>
      <c r="F16" s="30" t="n">
        <v>180</v>
      </c>
      <c r="G16" s="30" t="n">
        <v>50</v>
      </c>
      <c r="H16" s="31">
        <f>IF(OR(B16="",F16=""),"",IF(I16="Cancelada",0,MAX(0,F16-N(G16))))</f>
        <v/>
      </c>
      <c r="I16" s="5" t="inlineStr">
        <is>
          <t>Pendiente</t>
        </is>
      </c>
      <c r="J16" s="6" t="n">
        <v>46527</v>
      </c>
      <c r="K16" s="29">
        <f>IF(OR(F16="",I16="Cancelada"),"",IF(Asistentes!$E$5=0,0,F16/Asistentes!$E$5))</f>
        <v/>
      </c>
      <c r="L16" s="23">
        <f>IF(B16="","",IF(I16="Cancelada","Cancelada",IF(H16&lt;=0,"Pagada",IF(J16="","Sin fecha",IF(J16&lt;$E$5,"Vencido",IF(J16-$E$5&lt;=$C$5,"Vence pronto","En plazo"))))))</f>
        <v/>
      </c>
    </row>
    <row r="17">
      <c r="B17" s="28" t="inlineStr">
        <is>
          <t>Excursión en kayak</t>
        </is>
      </c>
      <c r="C17" s="5" t="inlineStr">
        <is>
          <t>Ocio y actividades</t>
        </is>
      </c>
      <c r="D17" s="6" t="n">
        <v>46551</v>
      </c>
      <c r="E17" s="28" t="inlineStr">
        <is>
          <t>Aventura Río</t>
        </is>
      </c>
      <c r="F17" s="30" t="n">
        <v>210</v>
      </c>
      <c r="G17" s="30" t="n">
        <v>0</v>
      </c>
      <c r="H17" s="31">
        <f>IF(OR(B17="",F17=""),"",IF(I17="Cancelada",0,MAX(0,F17-N(G17))))</f>
        <v/>
      </c>
      <c r="I17" s="5" t="inlineStr">
        <is>
          <t>Cancelada</t>
        </is>
      </c>
      <c r="J17" s="6" t="n"/>
      <c r="K17" s="29">
        <f>IF(OR(F17="",I17="Cancelada"),"",IF(Asistentes!$E$5=0,0,F17/Asistentes!$E$5))</f>
        <v/>
      </c>
      <c r="L17" s="23">
        <f>IF(B17="","",IF(I17="Cancelada","Cancelada",IF(H17&lt;=0,"Pagada",IF(J17="","Sin fecha",IF(J17&lt;$E$5,"Vencido",IF(J17-$E$5&lt;=$C$5,"Vence pronto","En plazo"))))))</f>
        <v/>
      </c>
    </row>
    <row r="18">
      <c r="B18" s="28" t="n"/>
      <c r="C18" s="5" t="n"/>
      <c r="D18" s="6" t="n"/>
      <c r="E18" s="28" t="n"/>
      <c r="F18" s="30" t="n"/>
      <c r="G18" s="30" t="n"/>
      <c r="H18" s="31">
        <f>IF(OR(B18="",F18=""),"",IF(I18="Cancelada",0,MAX(0,F18-N(G18))))</f>
        <v/>
      </c>
      <c r="I18" s="5" t="n"/>
      <c r="J18" s="6" t="n"/>
      <c r="K18" s="29">
        <f>IF(OR(F18="",I18="Cancelada"),"",IF(Asistentes!$E$5=0,0,F18/Asistentes!$E$5))</f>
        <v/>
      </c>
      <c r="L18" s="23">
        <f>IF(B18="","",IF(I18="Cancelada","Cancelada",IF(H18&lt;=0,"Pagada",IF(J18="","Sin fecha",IF(J18&lt;$E$5,"Vencido",IF(J18-$E$5&lt;=$C$5,"Vence pronto","En plazo"))))))</f>
        <v/>
      </c>
    </row>
    <row r="19">
      <c r="B19" s="28" t="n"/>
      <c r="C19" s="5" t="n"/>
      <c r="D19" s="6" t="n"/>
      <c r="E19" s="28" t="n"/>
      <c r="F19" s="30" t="n"/>
      <c r="G19" s="30" t="n"/>
      <c r="H19" s="31">
        <f>IF(OR(B19="",F19=""),"",IF(I19="Cancelada",0,MAX(0,F19-N(G19))))</f>
        <v/>
      </c>
      <c r="I19" s="5" t="n"/>
      <c r="J19" s="6" t="n"/>
      <c r="K19" s="29">
        <f>IF(OR(F19="",I19="Cancelada"),"",IF(Asistentes!$E$5=0,0,F19/Asistentes!$E$5))</f>
        <v/>
      </c>
      <c r="L19" s="23">
        <f>IF(B19="","",IF(I19="Cancelada","Cancelada",IF(H19&lt;=0,"Pagada",IF(J19="","Sin fecha",IF(J19&lt;$E$5,"Vencido",IF(J19-$E$5&lt;=$C$5,"Vence pronto","En plazo"))))))</f>
        <v/>
      </c>
    </row>
    <row r="20">
      <c r="B20" s="28" t="n"/>
      <c r="C20" s="5" t="n"/>
      <c r="D20" s="6" t="n"/>
      <c r="E20" s="28" t="n"/>
      <c r="F20" s="30" t="n"/>
      <c r="G20" s="30" t="n"/>
      <c r="H20" s="31">
        <f>IF(OR(B20="",F20=""),"",IF(I20="Cancelada",0,MAX(0,F20-N(G20))))</f>
        <v/>
      </c>
      <c r="I20" s="5" t="n"/>
      <c r="J20" s="6" t="n"/>
      <c r="K20" s="29">
        <f>IF(OR(F20="",I20="Cancelada"),"",IF(Asistentes!$E$5=0,0,F20/Asistentes!$E$5))</f>
        <v/>
      </c>
      <c r="L20" s="23">
        <f>IF(B20="","",IF(I20="Cancelada","Cancelada",IF(H20&lt;=0,"Pagada",IF(J20="","Sin fecha",IF(J20&lt;$E$5,"Vencido",IF(J20-$E$5&lt;=$C$5,"Vence pronto","En plazo"))))))</f>
        <v/>
      </c>
    </row>
    <row r="21">
      <c r="B21" s="28" t="n"/>
      <c r="C21" s="5" t="n"/>
      <c r="D21" s="6" t="n"/>
      <c r="E21" s="28" t="n"/>
      <c r="F21" s="30" t="n"/>
      <c r="G21" s="30" t="n"/>
      <c r="H21" s="31">
        <f>IF(OR(B21="",F21=""),"",IF(I21="Cancelada",0,MAX(0,F21-N(G21))))</f>
        <v/>
      </c>
      <c r="I21" s="5" t="n"/>
      <c r="J21" s="6" t="n"/>
      <c r="K21" s="29">
        <f>IF(OR(F21="",I21="Cancelada"),"",IF(Asistentes!$E$5=0,0,F21/Asistentes!$E$5))</f>
        <v/>
      </c>
      <c r="L21" s="23">
        <f>IF(B21="","",IF(I21="Cancelada","Cancelada",IF(H21&lt;=0,"Pagada",IF(J21="","Sin fecha",IF(J21&lt;$E$5,"Vencido",IF(J21-$E$5&lt;=$C$5,"Vence pronto","En plazo"))))))</f>
        <v/>
      </c>
    </row>
    <row r="22">
      <c r="B22" s="28" t="n"/>
      <c r="C22" s="5" t="n"/>
      <c r="D22" s="6" t="n"/>
      <c r="E22" s="28" t="n"/>
      <c r="F22" s="30" t="n"/>
      <c r="G22" s="30" t="n"/>
      <c r="H22" s="31">
        <f>IF(OR(B22="",F22=""),"",IF(I22="Cancelada",0,MAX(0,F22-N(G22))))</f>
        <v/>
      </c>
      <c r="I22" s="5" t="n"/>
      <c r="J22" s="6" t="n"/>
      <c r="K22" s="29">
        <f>IF(OR(F22="",I22="Cancelada"),"",IF(Asistentes!$E$5=0,0,F22/Asistentes!$E$5))</f>
        <v/>
      </c>
      <c r="L22" s="23">
        <f>IF(B22="","",IF(I22="Cancelada","Cancelada",IF(H22&lt;=0,"Pagada",IF(J22="","Sin fecha",IF(J22&lt;$E$5,"Vencido",IF(J22-$E$5&lt;=$C$5,"Vence pronto","En plazo"))))))</f>
        <v/>
      </c>
    </row>
    <row r="23">
      <c r="B23" s="28" t="n"/>
      <c r="C23" s="5" t="n"/>
      <c r="D23" s="6" t="n"/>
      <c r="E23" s="28" t="n"/>
      <c r="F23" s="30" t="n"/>
      <c r="G23" s="30" t="n"/>
      <c r="H23" s="31">
        <f>IF(OR(B23="",F23=""),"",IF(I23="Cancelada",0,MAX(0,F23-N(G23))))</f>
        <v/>
      </c>
      <c r="I23" s="5" t="n"/>
      <c r="J23" s="6" t="n"/>
      <c r="K23" s="29">
        <f>IF(OR(F23="",I23="Cancelada"),"",IF(Asistentes!$E$5=0,0,F23/Asistentes!$E$5))</f>
        <v/>
      </c>
      <c r="L23" s="23">
        <f>IF(B23="","",IF(I23="Cancelada","Cancelada",IF(H23&lt;=0,"Pagada",IF(J23="","Sin fecha",IF(J23&lt;$E$5,"Vencido",IF(J23-$E$5&lt;=$C$5,"Vence pronto","En plazo"))))))</f>
        <v/>
      </c>
    </row>
    <row r="24">
      <c r="B24" s="28" t="n"/>
      <c r="C24" s="5" t="n"/>
      <c r="D24" s="6" t="n"/>
      <c r="E24" s="28" t="n"/>
      <c r="F24" s="30" t="n"/>
      <c r="G24" s="30" t="n"/>
      <c r="H24" s="31">
        <f>IF(OR(B24="",F24=""),"",IF(I24="Cancelada",0,MAX(0,F24-N(G24))))</f>
        <v/>
      </c>
      <c r="I24" s="5" t="n"/>
      <c r="J24" s="6" t="n"/>
      <c r="K24" s="29">
        <f>IF(OR(F24="",I24="Cancelada"),"",IF(Asistentes!$E$5=0,0,F24/Asistentes!$E$5))</f>
        <v/>
      </c>
      <c r="L24" s="23">
        <f>IF(B24="","",IF(I24="Cancelada","Cancelada",IF(H24&lt;=0,"Pagada",IF(J24="","Sin fecha",IF(J24&lt;$E$5,"Vencido",IF(J24-$E$5&lt;=$C$5,"Vence pronto","En plazo"))))))</f>
        <v/>
      </c>
    </row>
    <row r="25">
      <c r="B25" s="28" t="n"/>
      <c r="C25" s="5" t="n"/>
      <c r="D25" s="6" t="n"/>
      <c r="E25" s="28" t="n"/>
      <c r="F25" s="30" t="n"/>
      <c r="G25" s="30" t="n"/>
      <c r="H25" s="31">
        <f>IF(OR(B25="",F25=""),"",IF(I25="Cancelada",0,MAX(0,F25-N(G25))))</f>
        <v/>
      </c>
      <c r="I25" s="5" t="n"/>
      <c r="J25" s="6" t="n"/>
      <c r="K25" s="29">
        <f>IF(OR(F25="",I25="Cancelada"),"",IF(Asistentes!$E$5=0,0,F25/Asistentes!$E$5))</f>
        <v/>
      </c>
      <c r="L25" s="23">
        <f>IF(B25="","",IF(I25="Cancelada","Cancelada",IF(H25&lt;=0,"Pagada",IF(J25="","Sin fecha",IF(J25&lt;$E$5,"Vencido",IF(J25-$E$5&lt;=$C$5,"Vence pronto","En plazo"))))))</f>
        <v/>
      </c>
    </row>
    <row r="26">
      <c r="B26" s="28" t="n"/>
      <c r="C26" s="5" t="n"/>
      <c r="D26" s="6" t="n"/>
      <c r="E26" s="28" t="n"/>
      <c r="F26" s="30" t="n"/>
      <c r="G26" s="30" t="n"/>
      <c r="H26" s="31">
        <f>IF(OR(B26="",F26=""),"",IF(I26="Cancelada",0,MAX(0,F26-N(G26))))</f>
        <v/>
      </c>
      <c r="I26" s="5" t="n"/>
      <c r="J26" s="6" t="n"/>
      <c r="K26" s="29">
        <f>IF(OR(F26="",I26="Cancelada"),"",IF(Asistentes!$E$5=0,0,F26/Asistentes!$E$5))</f>
        <v/>
      </c>
      <c r="L26" s="23">
        <f>IF(B26="","",IF(I26="Cancelada","Cancelada",IF(H26&lt;=0,"Pagada",IF(J26="","Sin fecha",IF(J26&lt;$E$5,"Vencido",IF(J26-$E$5&lt;=$C$5,"Vence pronto","En plazo"))))))</f>
        <v/>
      </c>
    </row>
    <row r="27">
      <c r="B27" s="28" t="n"/>
      <c r="C27" s="5" t="n"/>
      <c r="D27" s="6" t="n"/>
      <c r="E27" s="28" t="n"/>
      <c r="F27" s="30" t="n"/>
      <c r="G27" s="30" t="n"/>
      <c r="H27" s="31">
        <f>IF(OR(B27="",F27=""),"",IF(I27="Cancelada",0,MAX(0,F27-N(G27))))</f>
        <v/>
      </c>
      <c r="I27" s="5" t="n"/>
      <c r="J27" s="6" t="n"/>
      <c r="K27" s="29">
        <f>IF(OR(F27="",I27="Cancelada"),"",IF(Asistentes!$E$5=0,0,F27/Asistentes!$E$5))</f>
        <v/>
      </c>
      <c r="L27" s="23">
        <f>IF(B27="","",IF(I27="Cancelada","Cancelada",IF(H27&lt;=0,"Pagada",IF(J27="","Sin fecha",IF(J27&lt;$E$5,"Vencido",IF(J27-$E$5&lt;=$C$5,"Vence pronto","En plazo"))))))</f>
        <v/>
      </c>
    </row>
    <row r="28">
      <c r="B28" s="28" t="n"/>
      <c r="C28" s="5" t="n"/>
      <c r="D28" s="6" t="n"/>
      <c r="E28" s="28" t="n"/>
      <c r="F28" s="30" t="n"/>
      <c r="G28" s="30" t="n"/>
      <c r="H28" s="31">
        <f>IF(OR(B28="",F28=""),"",IF(I28="Cancelada",0,MAX(0,F28-N(G28))))</f>
        <v/>
      </c>
      <c r="I28" s="5" t="n"/>
      <c r="J28" s="6" t="n"/>
      <c r="K28" s="29">
        <f>IF(OR(F28="",I28="Cancelada"),"",IF(Asistentes!$E$5=0,0,F28/Asistentes!$E$5))</f>
        <v/>
      </c>
      <c r="L28" s="23">
        <f>IF(B28="","",IF(I28="Cancelada","Cancelada",IF(H28&lt;=0,"Pagada",IF(J28="","Sin fecha",IF(J28&lt;$E$5,"Vencido",IF(J28-$E$5&lt;=$C$5,"Vence pronto","En plazo"))))))</f>
        <v/>
      </c>
    </row>
    <row r="29">
      <c r="B29" s="28" t="n"/>
      <c r="C29" s="5" t="n"/>
      <c r="D29" s="6" t="n"/>
      <c r="E29" s="28" t="n"/>
      <c r="F29" s="30" t="n"/>
      <c r="G29" s="30" t="n"/>
      <c r="H29" s="31">
        <f>IF(OR(B29="",F29=""),"",IF(I29="Cancelada",0,MAX(0,F29-N(G29))))</f>
        <v/>
      </c>
      <c r="I29" s="5" t="n"/>
      <c r="J29" s="6" t="n"/>
      <c r="K29" s="29">
        <f>IF(OR(F29="",I29="Cancelada"),"",IF(Asistentes!$E$5=0,0,F29/Asistentes!$E$5))</f>
        <v/>
      </c>
      <c r="L29" s="23">
        <f>IF(B29="","",IF(I29="Cancelada","Cancelada",IF(H29&lt;=0,"Pagada",IF(J29="","Sin fecha",IF(J29&lt;$E$5,"Vencido",IF(J29-$E$5&lt;=$C$5,"Vence pronto","En plazo"))))))</f>
        <v/>
      </c>
    </row>
    <row r="30">
      <c r="B30" s="28" t="n"/>
      <c r="C30" s="5" t="n"/>
      <c r="D30" s="6" t="n"/>
      <c r="E30" s="28" t="n"/>
      <c r="F30" s="30" t="n"/>
      <c r="G30" s="30" t="n"/>
      <c r="H30" s="31">
        <f>IF(OR(B30="",F30=""),"",IF(I30="Cancelada",0,MAX(0,F30-N(G30))))</f>
        <v/>
      </c>
      <c r="I30" s="5" t="n"/>
      <c r="J30" s="6" t="n"/>
      <c r="K30" s="29">
        <f>IF(OR(F30="",I30="Cancelada"),"",IF(Asistentes!$E$5=0,0,F30/Asistentes!$E$5))</f>
        <v/>
      </c>
      <c r="L30" s="23">
        <f>IF(B30="","",IF(I30="Cancelada","Cancelada",IF(H30&lt;=0,"Pagada",IF(J30="","Sin fecha",IF(J30&lt;$E$5,"Vencido",IF(J30-$E$5&lt;=$C$5,"Vence pronto","En plazo"))))))</f>
        <v/>
      </c>
    </row>
    <row r="31">
      <c r="B31" s="28" t="n"/>
      <c r="C31" s="5" t="n"/>
      <c r="D31" s="6" t="n"/>
      <c r="E31" s="28" t="n"/>
      <c r="F31" s="30" t="n"/>
      <c r="G31" s="30" t="n"/>
      <c r="H31" s="31">
        <f>IF(OR(B31="",F31=""),"",IF(I31="Cancelada",0,MAX(0,F31-N(G31))))</f>
        <v/>
      </c>
      <c r="I31" s="5" t="n"/>
      <c r="J31" s="6" t="n"/>
      <c r="K31" s="29">
        <f>IF(OR(F31="",I31="Cancelada"),"",IF(Asistentes!$E$5=0,0,F31/Asistentes!$E$5))</f>
        <v/>
      </c>
      <c r="L31" s="23">
        <f>IF(B31="","",IF(I31="Cancelada","Cancelada",IF(H31&lt;=0,"Pagada",IF(J31="","Sin fecha",IF(J31&lt;$E$5,"Vencido",IF(J31-$E$5&lt;=$C$5,"Vence pronto","En plazo"))))))</f>
        <v/>
      </c>
    </row>
    <row r="32">
      <c r="B32" s="28" t="n"/>
      <c r="C32" s="5" t="n"/>
      <c r="D32" s="6" t="n"/>
      <c r="E32" s="28" t="n"/>
      <c r="F32" s="30" t="n"/>
      <c r="G32" s="30" t="n"/>
      <c r="H32" s="31">
        <f>IF(OR(B32="",F32=""),"",IF(I32="Cancelada",0,MAX(0,F32-N(G32))))</f>
        <v/>
      </c>
      <c r="I32" s="5" t="n"/>
      <c r="J32" s="6" t="n"/>
      <c r="K32" s="29">
        <f>IF(OR(F32="",I32="Cancelada"),"",IF(Asistentes!$E$5=0,0,F32/Asistentes!$E$5))</f>
        <v/>
      </c>
      <c r="L32" s="23">
        <f>IF(B32="","",IF(I32="Cancelada","Cancelada",IF(H32&lt;=0,"Pagada",IF(J32="","Sin fecha",IF(J32&lt;$E$5,"Vencido",IF(J32-$E$5&lt;=$C$5,"Vence pronto","En plazo"))))))</f>
        <v/>
      </c>
    </row>
    <row r="33">
      <c r="B33" s="28" t="n"/>
      <c r="C33" s="5" t="n"/>
      <c r="D33" s="6" t="n"/>
      <c r="E33" s="28" t="n"/>
      <c r="F33" s="30" t="n"/>
      <c r="G33" s="30" t="n"/>
      <c r="H33" s="31">
        <f>IF(OR(B33="",F33=""),"",IF(I33="Cancelada",0,MAX(0,F33-N(G33))))</f>
        <v/>
      </c>
      <c r="I33" s="5" t="n"/>
      <c r="J33" s="6" t="n"/>
      <c r="K33" s="29">
        <f>IF(OR(F33="",I33="Cancelada"),"",IF(Asistentes!$E$5=0,0,F33/Asistentes!$E$5))</f>
        <v/>
      </c>
      <c r="L33" s="23">
        <f>IF(B33="","",IF(I33="Cancelada","Cancelada",IF(H33&lt;=0,"Pagada",IF(J33="","Sin fecha",IF(J33&lt;$E$5,"Vencido",IF(J33-$E$5&lt;=$C$5,"Vence pronto","En plazo"))))))</f>
        <v/>
      </c>
    </row>
    <row r="34">
      <c r="B34" s="28" t="n"/>
      <c r="C34" s="5" t="n"/>
      <c r="D34" s="6" t="n"/>
      <c r="E34" s="28" t="n"/>
      <c r="F34" s="30" t="n"/>
      <c r="G34" s="30" t="n"/>
      <c r="H34" s="31">
        <f>IF(OR(B34="",F34=""),"",IF(I34="Cancelada",0,MAX(0,F34-N(G34))))</f>
        <v/>
      </c>
      <c r="I34" s="5" t="n"/>
      <c r="J34" s="6" t="n"/>
      <c r="K34" s="29">
        <f>IF(OR(F34="",I34="Cancelada"),"",IF(Asistentes!$E$5=0,0,F34/Asistentes!$E$5))</f>
        <v/>
      </c>
      <c r="L34" s="23">
        <f>IF(B34="","",IF(I34="Cancelada","Cancelada",IF(H34&lt;=0,"Pagada",IF(J34="","Sin fecha",IF(J34&lt;$E$5,"Vencido",IF(J34-$E$5&lt;=$C$5,"Vence pronto","En plazo"))))))</f>
        <v/>
      </c>
    </row>
    <row r="35">
      <c r="B35" s="28" t="n"/>
      <c r="C35" s="5" t="n"/>
      <c r="D35" s="6" t="n"/>
      <c r="E35" s="28" t="n"/>
      <c r="F35" s="30" t="n"/>
      <c r="G35" s="30" t="n"/>
      <c r="H35" s="31">
        <f>IF(OR(B35="",F35=""),"",IF(I35="Cancelada",0,MAX(0,F35-N(G35))))</f>
        <v/>
      </c>
      <c r="I35" s="5" t="n"/>
      <c r="J35" s="6" t="n"/>
      <c r="K35" s="29">
        <f>IF(OR(F35="",I35="Cancelada"),"",IF(Asistentes!$E$5=0,0,F35/Asistentes!$E$5))</f>
        <v/>
      </c>
      <c r="L35" s="23">
        <f>IF(B35="","",IF(I35="Cancelada","Cancelada",IF(H35&lt;=0,"Pagada",IF(J35="","Sin fecha",IF(J35&lt;$E$5,"Vencido",IF(J35-$E$5&lt;=$C$5,"Vence pronto","En plazo"))))))</f>
        <v/>
      </c>
    </row>
    <row r="36">
      <c r="B36" s="28" t="n"/>
      <c r="C36" s="5" t="n"/>
      <c r="D36" s="6" t="n"/>
      <c r="E36" s="28" t="n"/>
      <c r="F36" s="30" t="n"/>
      <c r="G36" s="30" t="n"/>
      <c r="H36" s="31">
        <f>IF(OR(B36="",F36=""),"",IF(I36="Cancelada",0,MAX(0,F36-N(G36))))</f>
        <v/>
      </c>
      <c r="I36" s="5" t="n"/>
      <c r="J36" s="6" t="n"/>
      <c r="K36" s="29">
        <f>IF(OR(F36="",I36="Cancelada"),"",IF(Asistentes!$E$5=0,0,F36/Asistentes!$E$5))</f>
        <v/>
      </c>
      <c r="L36" s="23">
        <f>IF(B36="","",IF(I36="Cancelada","Cancelada",IF(H36&lt;=0,"Pagada",IF(J36="","Sin fecha",IF(J36&lt;$E$5,"Vencido",IF(J36-$E$5&lt;=$C$5,"Vence pronto","En plazo"))))))</f>
        <v/>
      </c>
    </row>
    <row r="37">
      <c r="B37" s="28" t="n"/>
      <c r="C37" s="5" t="n"/>
      <c r="D37" s="6" t="n"/>
      <c r="E37" s="28" t="n"/>
      <c r="F37" s="30" t="n"/>
      <c r="G37" s="30" t="n"/>
      <c r="H37" s="31">
        <f>IF(OR(B37="",F37=""),"",IF(I37="Cancelada",0,MAX(0,F37-N(G37))))</f>
        <v/>
      </c>
      <c r="I37" s="5" t="n"/>
      <c r="J37" s="6" t="n"/>
      <c r="K37" s="29">
        <f>IF(OR(F37="",I37="Cancelada"),"",IF(Asistentes!$E$5=0,0,F37/Asistentes!$E$5))</f>
        <v/>
      </c>
      <c r="L37" s="23">
        <f>IF(B37="","",IF(I37="Cancelada","Cancelada",IF(H37&lt;=0,"Pagada",IF(J37="","Sin fecha",IF(J37&lt;$E$5,"Vencido",IF(J37-$E$5&lt;=$C$5,"Vence pronto","En plazo"))))))</f>
        <v/>
      </c>
    </row>
    <row r="38">
      <c r="B38" s="28" t="n"/>
      <c r="C38" s="5" t="n"/>
      <c r="D38" s="6" t="n"/>
      <c r="E38" s="28" t="n"/>
      <c r="F38" s="30" t="n"/>
      <c r="G38" s="30" t="n"/>
      <c r="H38" s="31">
        <f>IF(OR(B38="",F38=""),"",IF(I38="Cancelada",0,MAX(0,F38-N(G38))))</f>
        <v/>
      </c>
      <c r="I38" s="5" t="n"/>
      <c r="J38" s="6" t="n"/>
      <c r="K38" s="29">
        <f>IF(OR(F38="",I38="Cancelada"),"",IF(Asistentes!$E$5=0,0,F38/Asistentes!$E$5))</f>
        <v/>
      </c>
      <c r="L38" s="23">
        <f>IF(B38="","",IF(I38="Cancelada","Cancelada",IF(H38&lt;=0,"Pagada",IF(J38="","Sin fecha",IF(J38&lt;$E$5,"Vencido",IF(J38-$E$5&lt;=$C$5,"Vence pronto","En plazo"))))))</f>
        <v/>
      </c>
    </row>
    <row r="39">
      <c r="B39" s="28" t="n"/>
      <c r="C39" s="5" t="n"/>
      <c r="D39" s="6" t="n"/>
      <c r="E39" s="28" t="n"/>
      <c r="F39" s="30" t="n"/>
      <c r="G39" s="30" t="n"/>
      <c r="H39" s="31">
        <f>IF(OR(B39="",F39=""),"",IF(I39="Cancelada",0,MAX(0,F39-N(G39))))</f>
        <v/>
      </c>
      <c r="I39" s="5" t="n"/>
      <c r="J39" s="6" t="n"/>
      <c r="K39" s="29">
        <f>IF(OR(F39="",I39="Cancelada"),"",IF(Asistentes!$E$5=0,0,F39/Asistentes!$E$5))</f>
        <v/>
      </c>
      <c r="L39" s="23">
        <f>IF(B39="","",IF(I39="Cancelada","Cancelada",IF(H39&lt;=0,"Pagada",IF(J39="","Sin fecha",IF(J39&lt;$E$5,"Vencido",IF(J39-$E$5&lt;=$C$5,"Vence pronto","En plazo"))))))</f>
        <v/>
      </c>
    </row>
    <row r="40">
      <c r="B40" s="28" t="n"/>
      <c r="C40" s="5" t="n"/>
      <c r="D40" s="6" t="n"/>
      <c r="E40" s="28" t="n"/>
      <c r="F40" s="30" t="n"/>
      <c r="G40" s="30" t="n"/>
      <c r="H40" s="31">
        <f>IF(OR(B40="",F40=""),"",IF(I40="Cancelada",0,MAX(0,F40-N(G40))))</f>
        <v/>
      </c>
      <c r="I40" s="5" t="n"/>
      <c r="J40" s="6" t="n"/>
      <c r="K40" s="29">
        <f>IF(OR(F40="",I40="Cancelada"),"",IF(Asistentes!$E$5=0,0,F40/Asistentes!$E$5))</f>
        <v/>
      </c>
      <c r="L40" s="23">
        <f>IF(B40="","",IF(I40="Cancelada","Cancelada",IF(H40&lt;=0,"Pagada",IF(J40="","Sin fecha",IF(J40&lt;$E$5,"Vencido",IF(J40-$E$5&lt;=$C$5,"Vence pronto","En plazo"))))))</f>
        <v/>
      </c>
    </row>
    <row r="41">
      <c r="B41" s="28" t="n"/>
      <c r="C41" s="5" t="n"/>
      <c r="D41" s="6" t="n"/>
      <c r="E41" s="28" t="n"/>
      <c r="F41" s="30" t="n"/>
      <c r="G41" s="30" t="n"/>
      <c r="H41" s="31">
        <f>IF(OR(B41="",F41=""),"",IF(I41="Cancelada",0,MAX(0,F41-N(G41))))</f>
        <v/>
      </c>
      <c r="I41" s="5" t="n"/>
      <c r="J41" s="6" t="n"/>
      <c r="K41" s="29">
        <f>IF(OR(F41="",I41="Cancelada"),"",IF(Asistentes!$E$5=0,0,F41/Asistentes!$E$5))</f>
        <v/>
      </c>
      <c r="L41" s="23">
        <f>IF(B41="","",IF(I41="Cancelada","Cancelada",IF(H41&lt;=0,"Pagada",IF(J41="","Sin fecha",IF(J41&lt;$E$5,"Vencido",IF(J41-$E$5&lt;=$C$5,"Vence pronto","En plazo"))))))</f>
        <v/>
      </c>
    </row>
    <row r="42">
      <c r="B42" s="28" t="n"/>
      <c r="C42" s="5" t="n"/>
      <c r="D42" s="6" t="n"/>
      <c r="E42" s="28" t="n"/>
      <c r="F42" s="30" t="n"/>
      <c r="G42" s="30" t="n"/>
      <c r="H42" s="31">
        <f>IF(OR(B42="",F42=""),"",IF(I42="Cancelada",0,MAX(0,F42-N(G42))))</f>
        <v/>
      </c>
      <c r="I42" s="5" t="n"/>
      <c r="J42" s="6" t="n"/>
      <c r="K42" s="29">
        <f>IF(OR(F42="",I42="Cancelada"),"",IF(Asistentes!$E$5=0,0,F42/Asistentes!$E$5))</f>
        <v/>
      </c>
      <c r="L42" s="23">
        <f>IF(B42="","",IF(I42="Cancelada","Cancelada",IF(H42&lt;=0,"Pagada",IF(J42="","Sin fecha",IF(J42&lt;$E$5,"Vencido",IF(J42-$E$5&lt;=$C$5,"Vence pronto","En plazo"))))))</f>
        <v/>
      </c>
    </row>
    <row r="43">
      <c r="B43" s="28" t="n"/>
      <c r="C43" s="5" t="n"/>
      <c r="D43" s="6" t="n"/>
      <c r="E43" s="28" t="n"/>
      <c r="F43" s="30" t="n"/>
      <c r="G43" s="30" t="n"/>
      <c r="H43" s="31">
        <f>IF(OR(B43="",F43=""),"",IF(I43="Cancelada",0,MAX(0,F43-N(G43))))</f>
        <v/>
      </c>
      <c r="I43" s="5" t="n"/>
      <c r="J43" s="6" t="n"/>
      <c r="K43" s="29">
        <f>IF(OR(F43="",I43="Cancelada"),"",IF(Asistentes!$E$5=0,0,F43/Asistentes!$E$5))</f>
        <v/>
      </c>
      <c r="L43" s="23">
        <f>IF(B43="","",IF(I43="Cancelada","Cancelada",IF(H43&lt;=0,"Pagada",IF(J43="","Sin fecha",IF(J43&lt;$E$5,"Vencido",IF(J43-$E$5&lt;=$C$5,"Vence pronto","En plazo"))))))</f>
        <v/>
      </c>
    </row>
    <row r="44">
      <c r="B44" s="28" t="n"/>
      <c r="C44" s="5" t="n"/>
      <c r="D44" s="6" t="n"/>
      <c r="E44" s="28" t="n"/>
      <c r="F44" s="30" t="n"/>
      <c r="G44" s="30" t="n"/>
      <c r="H44" s="31">
        <f>IF(OR(B44="",F44=""),"",IF(I44="Cancelada",0,MAX(0,F44-N(G44))))</f>
        <v/>
      </c>
      <c r="I44" s="5" t="n"/>
      <c r="J44" s="6" t="n"/>
      <c r="K44" s="29">
        <f>IF(OR(F44="",I44="Cancelada"),"",IF(Asistentes!$E$5=0,0,F44/Asistentes!$E$5))</f>
        <v/>
      </c>
      <c r="L44" s="23">
        <f>IF(B44="","",IF(I44="Cancelada","Cancelada",IF(H44&lt;=0,"Pagada",IF(J44="","Sin fecha",IF(J44&lt;$E$5,"Vencido",IF(J44-$E$5&lt;=$C$5,"Vence pronto","En plazo"))))))</f>
        <v/>
      </c>
    </row>
    <row r="45">
      <c r="B45" s="28" t="n"/>
      <c r="C45" s="5" t="n"/>
      <c r="D45" s="6" t="n"/>
      <c r="E45" s="28" t="n"/>
      <c r="F45" s="30" t="n"/>
      <c r="G45" s="30" t="n"/>
      <c r="H45" s="31">
        <f>IF(OR(B45="",F45=""),"",IF(I45="Cancelada",0,MAX(0,F45-N(G45))))</f>
        <v/>
      </c>
      <c r="I45" s="5" t="n"/>
      <c r="J45" s="6" t="n"/>
      <c r="K45" s="29">
        <f>IF(OR(F45="",I45="Cancelada"),"",IF(Asistentes!$E$5=0,0,F45/Asistentes!$E$5))</f>
        <v/>
      </c>
      <c r="L45" s="23">
        <f>IF(B45="","",IF(I45="Cancelada","Cancelada",IF(H45&lt;=0,"Pagada",IF(J45="","Sin fecha",IF(J45&lt;$E$5,"Vencido",IF(J45-$E$5&lt;=$C$5,"Vence pronto","En plazo"))))))</f>
        <v/>
      </c>
    </row>
    <row r="46">
      <c r="B46" s="28" t="n"/>
      <c r="C46" s="5" t="n"/>
      <c r="D46" s="6" t="n"/>
      <c r="E46" s="28" t="n"/>
      <c r="F46" s="30" t="n"/>
      <c r="G46" s="30" t="n"/>
      <c r="H46" s="31">
        <f>IF(OR(B46="",F46=""),"",IF(I46="Cancelada",0,MAX(0,F46-N(G46))))</f>
        <v/>
      </c>
      <c r="I46" s="5" t="n"/>
      <c r="J46" s="6" t="n"/>
      <c r="K46" s="29">
        <f>IF(OR(F46="",I46="Cancelada"),"",IF(Asistentes!$E$5=0,0,F46/Asistentes!$E$5))</f>
        <v/>
      </c>
      <c r="L46" s="23">
        <f>IF(B46="","",IF(I46="Cancelada","Cancelada",IF(H46&lt;=0,"Pagada",IF(J46="","Sin fecha",IF(J46&lt;$E$5,"Vencido",IF(J46-$E$5&lt;=$C$5,"Vence pronto","En plazo"))))))</f>
        <v/>
      </c>
    </row>
    <row r="47">
      <c r="B47" s="28" t="n"/>
      <c r="C47" s="5" t="n"/>
      <c r="D47" s="6" t="n"/>
      <c r="E47" s="28" t="n"/>
      <c r="F47" s="30" t="n"/>
      <c r="G47" s="30" t="n"/>
      <c r="H47" s="31">
        <f>IF(OR(B47="",F47=""),"",IF(I47="Cancelada",0,MAX(0,F47-N(G47))))</f>
        <v/>
      </c>
      <c r="I47" s="5" t="n"/>
      <c r="J47" s="6" t="n"/>
      <c r="K47" s="29">
        <f>IF(OR(F47="",I47="Cancelada"),"",IF(Asistentes!$E$5=0,0,F47/Asistentes!$E$5))</f>
        <v/>
      </c>
      <c r="L47" s="23">
        <f>IF(B47="","",IF(I47="Cancelada","Cancelada",IF(H47&lt;=0,"Pagada",IF(J47="","Sin fecha",IF(J47&lt;$E$5,"Vencido",IF(J47-$E$5&lt;=$C$5,"Vence pronto","En plazo"))))))</f>
        <v/>
      </c>
    </row>
    <row r="49">
      <c r="B49" s="19" t="inlineStr">
        <is>
          <t>Totales (sin canceladas)</t>
        </is>
      </c>
      <c r="C49" s="19" t="inlineStr"/>
      <c r="D49" s="19" t="inlineStr"/>
      <c r="E49" s="19" t="inlineStr"/>
      <c r="F49" s="20">
        <f>SUMIF(I8:I47,"&lt;&gt;Cancelada",F8:F47)</f>
        <v/>
      </c>
      <c r="G49" s="20">
        <f>SUMIF(I8:I47,"&lt;&gt;Cancelada",G8:G47)</f>
        <v/>
      </c>
      <c r="H49" s="20">
        <f>SUM(H8:H47)</f>
        <v/>
      </c>
      <c r="K49" s="20">
        <f>SUM(K8:K47)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L8:L47">
    <cfRule type="cellIs" priority="1" operator="equal" dxfId="0">
      <formula>"Vencido"</formula>
    </cfRule>
    <cfRule type="cellIs" priority="2" operator="equal" dxfId="1">
      <formula>"Vence pronto"</formula>
    </cfRule>
    <cfRule type="cellIs" priority="3" operator="equal" dxfId="2">
      <formula>"Pagada"</formula>
    </cfRule>
  </conditionalFormatting>
  <conditionalFormatting sqref="B8:B47">
    <cfRule type="expression" priority="4" dxfId="3">
      <formula>$I8="Cancelada"</formula>
    </cfRule>
  </conditionalFormatting>
  <conditionalFormatting sqref="F8:F47">
    <cfRule type="dataBar" priority="5">
      <dataBar>
        <cfvo type="num" val="0"/>
        <cfvo type="max"/>
        <color rgb="0010B981"/>
      </dataBar>
    </cfRule>
  </conditionalFormatting>
  <dataValidations count="4">
    <dataValidation sqref="C8:C47" showDropDown="0" showInputMessage="0" showErrorMessage="0" allowBlank="1" type="list">
      <formula1>=Listas!$D$2:$D$7</formula1>
    </dataValidation>
    <dataValidation sqref="I8:I47" showDropDown="0" showInputMessage="0" showErrorMessage="0" allowBlank="1" type="list">
      <formula1>=Listas!$E$2:$E$4</formula1>
    </dataValidation>
    <dataValidation sqref="D8:D47 J8:J47" showDropDown="0" showInputMessage="0" showErrorMessage="1" allowBlank="1" errorTitle="Fecha" error="Escribe una fecha válida, por ejemplo 12/06/2027." type="date" operator="greaterThan">
      <formula1>1</formula1>
    </dataValidation>
    <dataValidation sqref="F8:G47" showDropDown="0" showInputMessage="0" showErrorMessage="1" allowBlank="1" errorTitle="Importe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K4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7" customWidth="1" min="3" max="3"/>
    <col width="9" customWidth="1" min="4" max="4"/>
    <col width="11" customWidth="1" min="5" max="5"/>
    <col width="9" customWidth="1" min="6" max="6"/>
    <col width="30" customWidth="1" min="7" max="7"/>
    <col width="24" customWidth="1" min="8" max="8"/>
    <col width="16" customWidth="1" min="9" max="9"/>
    <col width="22" customWidth="1" min="10" max="10"/>
    <col width="28" customWidth="1" min="11" max="11"/>
  </cols>
  <sheetData>
    <row r="2" ht="34" customHeight="1">
      <c r="B2" s="1" t="inlineStr">
        <is>
          <t>Itinerario por horas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Ordena el plan por fecha y hora: la hora de fin y los solapes se calculan solos.</t>
        </is>
      </c>
    </row>
    <row r="7" ht="34" customHeight="1">
      <c r="B7" s="15" t="inlineStr">
        <is>
          <t>Fecha</t>
        </is>
      </c>
      <c r="C7" s="15" t="inlineStr">
        <is>
          <t>Día</t>
        </is>
      </c>
      <c r="D7" s="15" t="inlineStr">
        <is>
          <t>Inicio</t>
        </is>
      </c>
      <c r="E7" s="15" t="inlineStr">
        <is>
          <t>Duración (min)</t>
        </is>
      </c>
      <c r="F7" s="15" t="inlineStr">
        <is>
          <t>Fin</t>
        </is>
      </c>
      <c r="G7" s="15" t="inlineStr">
        <is>
          <t>Plan</t>
        </is>
      </c>
      <c r="H7" s="15" t="inlineStr">
        <is>
          <t>Lugar</t>
        </is>
      </c>
      <c r="I7" s="15" t="inlineStr">
        <is>
          <t>Responsable</t>
        </is>
      </c>
      <c r="J7" s="15" t="inlineStr">
        <is>
          <t>Control</t>
        </is>
      </c>
      <c r="K7" s="15" t="inlineStr">
        <is>
          <t>Notas</t>
        </is>
      </c>
    </row>
    <row r="8">
      <c r="B8" s="6" t="n">
        <v>46549</v>
      </c>
      <c r="C8" s="23">
        <f>IF(B8="","",MID("LunMarMiéJueVieSábDom",(WEEKDAY(B8,2)-1)*3+1,3))</f>
        <v/>
      </c>
      <c r="D8" s="35" t="n">
        <v>0.7083333333333334</v>
      </c>
      <c r="E8" s="33" t="n">
        <v>60</v>
      </c>
      <c r="F8" s="36">
        <f>IF(OR(D8="",E8=""),"",MOD(D8+E8/1440,1))</f>
        <v/>
      </c>
      <c r="G8" s="28" t="inlineStr">
        <is>
          <t>Llegada y reparto de habitaciones</t>
        </is>
      </c>
      <c r="H8" s="28" t="inlineStr">
        <is>
          <t>Casa Los Olivos</t>
        </is>
      </c>
      <c r="I8" s="5" t="inlineStr">
        <is>
          <t>Lucía</t>
        </is>
      </c>
      <c r="J8" s="23">
        <f>IF(OR(B8="",F8=""),"",IF(AND(B9=B8,D9&lt;&gt;"",D9&lt;D8+E8/1440),"Solapa con la siguiente","OK"))</f>
        <v/>
      </c>
      <c r="K8" s="28" t="inlineStr">
        <is>
          <t>Llevar las llaves y las camisetas</t>
        </is>
      </c>
    </row>
    <row r="9">
      <c r="B9" s="6" t="n">
        <v>46549</v>
      </c>
      <c r="C9" s="23">
        <f>IF(B9="","",MID("LunMarMiéJueVieSábDom",(WEEKDAY(B9,2)-1)*3+1,3))</f>
        <v/>
      </c>
      <c r="D9" s="35" t="n">
        <v>0.7604166666666666</v>
      </c>
      <c r="E9" s="33" t="n">
        <v>45</v>
      </c>
      <c r="F9" s="36">
        <f>IF(OR(D9="",E9=""),"",MOD(D9+E9/1440,1))</f>
        <v/>
      </c>
      <c r="G9" s="28" t="inlineStr">
        <is>
          <t>Brindis de bienvenida y juego de fotos</t>
        </is>
      </c>
      <c r="H9" s="28" t="inlineStr">
        <is>
          <t>Casa Los Olivos</t>
        </is>
      </c>
      <c r="I9" s="5" t="inlineStr">
        <is>
          <t>Carmen</t>
        </is>
      </c>
      <c r="J9" s="23">
        <f>IF(OR(B9="",F9=""),"",IF(AND(B10=B9,D10&lt;&gt;"",D10&lt;D9+E9/1440),"Solapa con la siguiente","OK"))</f>
        <v/>
      </c>
      <c r="K9" s="28" t="inlineStr">
        <is>
          <t>Sorpresa para Marta</t>
        </is>
      </c>
    </row>
    <row r="10">
      <c r="B10" s="6" t="n">
        <v>46549</v>
      </c>
      <c r="C10" s="23">
        <f>IF(B10="","",MID("LunMarMiéJueVieSábDom",(WEEKDAY(B10,2)-1)*3+1,3))</f>
        <v/>
      </c>
      <c r="D10" s="35" t="n">
        <v>0.875</v>
      </c>
      <c r="E10" s="33" t="n">
        <v>150</v>
      </c>
      <c r="F10" s="36">
        <f>IF(OR(D10="",E10=""),"",MOD(D10+E10/1440,1))</f>
        <v/>
      </c>
      <c r="G10" s="28" t="inlineStr">
        <is>
          <t>Cena de bienvenida</t>
        </is>
      </c>
      <c r="H10" s="28" t="inlineStr">
        <is>
          <t>Restaurante La Higuera</t>
        </is>
      </c>
      <c r="I10" s="5" t="inlineStr">
        <is>
          <t>Lucía</t>
        </is>
      </c>
      <c r="J10" s="23">
        <f>IF(OR(B10="",F10=""),"",IF(AND(B11=B10,D11&lt;&gt;"",D11&lt;D10+E10/1440),"Solapa con la siguiente","OK"))</f>
        <v/>
      </c>
      <c r="K10" s="28" t="inlineStr">
        <is>
          <t>Mesa para 11 a nombre de Lucía</t>
        </is>
      </c>
    </row>
    <row r="11">
      <c r="B11" s="6" t="n">
        <v>46550</v>
      </c>
      <c r="C11" s="23">
        <f>IF(B11="","",MID("LunMarMiéJueVieSábDom",(WEEKDAY(B11,2)-1)*3+1,3))</f>
        <v/>
      </c>
      <c r="D11" s="35" t="n">
        <v>0.4166666666666667</v>
      </c>
      <c r="E11" s="33" t="n">
        <v>60</v>
      </c>
      <c r="F11" s="36">
        <f>IF(OR(D11="",E11=""),"",MOD(D11+E11/1440,1))</f>
        <v/>
      </c>
      <c r="G11" s="28" t="inlineStr">
        <is>
          <t>Desayuno y paseo</t>
        </is>
      </c>
      <c r="H11" s="28" t="inlineStr">
        <is>
          <t>Casa Los Olivos</t>
        </is>
      </c>
      <c r="I11" s="5" t="inlineStr">
        <is>
          <t>Irene</t>
        </is>
      </c>
      <c r="J11" s="23">
        <f>IF(OR(B11="",F11=""),"",IF(AND(B12=B11,D12&lt;&gt;"",D12&lt;D11+E11/1440),"Solapa con la siguiente","OK"))</f>
        <v/>
      </c>
      <c r="K11" s="28" t="inlineStr"/>
    </row>
    <row r="12">
      <c r="B12" s="6" t="n">
        <v>46550</v>
      </c>
      <c r="C12" s="23">
        <f>IF(B12="","",MID("LunMarMiéJueVieSábDom",(WEEKDAY(B12,2)-1)*3+1,3))</f>
        <v/>
      </c>
      <c r="D12" s="35" t="n">
        <v>0.4791666666666667</v>
      </c>
      <c r="E12" s="33" t="n">
        <v>180</v>
      </c>
      <c r="F12" s="36">
        <f>IF(OR(D12="",E12=""),"",MOD(D12+E12/1440,1))</f>
        <v/>
      </c>
      <c r="G12" s="28" t="inlineStr">
        <is>
          <t>Spa y circuito termal</t>
        </is>
      </c>
      <c r="H12" s="28" t="inlineStr">
        <is>
          <t>Spa Aguas Claras</t>
        </is>
      </c>
      <c r="I12" s="5" t="inlineStr">
        <is>
          <t>Carmen</t>
        </is>
      </c>
      <c r="J12" s="23">
        <f>IF(OR(B12="",F12=""),"",IF(AND(B13=B12,D13&lt;&gt;"",D13&lt;D12+E12/1440),"Solapa con la siguiente","OK"))</f>
        <v/>
      </c>
      <c r="K12" s="28" t="inlineStr">
        <is>
          <t>Llevar bañador y chanclas</t>
        </is>
      </c>
    </row>
    <row r="13">
      <c r="B13" s="6" t="n">
        <v>46550</v>
      </c>
      <c r="C13" s="23">
        <f>IF(B13="","",MID("LunMarMiéJueVieSábDom",(WEEKDAY(B13,2)-1)*3+1,3))</f>
        <v/>
      </c>
      <c r="D13" s="35" t="n">
        <v>0.625</v>
      </c>
      <c r="E13" s="33" t="n">
        <v>120</v>
      </c>
      <c r="F13" s="36">
        <f>IF(OR(D13="",E13=""),"",MOD(D13+E13/1440,1))</f>
        <v/>
      </c>
      <c r="G13" s="28" t="inlineStr">
        <is>
          <t>Barbacoa</t>
        </is>
      </c>
      <c r="H13" s="28" t="inlineStr">
        <is>
          <t>Casa Los Olivos</t>
        </is>
      </c>
      <c r="I13" s="5" t="inlineStr">
        <is>
          <t>Noa</t>
        </is>
      </c>
      <c r="J13" s="23">
        <f>IF(OR(B13="",F13=""),"",IF(AND(B14=B13,D14&lt;&gt;"",D14&lt;D13+E13/1440),"Solapa con la siguiente","OK"))</f>
        <v/>
      </c>
      <c r="K13" s="28" t="inlineStr">
        <is>
          <t>Avisar de la alergia de Elena</t>
        </is>
      </c>
    </row>
    <row r="14">
      <c r="B14" s="6" t="n">
        <v>46550</v>
      </c>
      <c r="C14" s="23">
        <f>IF(B14="","",MID("LunMarMiéJueVieSábDom",(WEEKDAY(B14,2)-1)*3+1,3))</f>
        <v/>
      </c>
      <c r="D14" s="35" t="n">
        <v>0.7291666666666666</v>
      </c>
      <c r="E14" s="33" t="n">
        <v>120</v>
      </c>
      <c r="F14" s="36">
        <f>IF(OR(D14="",E14=""),"",MOD(D14+E14/1440,1))</f>
        <v/>
      </c>
      <c r="G14" s="28" t="inlineStr">
        <is>
          <t>Taller de coctelería</t>
        </is>
      </c>
      <c r="H14" s="28" t="inlineStr">
        <is>
          <t>Bar Mixology</t>
        </is>
      </c>
      <c r="I14" s="5" t="inlineStr">
        <is>
          <t>Paula</t>
        </is>
      </c>
      <c r="J14" s="23">
        <f>IF(OR(B14="",F14=""),"",IF(AND(B15=B14,D15&lt;&gt;"",D15&lt;D14+E14/1440),"Solapa con la siguiente","OK"))</f>
        <v/>
      </c>
      <c r="K14" s="28" t="inlineStr"/>
    </row>
    <row r="15">
      <c r="B15" s="6" t="n">
        <v>46550</v>
      </c>
      <c r="C15" s="23">
        <f>IF(B15="","",MID("LunMarMiéJueVieSábDom",(WEEKDAY(B15,2)-1)*3+1,3))</f>
        <v/>
      </c>
      <c r="D15" s="35" t="n">
        <v>0.8541666666666666</v>
      </c>
      <c r="E15" s="33" t="n">
        <v>90</v>
      </c>
      <c r="F15" s="36">
        <f>IF(OR(D15="",E15=""),"",MOD(D15+E15/1440,1))</f>
        <v/>
      </c>
      <c r="G15" s="28" t="inlineStr">
        <is>
          <t>Fotomatón y entrega del regalo</t>
        </is>
      </c>
      <c r="H15" s="28" t="inlineStr">
        <is>
          <t>Casa Los Olivos</t>
        </is>
      </c>
      <c r="I15" s="5" t="inlineStr">
        <is>
          <t>Sandra</t>
        </is>
      </c>
      <c r="J15" s="23">
        <f>IF(OR(B15="",F15=""),"",IF(AND(B16=B15,D16&lt;&gt;"",D16&lt;D15+E15/1440),"Solapa con la siguiente","OK"))</f>
        <v/>
      </c>
      <c r="K15" s="28" t="inlineStr"/>
    </row>
    <row r="16">
      <c r="B16" s="6" t="n">
        <v>46550</v>
      </c>
      <c r="C16" s="23">
        <f>IF(B16="","",MID("LunMarMiéJueVieSábDom",(WEEKDAY(B16,2)-1)*3+1,3))</f>
        <v/>
      </c>
      <c r="D16" s="35" t="n">
        <v>0.9166666666666666</v>
      </c>
      <c r="E16" s="33" t="n">
        <v>180</v>
      </c>
      <c r="F16" s="36">
        <f>IF(OR(D16="",E16=""),"",MOD(D16+E16/1440,1))</f>
        <v/>
      </c>
      <c r="G16" s="28" t="inlineStr">
        <is>
          <t>Fiesta de noche</t>
        </is>
      </c>
      <c r="H16" s="28" t="inlineStr">
        <is>
          <t>Casa Los Olivos</t>
        </is>
      </c>
      <c r="I16" s="5" t="inlineStr">
        <is>
          <t>Beatriz</t>
        </is>
      </c>
      <c r="J16" s="23">
        <f>IF(OR(B16="",F16=""),"",IF(AND(B17=B16,D17&lt;&gt;"",D17&lt;D16+E16/1440),"Solapa con la siguiente","OK"))</f>
        <v/>
      </c>
      <c r="K16" s="28" t="inlineStr">
        <is>
          <t>Lista de música compartida</t>
        </is>
      </c>
    </row>
    <row r="17">
      <c r="B17" s="6" t="n">
        <v>46551</v>
      </c>
      <c r="C17" s="23">
        <f>IF(B17="","",MID("LunMarMiéJueVieSábDom",(WEEKDAY(B17,2)-1)*3+1,3))</f>
        <v/>
      </c>
      <c r="D17" s="35" t="n">
        <v>0.4583333333333333</v>
      </c>
      <c r="E17" s="33" t="n">
        <v>60</v>
      </c>
      <c r="F17" s="36">
        <f>IF(OR(D17="",E17=""),"",MOD(D17+E17/1440,1))</f>
        <v/>
      </c>
      <c r="G17" s="28" t="inlineStr">
        <is>
          <t>Brunch de despedida</t>
        </is>
      </c>
      <c r="H17" s="28" t="inlineStr">
        <is>
          <t>Casa Los Olivos</t>
        </is>
      </c>
      <c r="I17" s="5" t="inlineStr">
        <is>
          <t>Cristina</t>
        </is>
      </c>
      <c r="J17" s="23">
        <f>IF(OR(B17="",F17=""),"",IF(AND(B18=B17,D18&lt;&gt;"",D18&lt;D17+E17/1440),"Solapa con la siguiente","OK"))</f>
        <v/>
      </c>
      <c r="K17" s="28" t="inlineStr"/>
    </row>
    <row r="18">
      <c r="B18" s="6" t="n">
        <v>46551</v>
      </c>
      <c r="C18" s="23">
        <f>IF(B18="","",MID("LunMarMiéJueVieSábDom",(WEEKDAY(B18,2)-1)*3+1,3))</f>
        <v/>
      </c>
      <c r="D18" s="35" t="n">
        <v>0.5416666666666666</v>
      </c>
      <c r="E18" s="33" t="n">
        <v>45</v>
      </c>
      <c r="F18" s="36">
        <f>IF(OR(D18="",E18=""),"",MOD(D18+E18/1440,1))</f>
        <v/>
      </c>
      <c r="G18" s="28" t="inlineStr">
        <is>
          <t>Recoger, limpiar y entregar llaves</t>
        </is>
      </c>
      <c r="H18" s="28" t="inlineStr">
        <is>
          <t>Casa Los Olivos</t>
        </is>
      </c>
      <c r="I18" s="5" t="inlineStr">
        <is>
          <t>Lucía</t>
        </is>
      </c>
      <c r="J18" s="23">
        <f>IF(OR(B18="",F18=""),"",IF(AND(B19=B18,D19&lt;&gt;"",D19&lt;D18+E18/1440),"Solapa con la siguiente","OK"))</f>
        <v/>
      </c>
      <c r="K18" s="28" t="inlineStr">
        <is>
          <t>Revisar fianza</t>
        </is>
      </c>
    </row>
    <row r="19">
      <c r="B19" s="6" t="n">
        <v>46551</v>
      </c>
      <c r="C19" s="23">
        <f>IF(B19="","",MID("LunMarMiéJueVieSábDom",(WEEKDAY(B19,2)-1)*3+1,3))</f>
        <v/>
      </c>
      <c r="D19" s="35" t="n">
        <v>0.5833333333333334</v>
      </c>
      <c r="E19" s="33" t="n">
        <v>30</v>
      </c>
      <c r="F19" s="36">
        <f>IF(OR(D19="",E19=""),"",MOD(D19+E19/1440,1))</f>
        <v/>
      </c>
      <c r="G19" s="28" t="inlineStr">
        <is>
          <t>Salida del minibús</t>
        </is>
      </c>
      <c r="H19" s="28" t="inlineStr">
        <is>
          <t>Casa Los Olivos</t>
        </is>
      </c>
      <c r="I19" s="5" t="inlineStr">
        <is>
          <t>Carmen</t>
        </is>
      </c>
      <c r="J19" s="23">
        <f>IF(OR(B19="",F19=""),"",IF(AND(B20=B19,D20&lt;&gt;"",D20&lt;D19+E19/1440),"Solapa con la siguiente","OK"))</f>
        <v/>
      </c>
      <c r="K19" s="28" t="inlineStr"/>
    </row>
    <row r="20">
      <c r="B20" s="6" t="n"/>
      <c r="C20" s="23">
        <f>IF(B20="","",MID("LunMarMiéJueVieSábDom",(WEEKDAY(B20,2)-1)*3+1,3))</f>
        <v/>
      </c>
      <c r="D20" s="35" t="n"/>
      <c r="E20" s="33" t="n"/>
      <c r="F20" s="36">
        <f>IF(OR(D20="",E20=""),"",MOD(D20+E20/1440,1))</f>
        <v/>
      </c>
      <c r="G20" s="28" t="n"/>
      <c r="H20" s="28" t="n"/>
      <c r="I20" s="5" t="n"/>
      <c r="J20" s="23">
        <f>IF(OR(B20="",F20=""),"",IF(AND(B21=B20,D21&lt;&gt;"",D21&lt;D20+E20/1440),"Solapa con la siguiente","OK"))</f>
        <v/>
      </c>
      <c r="K20" s="28" t="n"/>
    </row>
    <row r="21">
      <c r="B21" s="6" t="n"/>
      <c r="C21" s="23">
        <f>IF(B21="","",MID("LunMarMiéJueVieSábDom",(WEEKDAY(B21,2)-1)*3+1,3))</f>
        <v/>
      </c>
      <c r="D21" s="35" t="n"/>
      <c r="E21" s="33" t="n"/>
      <c r="F21" s="36">
        <f>IF(OR(D21="",E21=""),"",MOD(D21+E21/1440,1))</f>
        <v/>
      </c>
      <c r="G21" s="28" t="n"/>
      <c r="H21" s="28" t="n"/>
      <c r="I21" s="5" t="n"/>
      <c r="J21" s="23">
        <f>IF(OR(B21="",F21=""),"",IF(AND(B22=B21,D22&lt;&gt;"",D22&lt;D21+E21/1440),"Solapa con la siguiente","OK"))</f>
        <v/>
      </c>
      <c r="K21" s="28" t="n"/>
    </row>
    <row r="22">
      <c r="B22" s="6" t="n"/>
      <c r="C22" s="23">
        <f>IF(B22="","",MID("LunMarMiéJueVieSábDom",(WEEKDAY(B22,2)-1)*3+1,3))</f>
        <v/>
      </c>
      <c r="D22" s="35" t="n"/>
      <c r="E22" s="33" t="n"/>
      <c r="F22" s="36">
        <f>IF(OR(D22="",E22=""),"",MOD(D22+E22/1440,1))</f>
        <v/>
      </c>
      <c r="G22" s="28" t="n"/>
      <c r="H22" s="28" t="n"/>
      <c r="I22" s="5" t="n"/>
      <c r="J22" s="23">
        <f>IF(OR(B22="",F22=""),"",IF(AND(B23=B22,D23&lt;&gt;"",D23&lt;D22+E22/1440),"Solapa con la siguiente","OK"))</f>
        <v/>
      </c>
      <c r="K22" s="28" t="n"/>
    </row>
    <row r="23">
      <c r="B23" s="6" t="n"/>
      <c r="C23" s="23">
        <f>IF(B23="","",MID("LunMarMiéJueVieSábDom",(WEEKDAY(B23,2)-1)*3+1,3))</f>
        <v/>
      </c>
      <c r="D23" s="35" t="n"/>
      <c r="E23" s="33" t="n"/>
      <c r="F23" s="36">
        <f>IF(OR(D23="",E23=""),"",MOD(D23+E23/1440,1))</f>
        <v/>
      </c>
      <c r="G23" s="28" t="n"/>
      <c r="H23" s="28" t="n"/>
      <c r="I23" s="5" t="n"/>
      <c r="J23" s="23">
        <f>IF(OR(B23="",F23=""),"",IF(AND(B24=B23,D24&lt;&gt;"",D24&lt;D23+E23/1440),"Solapa con la siguiente","OK"))</f>
        <v/>
      </c>
      <c r="K23" s="28" t="n"/>
    </row>
    <row r="24">
      <c r="B24" s="6" t="n"/>
      <c r="C24" s="23">
        <f>IF(B24="","",MID("LunMarMiéJueVieSábDom",(WEEKDAY(B24,2)-1)*3+1,3))</f>
        <v/>
      </c>
      <c r="D24" s="35" t="n"/>
      <c r="E24" s="33" t="n"/>
      <c r="F24" s="36">
        <f>IF(OR(D24="",E24=""),"",MOD(D24+E24/1440,1))</f>
        <v/>
      </c>
      <c r="G24" s="28" t="n"/>
      <c r="H24" s="28" t="n"/>
      <c r="I24" s="5" t="n"/>
      <c r="J24" s="23">
        <f>IF(OR(B24="",F24=""),"",IF(AND(B25=B24,D25&lt;&gt;"",D25&lt;D24+E24/1440),"Solapa con la siguiente","OK"))</f>
        <v/>
      </c>
      <c r="K24" s="28" t="n"/>
    </row>
    <row r="25">
      <c r="B25" s="6" t="n"/>
      <c r="C25" s="23">
        <f>IF(B25="","",MID("LunMarMiéJueVieSábDom",(WEEKDAY(B25,2)-1)*3+1,3))</f>
        <v/>
      </c>
      <c r="D25" s="35" t="n"/>
      <c r="E25" s="33" t="n"/>
      <c r="F25" s="36">
        <f>IF(OR(D25="",E25=""),"",MOD(D25+E25/1440,1))</f>
        <v/>
      </c>
      <c r="G25" s="28" t="n"/>
      <c r="H25" s="28" t="n"/>
      <c r="I25" s="5" t="n"/>
      <c r="J25" s="23">
        <f>IF(OR(B25="",F25=""),"",IF(AND(B26=B25,D26&lt;&gt;"",D26&lt;D25+E25/1440),"Solapa con la siguiente","OK"))</f>
        <v/>
      </c>
      <c r="K25" s="28" t="n"/>
    </row>
    <row r="26">
      <c r="B26" s="6" t="n"/>
      <c r="C26" s="23">
        <f>IF(B26="","",MID("LunMarMiéJueVieSábDom",(WEEKDAY(B26,2)-1)*3+1,3))</f>
        <v/>
      </c>
      <c r="D26" s="35" t="n"/>
      <c r="E26" s="33" t="n"/>
      <c r="F26" s="36">
        <f>IF(OR(D26="",E26=""),"",MOD(D26+E26/1440,1))</f>
        <v/>
      </c>
      <c r="G26" s="28" t="n"/>
      <c r="H26" s="28" t="n"/>
      <c r="I26" s="5" t="n"/>
      <c r="J26" s="23">
        <f>IF(OR(B26="",F26=""),"",IF(AND(B27=B26,D27&lt;&gt;"",D27&lt;D26+E26/1440),"Solapa con la siguiente","OK"))</f>
        <v/>
      </c>
      <c r="K26" s="28" t="n"/>
    </row>
    <row r="27">
      <c r="B27" s="6" t="n"/>
      <c r="C27" s="23">
        <f>IF(B27="","",MID("LunMarMiéJueVieSábDom",(WEEKDAY(B27,2)-1)*3+1,3))</f>
        <v/>
      </c>
      <c r="D27" s="35" t="n"/>
      <c r="E27" s="33" t="n"/>
      <c r="F27" s="36">
        <f>IF(OR(D27="",E27=""),"",MOD(D27+E27/1440,1))</f>
        <v/>
      </c>
      <c r="G27" s="28" t="n"/>
      <c r="H27" s="28" t="n"/>
      <c r="I27" s="5" t="n"/>
      <c r="J27" s="23">
        <f>IF(OR(B27="",F27=""),"",IF(AND(B28=B27,D28&lt;&gt;"",D28&lt;D27+E27/1440),"Solapa con la siguiente","OK"))</f>
        <v/>
      </c>
      <c r="K27" s="28" t="n"/>
    </row>
    <row r="28">
      <c r="B28" s="6" t="n"/>
      <c r="C28" s="23">
        <f>IF(B28="","",MID("LunMarMiéJueVieSábDom",(WEEKDAY(B28,2)-1)*3+1,3))</f>
        <v/>
      </c>
      <c r="D28" s="35" t="n"/>
      <c r="E28" s="33" t="n"/>
      <c r="F28" s="36">
        <f>IF(OR(D28="",E28=""),"",MOD(D28+E28/1440,1))</f>
        <v/>
      </c>
      <c r="G28" s="28" t="n"/>
      <c r="H28" s="28" t="n"/>
      <c r="I28" s="5" t="n"/>
      <c r="J28" s="23">
        <f>IF(OR(B28="",F28=""),"",IF(AND(B29=B28,D29&lt;&gt;"",D29&lt;D28+E28/1440),"Solapa con la siguiente","OK"))</f>
        <v/>
      </c>
      <c r="K28" s="28" t="n"/>
    </row>
    <row r="29">
      <c r="B29" s="6" t="n"/>
      <c r="C29" s="23">
        <f>IF(B29="","",MID("LunMarMiéJueVieSábDom",(WEEKDAY(B29,2)-1)*3+1,3))</f>
        <v/>
      </c>
      <c r="D29" s="35" t="n"/>
      <c r="E29" s="33" t="n"/>
      <c r="F29" s="36">
        <f>IF(OR(D29="",E29=""),"",MOD(D29+E29/1440,1))</f>
        <v/>
      </c>
      <c r="G29" s="28" t="n"/>
      <c r="H29" s="28" t="n"/>
      <c r="I29" s="5" t="n"/>
      <c r="J29" s="23">
        <f>IF(OR(B29="",F29=""),"",IF(AND(B30=B29,D30&lt;&gt;"",D30&lt;D29+E29/1440),"Solapa con la siguiente","OK"))</f>
        <v/>
      </c>
      <c r="K29" s="28" t="n"/>
    </row>
    <row r="30">
      <c r="B30" s="6" t="n"/>
      <c r="C30" s="23">
        <f>IF(B30="","",MID("LunMarMiéJueVieSábDom",(WEEKDAY(B30,2)-1)*3+1,3))</f>
        <v/>
      </c>
      <c r="D30" s="35" t="n"/>
      <c r="E30" s="33" t="n"/>
      <c r="F30" s="36">
        <f>IF(OR(D30="",E30=""),"",MOD(D30+E30/1440,1))</f>
        <v/>
      </c>
      <c r="G30" s="28" t="n"/>
      <c r="H30" s="28" t="n"/>
      <c r="I30" s="5" t="n"/>
      <c r="J30" s="23">
        <f>IF(OR(B30="",F30=""),"",IF(AND(B31=B30,D31&lt;&gt;"",D31&lt;D30+E30/1440),"Solapa con la siguiente","OK"))</f>
        <v/>
      </c>
      <c r="K30" s="28" t="n"/>
    </row>
    <row r="31">
      <c r="B31" s="6" t="n"/>
      <c r="C31" s="23">
        <f>IF(B31="","",MID("LunMarMiéJueVieSábDom",(WEEKDAY(B31,2)-1)*3+1,3))</f>
        <v/>
      </c>
      <c r="D31" s="35" t="n"/>
      <c r="E31" s="33" t="n"/>
      <c r="F31" s="36">
        <f>IF(OR(D31="",E31=""),"",MOD(D31+E31/1440,1))</f>
        <v/>
      </c>
      <c r="G31" s="28" t="n"/>
      <c r="H31" s="28" t="n"/>
      <c r="I31" s="5" t="n"/>
      <c r="J31" s="23">
        <f>IF(OR(B31="",F31=""),"",IF(AND(B32=B31,D32&lt;&gt;"",D32&lt;D31+E31/1440),"Solapa con la siguiente","OK"))</f>
        <v/>
      </c>
      <c r="K31" s="28" t="n"/>
    </row>
    <row r="32">
      <c r="B32" s="6" t="n"/>
      <c r="C32" s="23">
        <f>IF(B32="","",MID("LunMarMiéJueVieSábDom",(WEEKDAY(B32,2)-1)*3+1,3))</f>
        <v/>
      </c>
      <c r="D32" s="35" t="n"/>
      <c r="E32" s="33" t="n"/>
      <c r="F32" s="36">
        <f>IF(OR(D32="",E32=""),"",MOD(D32+E32/1440,1))</f>
        <v/>
      </c>
      <c r="G32" s="28" t="n"/>
      <c r="H32" s="28" t="n"/>
      <c r="I32" s="5" t="n"/>
      <c r="J32" s="23">
        <f>IF(OR(B32="",F32=""),"",IF(AND(B33=B32,D33&lt;&gt;"",D33&lt;D32+E32/1440),"Solapa con la siguiente","OK"))</f>
        <v/>
      </c>
      <c r="K32" s="28" t="n"/>
    </row>
    <row r="33">
      <c r="B33" s="6" t="n"/>
      <c r="C33" s="23">
        <f>IF(B33="","",MID("LunMarMiéJueVieSábDom",(WEEKDAY(B33,2)-1)*3+1,3))</f>
        <v/>
      </c>
      <c r="D33" s="35" t="n"/>
      <c r="E33" s="33" t="n"/>
      <c r="F33" s="36">
        <f>IF(OR(D33="",E33=""),"",MOD(D33+E33/1440,1))</f>
        <v/>
      </c>
      <c r="G33" s="28" t="n"/>
      <c r="H33" s="28" t="n"/>
      <c r="I33" s="5" t="n"/>
      <c r="J33" s="23">
        <f>IF(OR(B33="",F33=""),"",IF(AND(B34=B33,D34&lt;&gt;"",D34&lt;D33+E33/1440),"Solapa con la siguiente","OK"))</f>
        <v/>
      </c>
      <c r="K33" s="28" t="n"/>
    </row>
    <row r="34">
      <c r="B34" s="6" t="n"/>
      <c r="C34" s="23">
        <f>IF(B34="","",MID("LunMarMiéJueVieSábDom",(WEEKDAY(B34,2)-1)*3+1,3))</f>
        <v/>
      </c>
      <c r="D34" s="35" t="n"/>
      <c r="E34" s="33" t="n"/>
      <c r="F34" s="36">
        <f>IF(OR(D34="",E34=""),"",MOD(D34+E34/1440,1))</f>
        <v/>
      </c>
      <c r="G34" s="28" t="n"/>
      <c r="H34" s="28" t="n"/>
      <c r="I34" s="5" t="n"/>
      <c r="J34" s="23">
        <f>IF(OR(B34="",F34=""),"",IF(AND(B35=B34,D35&lt;&gt;"",D35&lt;D34+E34/1440),"Solapa con la siguiente","OK"))</f>
        <v/>
      </c>
      <c r="K34" s="28" t="n"/>
    </row>
    <row r="35">
      <c r="B35" s="6" t="n"/>
      <c r="C35" s="23">
        <f>IF(B35="","",MID("LunMarMiéJueVieSábDom",(WEEKDAY(B35,2)-1)*3+1,3))</f>
        <v/>
      </c>
      <c r="D35" s="35" t="n"/>
      <c r="E35" s="33" t="n"/>
      <c r="F35" s="36">
        <f>IF(OR(D35="",E35=""),"",MOD(D35+E35/1440,1))</f>
        <v/>
      </c>
      <c r="G35" s="28" t="n"/>
      <c r="H35" s="28" t="n"/>
      <c r="I35" s="5" t="n"/>
      <c r="J35" s="23">
        <f>IF(OR(B35="",F35=""),"",IF(AND(B36=B35,D36&lt;&gt;"",D36&lt;D35+E35/1440),"Solapa con la siguiente","OK"))</f>
        <v/>
      </c>
      <c r="K35" s="28" t="n"/>
    </row>
    <row r="36">
      <c r="B36" s="6" t="n"/>
      <c r="C36" s="23">
        <f>IF(B36="","",MID("LunMarMiéJueVieSábDom",(WEEKDAY(B36,2)-1)*3+1,3))</f>
        <v/>
      </c>
      <c r="D36" s="35" t="n"/>
      <c r="E36" s="33" t="n"/>
      <c r="F36" s="36">
        <f>IF(OR(D36="",E36=""),"",MOD(D36+E36/1440,1))</f>
        <v/>
      </c>
      <c r="G36" s="28" t="n"/>
      <c r="H36" s="28" t="n"/>
      <c r="I36" s="5" t="n"/>
      <c r="J36" s="23">
        <f>IF(OR(B36="",F36=""),"",IF(AND(B37=B36,D37&lt;&gt;"",D37&lt;D36+E36/1440),"Solapa con la siguiente","OK"))</f>
        <v/>
      </c>
      <c r="K36" s="28" t="n"/>
    </row>
    <row r="37">
      <c r="B37" s="6" t="n"/>
      <c r="C37" s="23">
        <f>IF(B37="","",MID("LunMarMiéJueVieSábDom",(WEEKDAY(B37,2)-1)*3+1,3))</f>
        <v/>
      </c>
      <c r="D37" s="35" t="n"/>
      <c r="E37" s="33" t="n"/>
      <c r="F37" s="36">
        <f>IF(OR(D37="",E37=""),"",MOD(D37+E37/1440,1))</f>
        <v/>
      </c>
      <c r="G37" s="28" t="n"/>
      <c r="H37" s="28" t="n"/>
      <c r="I37" s="5" t="n"/>
      <c r="J37" s="23">
        <f>IF(OR(B37="",F37=""),"",IF(AND(B38=B37,D38&lt;&gt;"",D38&lt;D37+E37/1440),"Solapa con la siguiente","OK"))</f>
        <v/>
      </c>
      <c r="K37" s="28" t="n"/>
    </row>
    <row r="38">
      <c r="B38" s="6" t="n"/>
      <c r="C38" s="23">
        <f>IF(B38="","",MID("LunMarMiéJueVieSábDom",(WEEKDAY(B38,2)-1)*3+1,3))</f>
        <v/>
      </c>
      <c r="D38" s="35" t="n"/>
      <c r="E38" s="33" t="n"/>
      <c r="F38" s="36">
        <f>IF(OR(D38="",E38=""),"",MOD(D38+E38/1440,1))</f>
        <v/>
      </c>
      <c r="G38" s="28" t="n"/>
      <c r="H38" s="28" t="n"/>
      <c r="I38" s="5" t="n"/>
      <c r="J38" s="23">
        <f>IF(OR(B38="",F38=""),"",IF(AND(B39=B38,D39&lt;&gt;"",D39&lt;D38+E38/1440),"Solapa con la siguiente","OK"))</f>
        <v/>
      </c>
      <c r="K38" s="28" t="n"/>
    </row>
    <row r="39">
      <c r="B39" s="6" t="n"/>
      <c r="C39" s="23">
        <f>IF(B39="","",MID("LunMarMiéJueVieSábDom",(WEEKDAY(B39,2)-1)*3+1,3))</f>
        <v/>
      </c>
      <c r="D39" s="35" t="n"/>
      <c r="E39" s="33" t="n"/>
      <c r="F39" s="36">
        <f>IF(OR(D39="",E39=""),"",MOD(D39+E39/1440,1))</f>
        <v/>
      </c>
      <c r="G39" s="28" t="n"/>
      <c r="H39" s="28" t="n"/>
      <c r="I39" s="5" t="n"/>
      <c r="J39" s="23">
        <f>IF(OR(B39="",F39=""),"",IF(AND(B40=B39,D40&lt;&gt;"",D40&lt;D39+E39/1440),"Solapa con la siguiente","OK"))</f>
        <v/>
      </c>
      <c r="K39" s="28" t="n"/>
    </row>
    <row r="40">
      <c r="B40" s="6" t="n"/>
      <c r="C40" s="23">
        <f>IF(B40="","",MID("LunMarMiéJueVieSábDom",(WEEKDAY(B40,2)-1)*3+1,3))</f>
        <v/>
      </c>
      <c r="D40" s="35" t="n"/>
      <c r="E40" s="33" t="n"/>
      <c r="F40" s="36">
        <f>IF(OR(D40="",E40=""),"",MOD(D40+E40/1440,1))</f>
        <v/>
      </c>
      <c r="G40" s="28" t="n"/>
      <c r="H40" s="28" t="n"/>
      <c r="I40" s="5" t="n"/>
      <c r="J40" s="23">
        <f>IF(OR(B40="",F40=""),"",IF(AND(B41=B40,D41&lt;&gt;"",D41&lt;D40+E40/1440),"Solapa con la siguiente","OK"))</f>
        <v/>
      </c>
      <c r="K40" s="28" t="n"/>
    </row>
    <row r="41">
      <c r="B41" s="6" t="n"/>
      <c r="C41" s="23">
        <f>IF(B41="","",MID("LunMarMiéJueVieSábDom",(WEEKDAY(B41,2)-1)*3+1,3))</f>
        <v/>
      </c>
      <c r="D41" s="35" t="n"/>
      <c r="E41" s="33" t="n"/>
      <c r="F41" s="36">
        <f>IF(OR(D41="",E41=""),"",MOD(D41+E41/1440,1))</f>
        <v/>
      </c>
      <c r="G41" s="28" t="n"/>
      <c r="H41" s="28" t="n"/>
      <c r="I41" s="5" t="n"/>
      <c r="J41" s="23">
        <f>IF(OR(B41="",F41=""),"",IF(AND(B42=B41,D42&lt;&gt;"",D42&lt;D41+E41/1440),"Solapa con la siguiente","OK"))</f>
        <v/>
      </c>
      <c r="K41" s="28" t="n"/>
    </row>
    <row r="42">
      <c r="B42" s="6" t="n"/>
      <c r="C42" s="23">
        <f>IF(B42="","",MID("LunMarMiéJueVieSábDom",(WEEKDAY(B42,2)-1)*3+1,3))</f>
        <v/>
      </c>
      <c r="D42" s="35" t="n"/>
      <c r="E42" s="33" t="n"/>
      <c r="F42" s="36">
        <f>IF(OR(D42="",E42=""),"",MOD(D42+E42/1440,1))</f>
        <v/>
      </c>
      <c r="G42" s="28" t="n"/>
      <c r="H42" s="28" t="n"/>
      <c r="I42" s="5" t="n"/>
      <c r="J42" s="23">
        <f>IF(OR(B42="",F42=""),"",IF(AND(B43=B42,D43&lt;&gt;"",D43&lt;D42+E42/1440),"Solapa con la siguiente","OK"))</f>
        <v/>
      </c>
      <c r="K42" s="28" t="n"/>
    </row>
    <row r="43">
      <c r="B43" s="6" t="n"/>
      <c r="C43" s="23">
        <f>IF(B43="","",MID("LunMarMiéJueVieSábDom",(WEEKDAY(B43,2)-1)*3+1,3))</f>
        <v/>
      </c>
      <c r="D43" s="35" t="n"/>
      <c r="E43" s="33" t="n"/>
      <c r="F43" s="36">
        <f>IF(OR(D43="",E43=""),"",MOD(D43+E43/1440,1))</f>
        <v/>
      </c>
      <c r="G43" s="28" t="n"/>
      <c r="H43" s="28" t="n"/>
      <c r="I43" s="5" t="n"/>
      <c r="J43" s="23">
        <f>IF(OR(B43="",F43=""),"",IF(AND(B44=B43,D44&lt;&gt;"",D44&lt;D43+E43/1440),"Solapa con la siguiente","OK"))</f>
        <v/>
      </c>
      <c r="K43" s="28" t="n"/>
    </row>
    <row r="44">
      <c r="B44" s="6" t="n"/>
      <c r="C44" s="23">
        <f>IF(B44="","",MID("LunMarMiéJueVieSábDom",(WEEKDAY(B44,2)-1)*3+1,3))</f>
        <v/>
      </c>
      <c r="D44" s="35" t="n"/>
      <c r="E44" s="33" t="n"/>
      <c r="F44" s="36">
        <f>IF(OR(D44="",E44=""),"",MOD(D44+E44/1440,1))</f>
        <v/>
      </c>
      <c r="G44" s="28" t="n"/>
      <c r="H44" s="28" t="n"/>
      <c r="I44" s="5" t="n"/>
      <c r="J44" s="23">
        <f>IF(OR(B44="",F44=""),"",IF(AND(B45=B44,D45&lt;&gt;"",D45&lt;D44+E44/1440),"Solapa con la siguiente","OK"))</f>
        <v/>
      </c>
      <c r="K44" s="28" t="n"/>
    </row>
    <row r="45">
      <c r="B45" s="6" t="n"/>
      <c r="C45" s="23">
        <f>IF(B45="","",MID("LunMarMiéJueVieSábDom",(WEEKDAY(B45,2)-1)*3+1,3))</f>
        <v/>
      </c>
      <c r="D45" s="35" t="n"/>
      <c r="E45" s="33" t="n"/>
      <c r="F45" s="36">
        <f>IF(OR(D45="",E45=""),"",MOD(D45+E45/1440,1))</f>
        <v/>
      </c>
      <c r="G45" s="28" t="n"/>
      <c r="H45" s="28" t="n"/>
      <c r="I45" s="5" t="n"/>
      <c r="J45" s="23">
        <f>IF(OR(B45="",F45=""),"",IF(AND(B46=B45,D46&lt;&gt;"",D46&lt;D45+E45/1440),"Solapa con la siguiente","OK"))</f>
        <v/>
      </c>
      <c r="K45" s="28" t="n"/>
    </row>
    <row r="46">
      <c r="B46" s="6" t="n"/>
      <c r="C46" s="23">
        <f>IF(B46="","",MID("LunMarMiéJueVieSábDom",(WEEKDAY(B46,2)-1)*3+1,3))</f>
        <v/>
      </c>
      <c r="D46" s="35" t="n"/>
      <c r="E46" s="33" t="n"/>
      <c r="F46" s="36">
        <f>IF(OR(D46="",E46=""),"",MOD(D46+E46/1440,1))</f>
        <v/>
      </c>
      <c r="G46" s="28" t="n"/>
      <c r="H46" s="28" t="n"/>
      <c r="I46" s="5" t="n"/>
      <c r="J46" s="23">
        <f>IF(OR(B46="",F46=""),"",IF(AND(B47=B46,D47&lt;&gt;"",D47&lt;D46+E46/1440),"Solapa con la siguiente","OK"))</f>
        <v/>
      </c>
      <c r="K46" s="28" t="n"/>
    </row>
    <row r="47">
      <c r="B47" s="6" t="n"/>
      <c r="C47" s="23">
        <f>IF(B47="","",MID("LunMarMiéJueVieSábDom",(WEEKDAY(B47,2)-1)*3+1,3))</f>
        <v/>
      </c>
      <c r="D47" s="35" t="n"/>
      <c r="E47" s="33" t="n"/>
      <c r="F47" s="36">
        <f>IF(OR(D47="",E47=""),"",MOD(D47+E47/1440,1))</f>
        <v/>
      </c>
      <c r="G47" s="28" t="n"/>
      <c r="H47" s="28" t="n"/>
      <c r="I47" s="5" t="n"/>
      <c r="J47" s="23">
        <f>IF(OR(B47="",F47=""),"",IF(AND(B48=B47,D48&lt;&gt;"",D48&lt;D47+E47/1440),"Solapa con la siguiente","OK"))</f>
        <v/>
      </c>
      <c r="K47" s="28" t="n"/>
    </row>
    <row r="49">
      <c r="B49" s="37" t="inlineStr">
        <is>
          <t>Total de planes:</t>
        </is>
      </c>
      <c r="D49" s="8">
        <f>COUNT(D8:D47)</f>
        <v/>
      </c>
      <c r="G49" s="4" t="inlineStr">
        <is>
          <t>Planes que se solapan:</t>
        </is>
      </c>
      <c r="H49" s="8">
        <f>COUNTIF(J8:J47,"Solapa con la siguiente")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J8:J47">
    <cfRule type="cellIs" priority="1" operator="equal" dxfId="0">
      <formula>"Solapa con la siguiente"</formula>
    </cfRule>
  </conditionalFormatting>
  <dataValidations count="2">
    <dataValidation sqref="E8:E47" showDropDown="0" showInputMessage="0" showErrorMessage="1" allowBlank="1" errorTitle="Duración" error="Escribe los minutos (entre 1 y 1440)." type="whole" operator="between">
      <formula1>1</formula1>
      <formula2>1440</formula2>
    </dataValidation>
    <dataValidation sqref="B8:B47" showDropDown="0" showInputMessage="0" showErrorMessage="1" allowBlank="1" errorTitle="Fecha" error="Escribe una fecha válida, por ejemplo 12/06/2027." type="date" operator="greaterThan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Planificador de despedida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4" t="inlineStr">
        <is>
          <t>CÓMO USARLA</t>
        </is>
      </c>
    </row>
    <row r="6" ht="30" customHeight="1">
      <c r="B6" s="38" t="inlineStr">
        <is>
          <t>1.  En la hoja «Panel» escribe el nombre del homenajeado/a (C5), la fecha del evento (F5) y el porcentaje de imprevistos que quieres reservar (H5, 10% por defecto).</t>
        </is>
      </c>
    </row>
    <row r="7" ht="30" customHeight="1">
      <c r="B7" s="38" t="inlineStr">
        <is>
          <t>2.  En «Asistentes» apunta una fila por persona: nombre, rol, confirmación (Sí, Pendiente o No) y si paga cuota. Marca «No» en ¿Paga cuota? para el homenajeado/a.</t>
        </is>
      </c>
    </row>
    <row r="8" ht="30" customHeight="1">
      <c r="B8" s="38" t="inlineStr">
        <is>
          <t>3.  En «Actividades» registra cada plan o gasto: categoría, fecha, proveedor, coste total y señal ya pagada. Pon la reserva en Confirmada, Pendiente o Cancelada.</t>
        </is>
      </c>
    </row>
    <row r="9" ht="30" customHeight="1">
      <c r="B9" s="38" t="inlineStr">
        <is>
          <t>4.  Indica la fecha límite de pago al proveedor y ajusta los días de aviso en la celda C5 de «Actividades» (15 por defecto): el estado pasa a «Vence pronto» o «Vencido».</t>
        </is>
      </c>
    </row>
    <row r="10" ht="30" customHeight="1">
      <c r="B10" s="38" t="inlineStr">
        <is>
          <t>5.  La cuota por persona (celda C5 de «Asistentes») se calcula sola: coste de las actividades no canceladas más imprevistos, dividido entre quienes confirman y pagan cuota.</t>
        </is>
      </c>
    </row>
    <row r="11" ht="30" customHeight="1">
      <c r="B11" s="38" t="inlineStr">
        <is>
          <t>6.  Cada vez que alguien te pague, escribe el importe acumulado en la columna «Pagado (€)» de «Asistentes» y la fecha del último pago. El estado y lo pendiente se actualizan solos.</t>
        </is>
      </c>
    </row>
    <row r="12" ht="30" customHeight="1">
      <c r="B12" s="38" t="inlineStr">
        <is>
          <t>7.  En «Itinerario» ordena el plan por fecha y hora, con la duración en minutos. La hora de fin se calcula y el control te avisa si dos planes se pisan.</t>
        </is>
      </c>
    </row>
    <row r="13" ht="30" customHeight="1">
      <c r="B13" s="38" t="inlineStr">
        <is>
          <t>8.  El «Panel» resume todo: coste previsto, cuota, recaudado, pendiente de cobrar, saldo del bote, coste por categoría, gráfico y las 10 primeras personas con pagos pendientes.</t>
        </is>
      </c>
    </row>
    <row r="15">
      <c r="B15" s="14" t="inlineStr">
        <is>
          <t>CONSEJOS</t>
        </is>
      </c>
    </row>
    <row r="16" ht="30" customHeight="1">
      <c r="B16" s="38" t="inlineStr">
        <is>
          <t>•  Las celdas con fondo crema y texto azul son para rellenar; las verdes se calculan solas. Los nombres, importes y fechas de ejemplo son ficticios: bórralos y escribe los tuyos.</t>
        </is>
      </c>
    </row>
    <row r="17" ht="30" customHeight="1">
      <c r="B17" s="38" t="inlineStr">
        <is>
          <t>•  Hay filas preparadas hasta la fila 47 (40 personas, 40 actividades y 40 planes). Si la cuota cambia porque llega alguien nuevo o se cancela un plan, se recalcula sola: avisa al grupo.</t>
        </is>
      </c>
    </row>
    <row r="18" ht="30" customHeight="1">
      <c r="B18" s="38" t="inlineStr">
        <is>
          <t>•  Si alguien aún no ha confirmado (Pendiente), no entra en el reparto hasta que lo cambies a «Sí». Cuando confirme, la cuota de los demás bajará.</t>
        </is>
      </c>
    </row>
    <row r="19" ht="30" customHeight="1">
      <c r="B19" s="38" t="inlineStr">
        <is>
          <t>•  El saldo del bote es lo recaudado menos las señales ya pagadas a proveedores; si es negativo, estás adelantando dinero de tu bolsillo.</t>
        </is>
      </c>
    </row>
    <row r="20" ht="30" customHeight="1">
      <c r="B20" s="38" t="inlineStr">
        <is>
          <t>•  Las hojas están protegidas sin contraseña para no romper fórmulas: Revisar &gt; Desproteger hoja si quieres modificar algo. La columna L de «Asistentes» y la J del «Panel» son auxiliares.</t>
        </is>
      </c>
    </row>
    <row r="22">
      <c r="B22" s="39" t="inlineStr">
        <is>
          <t>Las celdas con fondo crema y texto azul son para rellenar; las verdes se calculan solas.</t>
        </is>
      </c>
    </row>
    <row r="24" ht="44" customHeight="1">
      <c r="B24" s="40" t="inlineStr">
        <is>
          <t>Aviso: los importes son una previsión que tú introduces; la plantilla es una herramienta de organización de gastos entre amigos y no ofrece asesoramiento financiero.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Rol</t>
        </is>
      </c>
      <c r="B1" t="inlineStr">
        <is>
          <t>Confirmación</t>
        </is>
      </c>
      <c r="C1" t="inlineStr">
        <is>
          <t>Paga</t>
        </is>
      </c>
      <c r="D1" t="inlineStr">
        <is>
          <t>Categoría</t>
        </is>
      </c>
      <c r="E1" t="inlineStr">
        <is>
          <t>Reserva</t>
        </is>
      </c>
    </row>
    <row r="2">
      <c r="A2" t="inlineStr">
        <is>
          <t>Homenajeado/a</t>
        </is>
      </c>
      <c r="B2" t="inlineStr">
        <is>
          <t>Sí</t>
        </is>
      </c>
      <c r="C2" t="inlineStr">
        <is>
          <t>Sí</t>
        </is>
      </c>
      <c r="D2" t="inlineStr">
        <is>
          <t>Alojamiento</t>
        </is>
      </c>
      <c r="E2" t="inlineStr">
        <is>
          <t>Confirmada</t>
        </is>
      </c>
    </row>
    <row r="3">
      <c r="A3" t="inlineStr">
        <is>
          <t>Organizador/a</t>
        </is>
      </c>
      <c r="B3" t="inlineStr">
        <is>
          <t>Pendiente</t>
        </is>
      </c>
      <c r="C3" t="inlineStr">
        <is>
          <t>No</t>
        </is>
      </c>
      <c r="D3" t="inlineStr">
        <is>
          <t>Transporte</t>
        </is>
      </c>
      <c r="E3" t="inlineStr">
        <is>
          <t>Pendiente</t>
        </is>
      </c>
    </row>
    <row r="4">
      <c r="A4" t="inlineStr">
        <is>
          <t>Invitado/a</t>
        </is>
      </c>
      <c r="B4" t="inlineStr">
        <is>
          <t>No</t>
        </is>
      </c>
      <c r="D4" t="inlineStr">
        <is>
          <t>Comida y bebida</t>
        </is>
      </c>
      <c r="E4" t="inlineStr">
        <is>
          <t>Cancelada</t>
        </is>
      </c>
    </row>
    <row r="5">
      <c r="D5" t="inlineStr">
        <is>
          <t>Ocio y actividades</t>
        </is>
      </c>
    </row>
    <row r="6">
      <c r="D6" t="inlineStr">
        <is>
          <t>Decoración y regalos</t>
        </is>
      </c>
    </row>
    <row r="7">
      <c r="D7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2026-10-02T13:06:56Z</dcterms:created>
  <dcterms:modified xmlns:dcterms="http://purl.org/dc/terms/" xmlns:xsi="http://www.w3.org/2001/XMLSchema-instance" xsi:type="dcterms:W3CDTF">2026-10-02T13:06:56Z</dcterms:modified>
</cp:coreProperties>
</file>