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Invitados" sheetId="2" state="visible" r:id="rId2"/>
    <sheet xmlns:r="http://schemas.openxmlformats.org/officeDocument/2006/relationships" name="Presupuesto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dd/mm/yyyy"/>
    <numFmt numFmtId="166" formatCode="hh:mm"/>
    <numFmt numFmtId="167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i val="1"/>
      <color rgb="006B7280"/>
      <sz val="9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color rgb="00FFFFFF"/>
      <sz val="9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0" fontId="11" fillId="0" borderId="0" applyAlignment="1" pivotButton="0" quotePrefix="0" xfId="0">
      <alignment horizontal="right" vertical="center"/>
    </xf>
    <xf numFmtId="9" fontId="5" fillId="4" borderId="1" applyAlignment="1" applyProtection="1" pivotButton="0" quotePrefix="0" xfId="0">
      <alignment horizontal="center" vertical="center"/>
      <protection locked="0" hidden="0"/>
    </xf>
    <xf numFmtId="1" fontId="5" fillId="4" borderId="1" applyAlignment="1" applyProtection="1" pivotButton="0" quotePrefix="0" xfId="0">
      <alignment horizontal="center" vertical="center"/>
      <protection locked="0" hidden="0"/>
    </xf>
    <xf numFmtId="165" fontId="5" fillId="4" borderId="1" applyAlignment="1" applyProtection="1" pivotButton="0" quotePrefix="0" xfId="0">
      <alignment horizontal="center" vertical="center"/>
      <protection locked="0" hidden="0"/>
    </xf>
    <xf numFmtId="0" fontId="12" fillId="0" borderId="1" applyAlignment="1" pivotButton="0" quotePrefix="0" xfId="0">
      <alignment horizontal="center" vertical="center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5" fillId="4" borderId="1" applyAlignment="1" applyProtection="1" pivotButton="0" quotePrefix="0" xfId="0">
      <alignment horizontal="center" vertical="center"/>
      <protection locked="0" hidden="0"/>
    </xf>
    <xf numFmtId="1" fontId="12" fillId="0" borderId="1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 wrapText="1"/>
    </xf>
    <xf numFmtId="1" fontId="14" fillId="6" borderId="0" applyAlignment="1" pivotButton="0" quotePrefix="0" xfId="0">
      <alignment horizontal="center" vertical="center"/>
    </xf>
    <xf numFmtId="164" fontId="14" fillId="6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164" fontId="12" fillId="0" borderId="1" applyAlignment="1" pivotButton="0" quotePrefix="0" xfId="0">
      <alignment horizontal="center" vertical="center"/>
    </xf>
    <xf numFmtId="1" fontId="15" fillId="0" borderId="1" applyAlignment="1" pivotButton="0" quotePrefix="0" xfId="0">
      <alignment vertical="center"/>
    </xf>
    <xf numFmtId="9" fontId="12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4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vertical="center"/>
    </xf>
    <xf numFmtId="164" fontId="5" fillId="4" borderId="1" applyAlignment="1" applyProtection="1" pivotButton="0" quotePrefix="0" xfId="0">
      <alignment horizontal="right" vertical="center"/>
      <protection locked="0" hidden="0"/>
    </xf>
    <xf numFmtId="164" fontId="6" fillId="0" borderId="1" applyAlignment="1" pivotButton="0" quotePrefix="0" xfId="0">
      <alignment vertical="center"/>
    </xf>
    <xf numFmtId="9" fontId="6" fillId="0" borderId="1" applyAlignment="1" pivotButton="0" quotePrefix="0" xfId="0">
      <alignment horizontal="center" vertical="center"/>
    </xf>
    <xf numFmtId="164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164" fontId="12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166" fontId="5" fillId="4" borderId="1" applyAlignment="1" applyProtection="1" pivotButton="0" quotePrefix="0" xfId="0">
      <alignment horizontal="center" vertical="center"/>
      <protection locked="0" hidden="0"/>
    </xf>
    <xf numFmtId="166" fontId="12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66" fontId="8" fillId="5" borderId="1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vs real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'Presupuesto'!L7</f>
            </strRef>
          </tx>
          <spPr>
            <a:ln xmlns:a="http://schemas.openxmlformats.org/drawingml/2006/main">
              <a:prstDash val="solid"/>
            </a:ln>
          </spPr>
          <cat>
            <numRef>
              <f>'Presupuesto'!$K$8:$K$16</f>
            </numRef>
          </cat>
          <val>
            <numRef>
              <f>'Presupuesto'!$L$8:$L$16</f>
            </numRef>
          </val>
        </ser>
        <ser>
          <idx val="1"/>
          <order val="1"/>
          <tx>
            <strRef>
              <f>'Presupuesto'!M7</f>
            </strRef>
          </tx>
          <spPr>
            <a:ln xmlns:a="http://schemas.openxmlformats.org/drawingml/2006/main">
              <a:prstDash val="solid"/>
            </a:ln>
          </spPr>
          <cat>
            <numRef>
              <f>'Presupuesto'!$K$8:$K$16</f>
            </numRef>
          </cat>
          <val>
            <numRef>
              <f>'Presupuesto'!$M$8:$M$16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4" customWidth="1" min="3" max="3"/>
    <col width="14" customWidth="1" min="4" max="4"/>
    <col width="14" customWidth="1" min="5" max="5"/>
    <col width="3" customWidth="1" min="6" max="6"/>
    <col width="40" customWidth="1" min="7" max="7"/>
    <col width="24" customWidth="1" min="8" max="8"/>
    <col width="3" customWidth="1" min="9" max="9"/>
    <col hidden="1" width="8" customWidth="1" min="10" max="10"/>
  </cols>
  <sheetData>
    <row r="2" ht="34" customHeight="1">
      <c r="B2" s="1" t="inlineStr">
        <is>
          <t>Panel del planificador de fiesta infantil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Rellena los datos de la fiesta y consulta confirmaciones, tarta, bolsas, presupuesto y tareas de un vistazo.</t>
        </is>
      </c>
    </row>
    <row r="4">
      <c r="B4" s="4" t="inlineStr">
        <is>
          <t>DATOS DE LA FIESTA</t>
        </is>
      </c>
      <c r="G4" s="4" t="inlineStr">
        <is>
          <t>PARÁMETROS (EDITABLES)</t>
        </is>
      </c>
    </row>
    <row r="5">
      <c r="B5" s="5" t="inlineStr">
        <is>
          <t>Cumpleañero/a:</t>
        </is>
      </c>
      <c r="C5" s="6" t="inlineStr">
        <is>
          <t>Martina</t>
        </is>
      </c>
      <c r="G5" s="7" t="inlineStr">
        <is>
          <t>Margen extra de tarta (%):</t>
        </is>
      </c>
      <c r="H5" s="8" t="n">
        <v>0.1</v>
      </c>
    </row>
    <row r="6">
      <c r="B6" s="5" t="inlineStr">
        <is>
          <t>Edad que cumple:</t>
        </is>
      </c>
      <c r="C6" s="9" t="n">
        <v>6</v>
      </c>
      <c r="G6" s="7" t="inlineStr">
        <is>
          <t>Raciones de tarta por invitado:</t>
        </is>
      </c>
      <c r="H6" s="9" t="n">
        <v>1</v>
      </c>
    </row>
    <row r="7">
      <c r="B7" s="5" t="inlineStr">
        <is>
          <t>Fecha de la fiesta:</t>
        </is>
      </c>
      <c r="C7" s="10" t="n">
        <v>46340</v>
      </c>
      <c r="D7" s="11">
        <f>IF(C7="","",MID("LunMarMiéJueVieSábDom",(WEEKDAY(C7,2)-1)*3+1,3))</f>
        <v/>
      </c>
      <c r="G7" s="7" t="inlineStr">
        <is>
          <t>Bolsas de reserva (sorpresas):</t>
        </is>
      </c>
      <c r="H7" s="9" t="n">
        <v>3</v>
      </c>
    </row>
    <row r="8">
      <c r="B8" s="5" t="inlineStr">
        <is>
          <t>Lugar:</t>
        </is>
      </c>
      <c r="C8" s="6" t="inlineStr">
        <is>
          <t>Merendero del parque</t>
        </is>
      </c>
      <c r="D8" s="12" t="n"/>
      <c r="E8" s="13" t="n"/>
      <c r="G8" s="7" t="inlineStr">
        <is>
          <t>Tope de presupuesto (€):</t>
        </is>
      </c>
      <c r="H8" s="14" t="n">
        <v>750</v>
      </c>
    </row>
    <row r="9">
      <c r="B9" s="5" t="inlineStr">
        <is>
          <t>Días para la fiesta:</t>
        </is>
      </c>
      <c r="C9" s="15">
        <f>IF(C7="","",C7-TODAY())</f>
        <v/>
      </c>
    </row>
    <row r="11" ht="30" customHeight="1">
      <c r="B11" s="16" t="inlineStr">
        <is>
          <t>PERSONAS CONFIRMADAS</t>
        </is>
      </c>
      <c r="C11" s="16" t="inlineStr">
        <is>
          <t>NIÑOS CONFIRMADOS</t>
        </is>
      </c>
      <c r="D11" s="16" t="inlineStr">
        <is>
          <t>ADULTOS CONFIRMADOS</t>
        </is>
      </c>
      <c r="E11" s="16" t="inlineStr">
        <is>
          <t>PRESUPUESTO ESTIMADO</t>
        </is>
      </c>
      <c r="G11" s="16" t="inlineStr">
        <is>
          <t>GASTO REAL HASTA HOY</t>
        </is>
      </c>
      <c r="H11" s="16" t="inlineStr">
        <is>
          <t>MARGEN SOBRE EL TOPE</t>
        </is>
      </c>
    </row>
    <row r="12" ht="36" customHeight="1">
      <c r="B12" s="17">
        <f>COUNTIF(Invitados!$F$8:$F$47,"Sí")</f>
        <v/>
      </c>
      <c r="C12" s="17">
        <f>COUNTIFS(Invitados!$C$8:$C$47,"Niño",Invitados!$F$8:$F$47,"Sí")</f>
        <v/>
      </c>
      <c r="D12" s="17">
        <f>COUNTIFS(Invitados!$C$8:$C$47,"Adulto",Invitados!$F$8:$F$47,"Sí")</f>
        <v/>
      </c>
      <c r="E12" s="18">
        <f>Presupuesto!D38</f>
        <v/>
      </c>
      <c r="G12" s="18">
        <f>Presupuesto!E38</f>
        <v/>
      </c>
      <c r="H12" s="18">
        <f>Presupuesto!L25</f>
        <v/>
      </c>
    </row>
    <row r="14">
      <c r="B14" s="4" t="inlineStr">
        <is>
          <t>CONFIRMACIONES</t>
        </is>
      </c>
      <c r="G14" s="4" t="inlineStr">
        <is>
          <t>TARTA, BOLSAS Y COSTE</t>
        </is>
      </c>
    </row>
    <row r="15" ht="24" customHeight="1">
      <c r="B15" s="19" t="inlineStr">
        <is>
          <t>Estado</t>
        </is>
      </c>
      <c r="C15" s="19" t="inlineStr">
        <is>
          <t>Niños</t>
        </is>
      </c>
      <c r="D15" s="19" t="inlineStr">
        <is>
          <t>Adultos</t>
        </is>
      </c>
      <c r="E15" s="19" t="inlineStr">
        <is>
          <t>Total</t>
        </is>
      </c>
      <c r="G15" s="19" t="inlineStr">
        <is>
          <t>Concepto</t>
        </is>
      </c>
      <c r="H15" s="19" t="inlineStr">
        <is>
          <t>Cantidad</t>
        </is>
      </c>
    </row>
    <row r="16">
      <c r="B16" s="20" t="inlineStr">
        <is>
          <t>Sí</t>
        </is>
      </c>
      <c r="C16" s="21">
        <f>COUNTIFS(Invitados!$C$8:$C$47,"Niño",Invitados!$F$8:$F$47,B16)</f>
        <v/>
      </c>
      <c r="D16" s="21">
        <f>COUNTIFS(Invitados!$C$8:$C$47,"Adulto",Invitados!$F$8:$F$47,B16)</f>
        <v/>
      </c>
      <c r="E16" s="15">
        <f>C16+D16</f>
        <v/>
      </c>
      <c r="G16" s="22" t="inlineStr">
        <is>
          <t>Personas confirmadas</t>
        </is>
      </c>
      <c r="H16" s="15">
        <f>B12</f>
        <v/>
      </c>
    </row>
    <row r="17">
      <c r="B17" s="20" t="inlineStr">
        <is>
          <t>Pendiente</t>
        </is>
      </c>
      <c r="C17" s="21">
        <f>COUNTIFS(Invitados!$C$8:$C$47,"Niño",Invitados!$F$8:$F$47,B17)</f>
        <v/>
      </c>
      <c r="D17" s="21">
        <f>COUNTIFS(Invitados!$C$8:$C$47,"Adulto",Invitados!$F$8:$F$47,B17)</f>
        <v/>
      </c>
      <c r="E17" s="15">
        <f>C17+D17</f>
        <v/>
      </c>
      <c r="G17" s="22" t="inlineStr">
        <is>
          <t>Raciones de tarta a encargar (con margen)</t>
        </is>
      </c>
      <c r="H17" s="15">
        <f>-INT(-B12*H6*(1+H5))</f>
        <v/>
      </c>
    </row>
    <row r="18">
      <c r="B18" s="20" t="inlineStr">
        <is>
          <t>No</t>
        </is>
      </c>
      <c r="C18" s="21">
        <f>COUNTIFS(Invitados!$C$8:$C$47,"Niño",Invitados!$F$8:$F$47,B18)</f>
        <v/>
      </c>
      <c r="D18" s="21">
        <f>COUNTIFS(Invitados!$C$8:$C$47,"Adulto",Invitados!$F$8:$F$47,B18)</f>
        <v/>
      </c>
      <c r="E18" s="15">
        <f>C18+D18</f>
        <v/>
      </c>
      <c r="G18" s="22" t="inlineStr">
        <is>
          <t>Bolsas de cumpleaños a preparar</t>
        </is>
      </c>
      <c r="H18" s="15">
        <f>C12+H7</f>
        <v/>
      </c>
    </row>
    <row r="19">
      <c r="B19" s="23" t="inlineStr">
        <is>
          <t>Total invitados</t>
        </is>
      </c>
      <c r="C19" s="24">
        <f>SUM(C16:C18)</f>
        <v/>
      </c>
      <c r="D19" s="24">
        <f>SUM(D16:D18)</f>
        <v/>
      </c>
      <c r="E19" s="24">
        <f>SUM(E16:E18)</f>
        <v/>
      </c>
      <c r="G19" s="22" t="inlineStr">
        <is>
          <t>Confirmados con alergia o intolerancia</t>
        </is>
      </c>
      <c r="H19" s="15">
        <f>COUNT(Invitados!K8:K47)</f>
        <v/>
      </c>
    </row>
    <row r="20">
      <c r="G20" s="22" t="inlineStr">
        <is>
          <t>Invitados pendientes de responder</t>
        </is>
      </c>
      <c r="H20" s="15">
        <f>E17</f>
        <v/>
      </c>
    </row>
    <row r="21">
      <c r="B21" s="4" t="inlineStr">
        <is>
          <t>CHECKLIST</t>
        </is>
      </c>
      <c r="G21" s="22" t="inlineStr">
        <is>
          <t>Coste estimado por persona confirmada</t>
        </is>
      </c>
      <c r="H21" s="25">
        <f>IF(B12=0,0,E12/B12)</f>
        <v/>
      </c>
    </row>
    <row r="22" ht="24" customHeight="1">
      <c r="B22" s="19" t="inlineStr">
        <is>
          <t>Tareas</t>
        </is>
      </c>
      <c r="C22" s="19" t="inlineStr">
        <is>
          <t>Nº</t>
        </is>
      </c>
    </row>
    <row r="23">
      <c r="B23" s="22" t="inlineStr">
        <is>
          <t>Total de tareas</t>
        </is>
      </c>
      <c r="C23" s="15">
        <f>COUNTA(Checklist!$B$8:$B$37)</f>
        <v/>
      </c>
      <c r="G23" s="4" t="inlineStr">
        <is>
          <t>ALERGIAS A TENER EN CUENTA (CONFIRMADOS)</t>
        </is>
      </c>
    </row>
    <row r="24" ht="24" customHeight="1">
      <c r="B24" s="22" t="inlineStr">
        <is>
          <t>Hechas</t>
        </is>
      </c>
      <c r="C24" s="15">
        <f>COUNTIF(Checklist!$F$8:$F$37,"Hecho")</f>
        <v/>
      </c>
      <c r="G24" s="19" t="inlineStr">
        <is>
          <t>Invitado</t>
        </is>
      </c>
      <c r="H24" s="19" t="inlineStr">
        <is>
          <t>Alergia o intolerancia</t>
        </is>
      </c>
    </row>
    <row r="25">
      <c r="B25" s="22" t="inlineStr">
        <is>
          <t>Pendientes</t>
        </is>
      </c>
      <c r="C25" s="15">
        <f>C23-C24</f>
        <v/>
      </c>
      <c r="G25" s="20">
        <f>IF($J25="","",INDEX(Invitados!$B$8:$B$47,MATCH($J25,Invitados!$K$8:$K$47,0)))</f>
        <v/>
      </c>
      <c r="H25" s="20">
        <f>IF($J25="","",INDEX(Invitados!$G$8:$G$47,MATCH($J25,Invitados!$K$8:$K$47,0)))</f>
        <v/>
      </c>
      <c r="J25" s="26">
        <f>IFERROR(SMALL(Invitados!$K$8:$K$47,1),"")</f>
        <v/>
      </c>
    </row>
    <row r="26">
      <c r="B26" s="22" t="inlineStr">
        <is>
          <t>Vencidas</t>
        </is>
      </c>
      <c r="C26" s="15">
        <f>COUNTIF(Checklist!$H$8:$H$37,"Vencida")</f>
        <v/>
      </c>
      <c r="G26" s="20">
        <f>IF($J26="","",INDEX(Invitados!$B$8:$B$47,MATCH($J26,Invitados!$K$8:$K$47,0)))</f>
        <v/>
      </c>
      <c r="H26" s="20">
        <f>IF($J26="","",INDEX(Invitados!$G$8:$G$47,MATCH($J26,Invitados!$K$8:$K$47,0)))</f>
        <v/>
      </c>
      <c r="J26" s="26">
        <f>IFERROR(SMALL(Invitados!$K$8:$K$47,2),"")</f>
        <v/>
      </c>
    </row>
    <row r="27">
      <c r="B27" s="22" t="inlineStr">
        <is>
          <t>% completado</t>
        </is>
      </c>
      <c r="C27" s="27">
        <f>IF(C23=0,0,C24/C23)</f>
        <v/>
      </c>
      <c r="G27" s="20">
        <f>IF($J27="","",INDEX(Invitados!$B$8:$B$47,MATCH($J27,Invitados!$K$8:$K$47,0)))</f>
        <v/>
      </c>
      <c r="H27" s="20">
        <f>IF($J27="","",INDEX(Invitados!$G$8:$G$47,MATCH($J27,Invitados!$K$8:$K$47,0)))</f>
        <v/>
      </c>
      <c r="J27" s="26">
        <f>IFERROR(SMALL(Invitados!$K$8:$K$47,3),"")</f>
        <v/>
      </c>
    </row>
    <row r="28">
      <c r="G28" s="20">
        <f>IF($J28="","",INDEX(Invitados!$B$8:$B$47,MATCH($J28,Invitados!$K$8:$K$47,0)))</f>
        <v/>
      </c>
      <c r="H28" s="20">
        <f>IF($J28="","",INDEX(Invitados!$G$8:$G$47,MATCH($J28,Invitados!$K$8:$K$47,0)))</f>
        <v/>
      </c>
      <c r="J28" s="26">
        <f>IFERROR(SMALL(Invitados!$K$8:$K$47,4),"")</f>
        <v/>
      </c>
    </row>
    <row r="29">
      <c r="G29" s="20">
        <f>IF($J29="","",INDEX(Invitados!$B$8:$B$47,MATCH($J29,Invitados!$K$8:$K$47,0)))</f>
        <v/>
      </c>
      <c r="H29" s="20">
        <f>IF($J29="","",INDEX(Invitados!$G$8:$G$47,MATCH($J29,Invitados!$K$8:$K$47,0)))</f>
        <v/>
      </c>
      <c r="J29" s="26">
        <f>IFERROR(SMALL(Invitados!$K$8:$K$47,5),"")</f>
        <v/>
      </c>
    </row>
    <row r="30">
      <c r="G30" s="20">
        <f>IF($J30="","",INDEX(Invitados!$B$8:$B$47,MATCH($J30,Invitados!$K$8:$K$47,0)))</f>
        <v/>
      </c>
      <c r="H30" s="20">
        <f>IF($J30="","",INDEX(Invitados!$G$8:$G$47,MATCH($J30,Invitados!$K$8:$K$47,0)))</f>
        <v/>
      </c>
      <c r="J30" s="26">
        <f>IFERROR(SMALL(Invitados!$K$8:$K$47,6),"")</f>
        <v/>
      </c>
    </row>
    <row r="31">
      <c r="B31" s="4" t="inlineStr">
        <is>
          <t>PRESUPUESTO ESTIMADO FRENTE A REAL POR CATEGORÍA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H3"/>
    <mergeCell ref="B2:H2"/>
    <mergeCell ref="C8:E8"/>
  </mergeCells>
  <conditionalFormatting sqref="H12">
    <cfRule type="expression" priority="1" dxfId="0">
      <formula>H12&lt;0</formula>
    </cfRule>
  </conditionalFormatting>
  <conditionalFormatting sqref="C9">
    <cfRule type="expression" priority="2" dxfId="1">
      <formula>AND(ISNUMBER(C9),C9&lt;=7)</formula>
    </cfRule>
  </conditionalFormatting>
  <conditionalFormatting sqref="B16:B18">
    <cfRule type="cellIs" priority="3" operator="equal" dxfId="2">
      <formula>"Sí"</formula>
    </cfRule>
    <cfRule type="cellIs" priority="4" operator="equal" dxfId="1">
      <formula>"Pendiente"</formula>
    </cfRule>
    <cfRule type="cellIs" priority="5" operator="equal" dxfId="0">
      <formula>"No"</formula>
    </cfRule>
  </conditionalFormatting>
  <conditionalFormatting sqref="C26">
    <cfRule type="expression" priority="6" dxfId="0">
      <formula>C26&gt;0</formula>
    </cfRule>
  </conditionalFormatting>
  <conditionalFormatting sqref="C27">
    <cfRule type="dataBar" priority="7">
      <dataBar>
        <cfvo type="num" val="0"/>
        <cfvo type="max"/>
        <color rgb="0034D399"/>
      </dataBar>
    </cfRule>
  </conditionalFormatting>
  <conditionalFormatting sqref="H19">
    <cfRule type="expression" priority="8" dxfId="1">
      <formula>H19&gt;0</formula>
    </cfRule>
  </conditionalFormatting>
  <conditionalFormatting sqref="G25:H30">
    <cfRule type="expression" priority="9" dxfId="1">
      <formula>$G25&lt;&gt;""</formula>
    </cfRule>
  </conditionalFormatting>
  <dataValidations count="1">
    <dataValidation sqref="C7" showDropDown="0" showInputMessage="0" showErrorMessage="1" allowBlank="1" errorTitle="Fecha" error="Escribe una fecha válida, por ejemplo 14/11/2026." type="date" operator="greaterThan">
      <formula1>1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4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0" customWidth="1" min="3" max="3"/>
    <col width="8" customWidth="1" min="4" max="4"/>
    <col width="24" customWidth="1" min="5" max="5"/>
    <col width="14" customWidth="1" min="6" max="6"/>
    <col width="26" customWidth="1" min="7" max="7"/>
    <col width="10" customWidth="1" min="8" max="8"/>
    <col width="10" customWidth="1" min="9" max="9"/>
    <col width="26" customWidth="1" min="10" max="10"/>
    <col hidden="1" width="8" customWidth="1" min="11" max="11"/>
  </cols>
  <sheetData>
    <row r="2" ht="34" customHeight="1">
      <c r="B2" s="1" t="inlineStr">
        <is>
          <t>Lista de invitados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Niños y adultos con su confirmación y alergias: bolsas, raciones de tarta y avisos se calculan solos.</t>
        </is>
      </c>
    </row>
    <row r="7" ht="34" customHeight="1">
      <c r="B7" s="19" t="inlineStr">
        <is>
          <t>Invitado</t>
        </is>
      </c>
      <c r="C7" s="19" t="inlineStr">
        <is>
          <t>Tipo</t>
        </is>
      </c>
      <c r="D7" s="19" t="inlineStr">
        <is>
          <t>Edad</t>
        </is>
      </c>
      <c r="E7" s="19" t="inlineStr">
        <is>
          <t>Familia / contacto</t>
        </is>
      </c>
      <c r="F7" s="19" t="inlineStr">
        <is>
          <t>Confirmación</t>
        </is>
      </c>
      <c r="G7" s="19" t="inlineStr">
        <is>
          <t>Alergias o intolerancias</t>
        </is>
      </c>
      <c r="H7" s="19" t="inlineStr">
        <is>
          <t>Bolsa</t>
        </is>
      </c>
      <c r="I7" s="19" t="inlineStr">
        <is>
          <t>Raciones tarta</t>
        </is>
      </c>
      <c r="J7" s="19" t="inlineStr">
        <is>
          <t>Aviso</t>
        </is>
      </c>
      <c r="K7" s="28" t="inlineStr">
        <is>
          <t>Clave (aux.)</t>
        </is>
      </c>
    </row>
    <row r="8">
      <c r="B8" s="6" t="inlineStr">
        <is>
          <t>Hugo</t>
        </is>
      </c>
      <c r="C8" s="29" t="inlineStr">
        <is>
          <t>Niño</t>
        </is>
      </c>
      <c r="D8" s="9" t="n">
        <v>6</v>
      </c>
      <c r="E8" s="6" t="inlineStr">
        <is>
          <t>Madre: Ana</t>
        </is>
      </c>
      <c r="F8" s="29" t="inlineStr">
        <is>
          <t>Sí</t>
        </is>
      </c>
      <c r="G8" s="6" t="inlineStr">
        <is>
          <t>Frutos secos</t>
        </is>
      </c>
      <c r="H8" s="30">
        <f>IF(B8="","",IF(AND(C8="Niño",F8="Sí"),"Sí","-"))</f>
        <v/>
      </c>
      <c r="I8" s="21">
        <f>IF(B8="","",IF(F8="Sí",Panel!$H$6,0))</f>
        <v/>
      </c>
      <c r="J8" s="20">
        <f>IF(K8="","","Avisar: tarta y comida")</f>
        <v/>
      </c>
      <c r="K8" s="31">
        <f>IF(AND(F8="Sí",G8&lt;&gt;""),ROW(),"")</f>
        <v/>
      </c>
    </row>
    <row r="9">
      <c r="B9" s="6" t="inlineStr">
        <is>
          <t>Lucía</t>
        </is>
      </c>
      <c r="C9" s="29" t="inlineStr">
        <is>
          <t>Niño</t>
        </is>
      </c>
      <c r="D9" s="9" t="n">
        <v>6</v>
      </c>
      <c r="E9" s="6" t="inlineStr">
        <is>
          <t>Madre: Carmen</t>
        </is>
      </c>
      <c r="F9" s="29" t="inlineStr">
        <is>
          <t>Sí</t>
        </is>
      </c>
      <c r="G9" s="6" t="n"/>
      <c r="H9" s="30">
        <f>IF(B9="","",IF(AND(C9="Niño",F9="Sí"),"Sí","-"))</f>
        <v/>
      </c>
      <c r="I9" s="21">
        <f>IF(B9="","",IF(F9="Sí",Panel!$H$6,0))</f>
        <v/>
      </c>
      <c r="J9" s="20">
        <f>IF(K9="","","Avisar: tarta y comida")</f>
        <v/>
      </c>
      <c r="K9" s="31">
        <f>IF(AND(F9="Sí",G9&lt;&gt;""),ROW(),"")</f>
        <v/>
      </c>
    </row>
    <row r="10">
      <c r="B10" s="6" t="inlineStr">
        <is>
          <t>Mateo</t>
        </is>
      </c>
      <c r="C10" s="29" t="inlineStr">
        <is>
          <t>Niño</t>
        </is>
      </c>
      <c r="D10" s="9" t="n">
        <v>7</v>
      </c>
      <c r="E10" s="6" t="inlineStr">
        <is>
          <t>Padre: Javier</t>
        </is>
      </c>
      <c r="F10" s="29" t="inlineStr">
        <is>
          <t>Sí</t>
        </is>
      </c>
      <c r="G10" s="6" t="inlineStr">
        <is>
          <t>Lactosa</t>
        </is>
      </c>
      <c r="H10" s="30">
        <f>IF(B10="","",IF(AND(C10="Niño",F10="Sí"),"Sí","-"))</f>
        <v/>
      </c>
      <c r="I10" s="21">
        <f>IF(B10="","",IF(F10="Sí",Panel!$H$6,0))</f>
        <v/>
      </c>
      <c r="J10" s="20">
        <f>IF(K10="","","Avisar: tarta y comida")</f>
        <v/>
      </c>
      <c r="K10" s="31">
        <f>IF(AND(F10="Sí",G10&lt;&gt;""),ROW(),"")</f>
        <v/>
      </c>
    </row>
    <row r="11">
      <c r="B11" s="6" t="inlineStr">
        <is>
          <t>Sofía</t>
        </is>
      </c>
      <c r="C11" s="29" t="inlineStr">
        <is>
          <t>Niño</t>
        </is>
      </c>
      <c r="D11" s="9" t="n">
        <v>5</v>
      </c>
      <c r="E11" s="6" t="inlineStr">
        <is>
          <t>Madre: Elena</t>
        </is>
      </c>
      <c r="F11" s="29" t="inlineStr">
        <is>
          <t>Pendiente</t>
        </is>
      </c>
      <c r="G11" s="6" t="n"/>
      <c r="H11" s="30">
        <f>IF(B11="","",IF(AND(C11="Niño",F11="Sí"),"Sí","-"))</f>
        <v/>
      </c>
      <c r="I11" s="21">
        <f>IF(B11="","",IF(F11="Sí",Panel!$H$6,0))</f>
        <v/>
      </c>
      <c r="J11" s="20">
        <f>IF(K11="","","Avisar: tarta y comida")</f>
        <v/>
      </c>
      <c r="K11" s="31">
        <f>IF(AND(F11="Sí",G11&lt;&gt;""),ROW(),"")</f>
        <v/>
      </c>
    </row>
    <row r="12">
      <c r="B12" s="6" t="inlineStr">
        <is>
          <t>Daniel</t>
        </is>
      </c>
      <c r="C12" s="29" t="inlineStr">
        <is>
          <t>Niño</t>
        </is>
      </c>
      <c r="D12" s="9" t="n">
        <v>6</v>
      </c>
      <c r="E12" s="6" t="inlineStr">
        <is>
          <t>Padre: Pablo</t>
        </is>
      </c>
      <c r="F12" s="29" t="inlineStr">
        <is>
          <t>Sí</t>
        </is>
      </c>
      <c r="G12" s="6" t="n"/>
      <c r="H12" s="30">
        <f>IF(B12="","",IF(AND(C12="Niño",F12="Sí"),"Sí","-"))</f>
        <v/>
      </c>
      <c r="I12" s="21">
        <f>IF(B12="","",IF(F12="Sí",Panel!$H$6,0))</f>
        <v/>
      </c>
      <c r="J12" s="20">
        <f>IF(K12="","","Avisar: tarta y comida")</f>
        <v/>
      </c>
      <c r="K12" s="31">
        <f>IF(AND(F12="Sí",G12&lt;&gt;""),ROW(),"")</f>
        <v/>
      </c>
    </row>
    <row r="13">
      <c r="B13" s="6" t="inlineStr">
        <is>
          <t>Valeria</t>
        </is>
      </c>
      <c r="C13" s="29" t="inlineStr">
        <is>
          <t>Niño</t>
        </is>
      </c>
      <c r="D13" s="9" t="n">
        <v>6</v>
      </c>
      <c r="E13" s="6" t="inlineStr">
        <is>
          <t>Madre: Rosa</t>
        </is>
      </c>
      <c r="F13" s="29" t="inlineStr">
        <is>
          <t>Sí</t>
        </is>
      </c>
      <c r="G13" s="6" t="inlineStr">
        <is>
          <t>Huevo</t>
        </is>
      </c>
      <c r="H13" s="30">
        <f>IF(B13="","",IF(AND(C13="Niño",F13="Sí"),"Sí","-"))</f>
        <v/>
      </c>
      <c r="I13" s="21">
        <f>IF(B13="","",IF(F13="Sí",Panel!$H$6,0))</f>
        <v/>
      </c>
      <c r="J13" s="20">
        <f>IF(K13="","","Avisar: tarta y comida")</f>
        <v/>
      </c>
      <c r="K13" s="31">
        <f>IF(AND(F13="Sí",G13&lt;&gt;""),ROW(),"")</f>
        <v/>
      </c>
    </row>
    <row r="14">
      <c r="B14" s="6" t="inlineStr">
        <is>
          <t>Álvaro</t>
        </is>
      </c>
      <c r="C14" s="29" t="inlineStr">
        <is>
          <t>Niño</t>
        </is>
      </c>
      <c r="D14" s="9" t="n">
        <v>7</v>
      </c>
      <c r="E14" s="6" t="inlineStr">
        <is>
          <t>Madre: Marta</t>
        </is>
      </c>
      <c r="F14" s="29" t="inlineStr">
        <is>
          <t>No</t>
        </is>
      </c>
      <c r="G14" s="6" t="n"/>
      <c r="H14" s="30">
        <f>IF(B14="","",IF(AND(C14="Niño",F14="Sí"),"Sí","-"))</f>
        <v/>
      </c>
      <c r="I14" s="21">
        <f>IF(B14="","",IF(F14="Sí",Panel!$H$6,0))</f>
        <v/>
      </c>
      <c r="J14" s="20">
        <f>IF(K14="","","Avisar: tarta y comida")</f>
        <v/>
      </c>
      <c r="K14" s="31">
        <f>IF(AND(F14="Sí",G14&lt;&gt;""),ROW(),"")</f>
        <v/>
      </c>
    </row>
    <row r="15">
      <c r="B15" s="6" t="inlineStr">
        <is>
          <t>Noa</t>
        </is>
      </c>
      <c r="C15" s="29" t="inlineStr">
        <is>
          <t>Niño</t>
        </is>
      </c>
      <c r="D15" s="9" t="n">
        <v>5</v>
      </c>
      <c r="E15" s="6" t="inlineStr">
        <is>
          <t>Padre: Sergio</t>
        </is>
      </c>
      <c r="F15" s="29" t="inlineStr">
        <is>
          <t>Sí</t>
        </is>
      </c>
      <c r="G15" s="6" t="n"/>
      <c r="H15" s="30">
        <f>IF(B15="","",IF(AND(C15="Niño",F15="Sí"),"Sí","-"))</f>
        <v/>
      </c>
      <c r="I15" s="21">
        <f>IF(B15="","",IF(F15="Sí",Panel!$H$6,0))</f>
        <v/>
      </c>
      <c r="J15" s="20">
        <f>IF(K15="","","Avisar: tarta y comida")</f>
        <v/>
      </c>
      <c r="K15" s="31">
        <f>IF(AND(F15="Sí",G15&lt;&gt;""),ROW(),"")</f>
        <v/>
      </c>
    </row>
    <row r="16">
      <c r="B16" s="6" t="inlineStr">
        <is>
          <t>Leo</t>
        </is>
      </c>
      <c r="C16" s="29" t="inlineStr">
        <is>
          <t>Niño</t>
        </is>
      </c>
      <c r="D16" s="9" t="n">
        <v>6</v>
      </c>
      <c r="E16" s="6" t="inlineStr">
        <is>
          <t>Madre: Irene</t>
        </is>
      </c>
      <c r="F16" s="29" t="inlineStr">
        <is>
          <t>Pendiente</t>
        </is>
      </c>
      <c r="G16" s="6" t="n"/>
      <c r="H16" s="30">
        <f>IF(B16="","",IF(AND(C16="Niño",F16="Sí"),"Sí","-"))</f>
        <v/>
      </c>
      <c r="I16" s="21">
        <f>IF(B16="","",IF(F16="Sí",Panel!$H$6,0))</f>
        <v/>
      </c>
      <c r="J16" s="20">
        <f>IF(K16="","","Avisar: tarta y comida")</f>
        <v/>
      </c>
      <c r="K16" s="31">
        <f>IF(AND(F16="Sí",G16&lt;&gt;""),ROW(),"")</f>
        <v/>
      </c>
    </row>
    <row r="17">
      <c r="B17" s="6" t="inlineStr">
        <is>
          <t>Abuela Pilar</t>
        </is>
      </c>
      <c r="C17" s="29" t="inlineStr">
        <is>
          <t>Adulto</t>
        </is>
      </c>
      <c r="D17" s="9" t="n"/>
      <c r="E17" s="6" t="inlineStr">
        <is>
          <t>Familia</t>
        </is>
      </c>
      <c r="F17" s="29" t="inlineStr">
        <is>
          <t>Sí</t>
        </is>
      </c>
      <c r="G17" s="6" t="n"/>
      <c r="H17" s="30">
        <f>IF(B17="","",IF(AND(C17="Niño",F17="Sí"),"Sí","-"))</f>
        <v/>
      </c>
      <c r="I17" s="21">
        <f>IF(B17="","",IF(F17="Sí",Panel!$H$6,0))</f>
        <v/>
      </c>
      <c r="J17" s="20">
        <f>IF(K17="","","Avisar: tarta y comida")</f>
        <v/>
      </c>
      <c r="K17" s="31">
        <f>IF(AND(F17="Sí",G17&lt;&gt;""),ROW(),"")</f>
        <v/>
      </c>
    </row>
    <row r="18">
      <c r="B18" s="6" t="inlineStr">
        <is>
          <t>Abuelo Tomás</t>
        </is>
      </c>
      <c r="C18" s="29" t="inlineStr">
        <is>
          <t>Adulto</t>
        </is>
      </c>
      <c r="D18" s="9" t="n"/>
      <c r="E18" s="6" t="inlineStr">
        <is>
          <t>Familia</t>
        </is>
      </c>
      <c r="F18" s="29" t="inlineStr">
        <is>
          <t>Sí</t>
        </is>
      </c>
      <c r="G18" s="6" t="inlineStr">
        <is>
          <t>Sin azúcar añadido</t>
        </is>
      </c>
      <c r="H18" s="30">
        <f>IF(B18="","",IF(AND(C18="Niño",F18="Sí"),"Sí","-"))</f>
        <v/>
      </c>
      <c r="I18" s="21">
        <f>IF(B18="","",IF(F18="Sí",Panel!$H$6,0))</f>
        <v/>
      </c>
      <c r="J18" s="20">
        <f>IF(K18="","","Avisar: tarta y comida")</f>
        <v/>
      </c>
      <c r="K18" s="31">
        <f>IF(AND(F18="Sí",G18&lt;&gt;""),ROW(),"")</f>
        <v/>
      </c>
    </row>
    <row r="19">
      <c r="B19" s="6" t="inlineStr">
        <is>
          <t>Tía Cristina</t>
        </is>
      </c>
      <c r="C19" s="29" t="inlineStr">
        <is>
          <t>Adulto</t>
        </is>
      </c>
      <c r="D19" s="9" t="n"/>
      <c r="E19" s="6" t="inlineStr">
        <is>
          <t>Familia</t>
        </is>
      </c>
      <c r="F19" s="29" t="inlineStr">
        <is>
          <t>Sí</t>
        </is>
      </c>
      <c r="G19" s="6" t="n"/>
      <c r="H19" s="30">
        <f>IF(B19="","",IF(AND(C19="Niño",F19="Sí"),"Sí","-"))</f>
        <v/>
      </c>
      <c r="I19" s="21">
        <f>IF(B19="","",IF(F19="Sí",Panel!$H$6,0))</f>
        <v/>
      </c>
      <c r="J19" s="20">
        <f>IF(K19="","","Avisar: tarta y comida")</f>
        <v/>
      </c>
      <c r="K19" s="31">
        <f>IF(AND(F19="Sí",G19&lt;&gt;""),ROW(),"")</f>
        <v/>
      </c>
    </row>
    <row r="20">
      <c r="B20" s="6" t="inlineStr">
        <is>
          <t>Tío Andrés</t>
        </is>
      </c>
      <c r="C20" s="29" t="inlineStr">
        <is>
          <t>Adulto</t>
        </is>
      </c>
      <c r="D20" s="9" t="n"/>
      <c r="E20" s="6" t="inlineStr">
        <is>
          <t>Familia</t>
        </is>
      </c>
      <c r="F20" s="29" t="inlineStr">
        <is>
          <t>Pendiente</t>
        </is>
      </c>
      <c r="G20" s="6" t="n"/>
      <c r="H20" s="30">
        <f>IF(B20="","",IF(AND(C20="Niño",F20="Sí"),"Sí","-"))</f>
        <v/>
      </c>
      <c r="I20" s="21">
        <f>IF(B20="","",IF(F20="Sí",Panel!$H$6,0))</f>
        <v/>
      </c>
      <c r="J20" s="20">
        <f>IF(K20="","","Avisar: tarta y comida")</f>
        <v/>
      </c>
      <c r="K20" s="31">
        <f>IF(AND(F20="Sí",G20&lt;&gt;""),ROW(),"")</f>
        <v/>
      </c>
    </row>
    <row r="21">
      <c r="B21" s="6" t="inlineStr">
        <is>
          <t>Ana (madre de Hugo)</t>
        </is>
      </c>
      <c r="C21" s="29" t="inlineStr">
        <is>
          <t>Adulto</t>
        </is>
      </c>
      <c r="D21" s="9" t="n"/>
      <c r="E21" s="6" t="inlineStr">
        <is>
          <t>Acompaña a Hugo</t>
        </is>
      </c>
      <c r="F21" s="29" t="inlineStr">
        <is>
          <t>Sí</t>
        </is>
      </c>
      <c r="G21" s="6" t="n"/>
      <c r="H21" s="30">
        <f>IF(B21="","",IF(AND(C21="Niño",F21="Sí"),"Sí","-"))</f>
        <v/>
      </c>
      <c r="I21" s="21">
        <f>IF(B21="","",IF(F21="Sí",Panel!$H$6,0))</f>
        <v/>
      </c>
      <c r="J21" s="20">
        <f>IF(K21="","","Avisar: tarta y comida")</f>
        <v/>
      </c>
      <c r="K21" s="31">
        <f>IF(AND(F21="Sí",G21&lt;&gt;""),ROW(),"")</f>
        <v/>
      </c>
    </row>
    <row r="22">
      <c r="B22" s="6" t="inlineStr">
        <is>
          <t>Javier (padre de Mateo)</t>
        </is>
      </c>
      <c r="C22" s="29" t="inlineStr">
        <is>
          <t>Adulto</t>
        </is>
      </c>
      <c r="D22" s="9" t="n"/>
      <c r="E22" s="6" t="inlineStr">
        <is>
          <t>Acompaña a Mateo</t>
        </is>
      </c>
      <c r="F22" s="29" t="inlineStr">
        <is>
          <t>Sí</t>
        </is>
      </c>
      <c r="G22" s="6" t="n"/>
      <c r="H22" s="30">
        <f>IF(B22="","",IF(AND(C22="Niño",F22="Sí"),"Sí","-"))</f>
        <v/>
      </c>
      <c r="I22" s="21">
        <f>IF(B22="","",IF(F22="Sí",Panel!$H$6,0))</f>
        <v/>
      </c>
      <c r="J22" s="20">
        <f>IF(K22="","","Avisar: tarta y comida")</f>
        <v/>
      </c>
      <c r="K22" s="31">
        <f>IF(AND(F22="Sí",G22&lt;&gt;""),ROW(),"")</f>
        <v/>
      </c>
    </row>
    <row r="23">
      <c r="B23" s="6" t="n"/>
      <c r="C23" s="29" t="n"/>
      <c r="D23" s="9" t="n"/>
      <c r="E23" s="6" t="n"/>
      <c r="F23" s="29" t="n"/>
      <c r="G23" s="6" t="n"/>
      <c r="H23" s="30">
        <f>IF(B23="","",IF(AND(C23="Niño",F23="Sí"),"Sí","-"))</f>
        <v/>
      </c>
      <c r="I23" s="21">
        <f>IF(B23="","",IF(F23="Sí",Panel!$H$6,0))</f>
        <v/>
      </c>
      <c r="J23" s="20">
        <f>IF(K23="","","Avisar: tarta y comida")</f>
        <v/>
      </c>
      <c r="K23" s="31">
        <f>IF(AND(F23="Sí",G23&lt;&gt;""),ROW(),"")</f>
        <v/>
      </c>
    </row>
    <row r="24">
      <c r="B24" s="6" t="n"/>
      <c r="C24" s="29" t="n"/>
      <c r="D24" s="9" t="n"/>
      <c r="E24" s="6" t="n"/>
      <c r="F24" s="29" t="n"/>
      <c r="G24" s="6" t="n"/>
      <c r="H24" s="30">
        <f>IF(B24="","",IF(AND(C24="Niño",F24="Sí"),"Sí","-"))</f>
        <v/>
      </c>
      <c r="I24" s="21">
        <f>IF(B24="","",IF(F24="Sí",Panel!$H$6,0))</f>
        <v/>
      </c>
      <c r="J24" s="20">
        <f>IF(K24="","","Avisar: tarta y comida")</f>
        <v/>
      </c>
      <c r="K24" s="31">
        <f>IF(AND(F24="Sí",G24&lt;&gt;""),ROW(),"")</f>
        <v/>
      </c>
    </row>
    <row r="25">
      <c r="B25" s="6" t="n"/>
      <c r="C25" s="29" t="n"/>
      <c r="D25" s="9" t="n"/>
      <c r="E25" s="6" t="n"/>
      <c r="F25" s="29" t="n"/>
      <c r="G25" s="6" t="n"/>
      <c r="H25" s="30">
        <f>IF(B25="","",IF(AND(C25="Niño",F25="Sí"),"Sí","-"))</f>
        <v/>
      </c>
      <c r="I25" s="21">
        <f>IF(B25="","",IF(F25="Sí",Panel!$H$6,0))</f>
        <v/>
      </c>
      <c r="J25" s="20">
        <f>IF(K25="","","Avisar: tarta y comida")</f>
        <v/>
      </c>
      <c r="K25" s="31">
        <f>IF(AND(F25="Sí",G25&lt;&gt;""),ROW(),"")</f>
        <v/>
      </c>
    </row>
    <row r="26">
      <c r="B26" s="6" t="n"/>
      <c r="C26" s="29" t="n"/>
      <c r="D26" s="9" t="n"/>
      <c r="E26" s="6" t="n"/>
      <c r="F26" s="29" t="n"/>
      <c r="G26" s="6" t="n"/>
      <c r="H26" s="30">
        <f>IF(B26="","",IF(AND(C26="Niño",F26="Sí"),"Sí","-"))</f>
        <v/>
      </c>
      <c r="I26" s="21">
        <f>IF(B26="","",IF(F26="Sí",Panel!$H$6,0))</f>
        <v/>
      </c>
      <c r="J26" s="20">
        <f>IF(K26="","","Avisar: tarta y comida")</f>
        <v/>
      </c>
      <c r="K26" s="31">
        <f>IF(AND(F26="Sí",G26&lt;&gt;""),ROW(),"")</f>
        <v/>
      </c>
    </row>
    <row r="27">
      <c r="B27" s="6" t="n"/>
      <c r="C27" s="29" t="n"/>
      <c r="D27" s="9" t="n"/>
      <c r="E27" s="6" t="n"/>
      <c r="F27" s="29" t="n"/>
      <c r="G27" s="6" t="n"/>
      <c r="H27" s="30">
        <f>IF(B27="","",IF(AND(C27="Niño",F27="Sí"),"Sí","-"))</f>
        <v/>
      </c>
      <c r="I27" s="21">
        <f>IF(B27="","",IF(F27="Sí",Panel!$H$6,0))</f>
        <v/>
      </c>
      <c r="J27" s="20">
        <f>IF(K27="","","Avisar: tarta y comida")</f>
        <v/>
      </c>
      <c r="K27" s="31">
        <f>IF(AND(F27="Sí",G27&lt;&gt;""),ROW(),"")</f>
        <v/>
      </c>
    </row>
    <row r="28">
      <c r="B28" s="6" t="n"/>
      <c r="C28" s="29" t="n"/>
      <c r="D28" s="9" t="n"/>
      <c r="E28" s="6" t="n"/>
      <c r="F28" s="29" t="n"/>
      <c r="G28" s="6" t="n"/>
      <c r="H28" s="30">
        <f>IF(B28="","",IF(AND(C28="Niño",F28="Sí"),"Sí","-"))</f>
        <v/>
      </c>
      <c r="I28" s="21">
        <f>IF(B28="","",IF(F28="Sí",Panel!$H$6,0))</f>
        <v/>
      </c>
      <c r="J28" s="20">
        <f>IF(K28="","","Avisar: tarta y comida")</f>
        <v/>
      </c>
      <c r="K28" s="31">
        <f>IF(AND(F28="Sí",G28&lt;&gt;""),ROW(),"")</f>
        <v/>
      </c>
    </row>
    <row r="29">
      <c r="B29" s="6" t="n"/>
      <c r="C29" s="29" t="n"/>
      <c r="D29" s="9" t="n"/>
      <c r="E29" s="6" t="n"/>
      <c r="F29" s="29" t="n"/>
      <c r="G29" s="6" t="n"/>
      <c r="H29" s="30">
        <f>IF(B29="","",IF(AND(C29="Niño",F29="Sí"),"Sí","-"))</f>
        <v/>
      </c>
      <c r="I29" s="21">
        <f>IF(B29="","",IF(F29="Sí",Panel!$H$6,0))</f>
        <v/>
      </c>
      <c r="J29" s="20">
        <f>IF(K29="","","Avisar: tarta y comida")</f>
        <v/>
      </c>
      <c r="K29" s="31">
        <f>IF(AND(F29="Sí",G29&lt;&gt;""),ROW(),"")</f>
        <v/>
      </c>
    </row>
    <row r="30">
      <c r="B30" s="6" t="n"/>
      <c r="C30" s="29" t="n"/>
      <c r="D30" s="9" t="n"/>
      <c r="E30" s="6" t="n"/>
      <c r="F30" s="29" t="n"/>
      <c r="G30" s="6" t="n"/>
      <c r="H30" s="30">
        <f>IF(B30="","",IF(AND(C30="Niño",F30="Sí"),"Sí","-"))</f>
        <v/>
      </c>
      <c r="I30" s="21">
        <f>IF(B30="","",IF(F30="Sí",Panel!$H$6,0))</f>
        <v/>
      </c>
      <c r="J30" s="20">
        <f>IF(K30="","","Avisar: tarta y comida")</f>
        <v/>
      </c>
      <c r="K30" s="31">
        <f>IF(AND(F30="Sí",G30&lt;&gt;""),ROW(),"")</f>
        <v/>
      </c>
    </row>
    <row r="31">
      <c r="B31" s="6" t="n"/>
      <c r="C31" s="29" t="n"/>
      <c r="D31" s="9" t="n"/>
      <c r="E31" s="6" t="n"/>
      <c r="F31" s="29" t="n"/>
      <c r="G31" s="6" t="n"/>
      <c r="H31" s="30">
        <f>IF(B31="","",IF(AND(C31="Niño",F31="Sí"),"Sí","-"))</f>
        <v/>
      </c>
      <c r="I31" s="21">
        <f>IF(B31="","",IF(F31="Sí",Panel!$H$6,0))</f>
        <v/>
      </c>
      <c r="J31" s="20">
        <f>IF(K31="","","Avisar: tarta y comida")</f>
        <v/>
      </c>
      <c r="K31" s="31">
        <f>IF(AND(F31="Sí",G31&lt;&gt;""),ROW(),"")</f>
        <v/>
      </c>
    </row>
    <row r="32">
      <c r="B32" s="6" t="n"/>
      <c r="C32" s="29" t="n"/>
      <c r="D32" s="9" t="n"/>
      <c r="E32" s="6" t="n"/>
      <c r="F32" s="29" t="n"/>
      <c r="G32" s="6" t="n"/>
      <c r="H32" s="30">
        <f>IF(B32="","",IF(AND(C32="Niño",F32="Sí"),"Sí","-"))</f>
        <v/>
      </c>
      <c r="I32" s="21">
        <f>IF(B32="","",IF(F32="Sí",Panel!$H$6,0))</f>
        <v/>
      </c>
      <c r="J32" s="20">
        <f>IF(K32="","","Avisar: tarta y comida")</f>
        <v/>
      </c>
      <c r="K32" s="31">
        <f>IF(AND(F32="Sí",G32&lt;&gt;""),ROW(),"")</f>
        <v/>
      </c>
    </row>
    <row r="33">
      <c r="B33" s="6" t="n"/>
      <c r="C33" s="29" t="n"/>
      <c r="D33" s="9" t="n"/>
      <c r="E33" s="6" t="n"/>
      <c r="F33" s="29" t="n"/>
      <c r="G33" s="6" t="n"/>
      <c r="H33" s="30">
        <f>IF(B33="","",IF(AND(C33="Niño",F33="Sí"),"Sí","-"))</f>
        <v/>
      </c>
      <c r="I33" s="21">
        <f>IF(B33="","",IF(F33="Sí",Panel!$H$6,0))</f>
        <v/>
      </c>
      <c r="J33" s="20">
        <f>IF(K33="","","Avisar: tarta y comida")</f>
        <v/>
      </c>
      <c r="K33" s="31">
        <f>IF(AND(F33="Sí",G33&lt;&gt;""),ROW(),"")</f>
        <v/>
      </c>
    </row>
    <row r="34">
      <c r="B34" s="6" t="n"/>
      <c r="C34" s="29" t="n"/>
      <c r="D34" s="9" t="n"/>
      <c r="E34" s="6" t="n"/>
      <c r="F34" s="29" t="n"/>
      <c r="G34" s="6" t="n"/>
      <c r="H34" s="30">
        <f>IF(B34="","",IF(AND(C34="Niño",F34="Sí"),"Sí","-"))</f>
        <v/>
      </c>
      <c r="I34" s="21">
        <f>IF(B34="","",IF(F34="Sí",Panel!$H$6,0))</f>
        <v/>
      </c>
      <c r="J34" s="20">
        <f>IF(K34="","","Avisar: tarta y comida")</f>
        <v/>
      </c>
      <c r="K34" s="31">
        <f>IF(AND(F34="Sí",G34&lt;&gt;""),ROW(),"")</f>
        <v/>
      </c>
    </row>
    <row r="35">
      <c r="B35" s="6" t="n"/>
      <c r="C35" s="29" t="n"/>
      <c r="D35" s="9" t="n"/>
      <c r="E35" s="6" t="n"/>
      <c r="F35" s="29" t="n"/>
      <c r="G35" s="6" t="n"/>
      <c r="H35" s="30">
        <f>IF(B35="","",IF(AND(C35="Niño",F35="Sí"),"Sí","-"))</f>
        <v/>
      </c>
      <c r="I35" s="21">
        <f>IF(B35="","",IF(F35="Sí",Panel!$H$6,0))</f>
        <v/>
      </c>
      <c r="J35" s="20">
        <f>IF(K35="","","Avisar: tarta y comida")</f>
        <v/>
      </c>
      <c r="K35" s="31">
        <f>IF(AND(F35="Sí",G35&lt;&gt;""),ROW(),"")</f>
        <v/>
      </c>
    </row>
    <row r="36">
      <c r="B36" s="6" t="n"/>
      <c r="C36" s="29" t="n"/>
      <c r="D36" s="9" t="n"/>
      <c r="E36" s="6" t="n"/>
      <c r="F36" s="29" t="n"/>
      <c r="G36" s="6" t="n"/>
      <c r="H36" s="30">
        <f>IF(B36="","",IF(AND(C36="Niño",F36="Sí"),"Sí","-"))</f>
        <v/>
      </c>
      <c r="I36" s="21">
        <f>IF(B36="","",IF(F36="Sí",Panel!$H$6,0))</f>
        <v/>
      </c>
      <c r="J36" s="20">
        <f>IF(K36="","","Avisar: tarta y comida")</f>
        <v/>
      </c>
      <c r="K36" s="31">
        <f>IF(AND(F36="Sí",G36&lt;&gt;""),ROW(),"")</f>
        <v/>
      </c>
    </row>
    <row r="37">
      <c r="B37" s="6" t="n"/>
      <c r="C37" s="29" t="n"/>
      <c r="D37" s="9" t="n"/>
      <c r="E37" s="6" t="n"/>
      <c r="F37" s="29" t="n"/>
      <c r="G37" s="6" t="n"/>
      <c r="H37" s="30">
        <f>IF(B37="","",IF(AND(C37="Niño",F37="Sí"),"Sí","-"))</f>
        <v/>
      </c>
      <c r="I37" s="21">
        <f>IF(B37="","",IF(F37="Sí",Panel!$H$6,0))</f>
        <v/>
      </c>
      <c r="J37" s="20">
        <f>IF(K37="","","Avisar: tarta y comida")</f>
        <v/>
      </c>
      <c r="K37" s="31">
        <f>IF(AND(F37="Sí",G37&lt;&gt;""),ROW(),"")</f>
        <v/>
      </c>
    </row>
    <row r="38">
      <c r="B38" s="6" t="n"/>
      <c r="C38" s="29" t="n"/>
      <c r="D38" s="9" t="n"/>
      <c r="E38" s="6" t="n"/>
      <c r="F38" s="29" t="n"/>
      <c r="G38" s="6" t="n"/>
      <c r="H38" s="30">
        <f>IF(B38="","",IF(AND(C38="Niño",F38="Sí"),"Sí","-"))</f>
        <v/>
      </c>
      <c r="I38" s="21">
        <f>IF(B38="","",IF(F38="Sí",Panel!$H$6,0))</f>
        <v/>
      </c>
      <c r="J38" s="20">
        <f>IF(K38="","","Avisar: tarta y comida")</f>
        <v/>
      </c>
      <c r="K38" s="31">
        <f>IF(AND(F38="Sí",G38&lt;&gt;""),ROW(),"")</f>
        <v/>
      </c>
    </row>
    <row r="39">
      <c r="B39" s="6" t="n"/>
      <c r="C39" s="29" t="n"/>
      <c r="D39" s="9" t="n"/>
      <c r="E39" s="6" t="n"/>
      <c r="F39" s="29" t="n"/>
      <c r="G39" s="6" t="n"/>
      <c r="H39" s="30">
        <f>IF(B39="","",IF(AND(C39="Niño",F39="Sí"),"Sí","-"))</f>
        <v/>
      </c>
      <c r="I39" s="21">
        <f>IF(B39="","",IF(F39="Sí",Panel!$H$6,0))</f>
        <v/>
      </c>
      <c r="J39" s="20">
        <f>IF(K39="","","Avisar: tarta y comida")</f>
        <v/>
      </c>
      <c r="K39" s="31">
        <f>IF(AND(F39="Sí",G39&lt;&gt;""),ROW(),"")</f>
        <v/>
      </c>
    </row>
    <row r="40">
      <c r="B40" s="6" t="n"/>
      <c r="C40" s="29" t="n"/>
      <c r="D40" s="9" t="n"/>
      <c r="E40" s="6" t="n"/>
      <c r="F40" s="29" t="n"/>
      <c r="G40" s="6" t="n"/>
      <c r="H40" s="30">
        <f>IF(B40="","",IF(AND(C40="Niño",F40="Sí"),"Sí","-"))</f>
        <v/>
      </c>
      <c r="I40" s="21">
        <f>IF(B40="","",IF(F40="Sí",Panel!$H$6,0))</f>
        <v/>
      </c>
      <c r="J40" s="20">
        <f>IF(K40="","","Avisar: tarta y comida")</f>
        <v/>
      </c>
      <c r="K40" s="31">
        <f>IF(AND(F40="Sí",G40&lt;&gt;""),ROW(),"")</f>
        <v/>
      </c>
    </row>
    <row r="41">
      <c r="B41" s="6" t="n"/>
      <c r="C41" s="29" t="n"/>
      <c r="D41" s="9" t="n"/>
      <c r="E41" s="6" t="n"/>
      <c r="F41" s="29" t="n"/>
      <c r="G41" s="6" t="n"/>
      <c r="H41" s="30">
        <f>IF(B41="","",IF(AND(C41="Niño",F41="Sí"),"Sí","-"))</f>
        <v/>
      </c>
      <c r="I41" s="21">
        <f>IF(B41="","",IF(F41="Sí",Panel!$H$6,0))</f>
        <v/>
      </c>
      <c r="J41" s="20">
        <f>IF(K41="","","Avisar: tarta y comida")</f>
        <v/>
      </c>
      <c r="K41" s="31">
        <f>IF(AND(F41="Sí",G41&lt;&gt;""),ROW(),"")</f>
        <v/>
      </c>
    </row>
    <row r="42">
      <c r="B42" s="6" t="n"/>
      <c r="C42" s="29" t="n"/>
      <c r="D42" s="9" t="n"/>
      <c r="E42" s="6" t="n"/>
      <c r="F42" s="29" t="n"/>
      <c r="G42" s="6" t="n"/>
      <c r="H42" s="30">
        <f>IF(B42="","",IF(AND(C42="Niño",F42="Sí"),"Sí","-"))</f>
        <v/>
      </c>
      <c r="I42" s="21">
        <f>IF(B42="","",IF(F42="Sí",Panel!$H$6,0))</f>
        <v/>
      </c>
      <c r="J42" s="20">
        <f>IF(K42="","","Avisar: tarta y comida")</f>
        <v/>
      </c>
      <c r="K42" s="31">
        <f>IF(AND(F42="Sí",G42&lt;&gt;""),ROW(),"")</f>
        <v/>
      </c>
    </row>
    <row r="43">
      <c r="B43" s="6" t="n"/>
      <c r="C43" s="29" t="n"/>
      <c r="D43" s="9" t="n"/>
      <c r="E43" s="6" t="n"/>
      <c r="F43" s="29" t="n"/>
      <c r="G43" s="6" t="n"/>
      <c r="H43" s="30">
        <f>IF(B43="","",IF(AND(C43="Niño",F43="Sí"),"Sí","-"))</f>
        <v/>
      </c>
      <c r="I43" s="21">
        <f>IF(B43="","",IF(F43="Sí",Panel!$H$6,0))</f>
        <v/>
      </c>
      <c r="J43" s="20">
        <f>IF(K43="","","Avisar: tarta y comida")</f>
        <v/>
      </c>
      <c r="K43" s="31">
        <f>IF(AND(F43="Sí",G43&lt;&gt;""),ROW(),"")</f>
        <v/>
      </c>
    </row>
    <row r="44">
      <c r="B44" s="6" t="n"/>
      <c r="C44" s="29" t="n"/>
      <c r="D44" s="9" t="n"/>
      <c r="E44" s="6" t="n"/>
      <c r="F44" s="29" t="n"/>
      <c r="G44" s="6" t="n"/>
      <c r="H44" s="30">
        <f>IF(B44="","",IF(AND(C44="Niño",F44="Sí"),"Sí","-"))</f>
        <v/>
      </c>
      <c r="I44" s="21">
        <f>IF(B44="","",IF(F44="Sí",Panel!$H$6,0))</f>
        <v/>
      </c>
      <c r="J44" s="20">
        <f>IF(K44="","","Avisar: tarta y comida")</f>
        <v/>
      </c>
      <c r="K44" s="31">
        <f>IF(AND(F44="Sí",G44&lt;&gt;""),ROW(),"")</f>
        <v/>
      </c>
    </row>
    <row r="45">
      <c r="B45" s="6" t="n"/>
      <c r="C45" s="29" t="n"/>
      <c r="D45" s="9" t="n"/>
      <c r="E45" s="6" t="n"/>
      <c r="F45" s="29" t="n"/>
      <c r="G45" s="6" t="n"/>
      <c r="H45" s="30">
        <f>IF(B45="","",IF(AND(C45="Niño",F45="Sí"),"Sí","-"))</f>
        <v/>
      </c>
      <c r="I45" s="21">
        <f>IF(B45="","",IF(F45="Sí",Panel!$H$6,0))</f>
        <v/>
      </c>
      <c r="J45" s="20">
        <f>IF(K45="","","Avisar: tarta y comida")</f>
        <v/>
      </c>
      <c r="K45" s="31">
        <f>IF(AND(F45="Sí",G45&lt;&gt;""),ROW(),"")</f>
        <v/>
      </c>
    </row>
    <row r="46">
      <c r="B46" s="6" t="n"/>
      <c r="C46" s="29" t="n"/>
      <c r="D46" s="9" t="n"/>
      <c r="E46" s="6" t="n"/>
      <c r="F46" s="29" t="n"/>
      <c r="G46" s="6" t="n"/>
      <c r="H46" s="30">
        <f>IF(B46="","",IF(AND(C46="Niño",F46="Sí"),"Sí","-"))</f>
        <v/>
      </c>
      <c r="I46" s="21">
        <f>IF(B46="","",IF(F46="Sí",Panel!$H$6,0))</f>
        <v/>
      </c>
      <c r="J46" s="20">
        <f>IF(K46="","","Avisar: tarta y comida")</f>
        <v/>
      </c>
      <c r="K46" s="31">
        <f>IF(AND(F46="Sí",G46&lt;&gt;""),ROW(),"")</f>
        <v/>
      </c>
    </row>
    <row r="47">
      <c r="B47" s="6" t="n"/>
      <c r="C47" s="29" t="n"/>
      <c r="D47" s="9" t="n"/>
      <c r="E47" s="6" t="n"/>
      <c r="F47" s="29" t="n"/>
      <c r="G47" s="6" t="n"/>
      <c r="H47" s="30">
        <f>IF(B47="","",IF(AND(C47="Niño",F47="Sí"),"Sí","-"))</f>
        <v/>
      </c>
      <c r="I47" s="21">
        <f>IF(B47="","",IF(F47="Sí",Panel!$H$6,0))</f>
        <v/>
      </c>
      <c r="J47" s="20">
        <f>IF(K47="","","Avisar: tarta y comida")</f>
        <v/>
      </c>
      <c r="K47" s="31">
        <f>IF(AND(F47="Sí",G47&lt;&gt;""),ROW(),"")</f>
        <v/>
      </c>
    </row>
    <row r="48">
      <c r="B48" s="23" t="inlineStr">
        <is>
          <t>Totales</t>
        </is>
      </c>
      <c r="C48" s="23">
        <f>COUNTIF(C8:C47,"Niño")&amp;" niños"</f>
        <v/>
      </c>
      <c r="D48" s="23" t="inlineStr"/>
      <c r="E48" s="23">
        <f>COUNTIF(C8:C47,"Adulto")&amp;" adultos"</f>
        <v/>
      </c>
      <c r="F48" s="23">
        <f>COUNTIF(F8:F47,"Sí")&amp;" confirmados"</f>
        <v/>
      </c>
      <c r="G48" s="23" t="inlineStr"/>
      <c r="H48" s="24">
        <f>COUNTIF(H8:H47,"Sí")</f>
        <v/>
      </c>
      <c r="I48" s="24">
        <f>SUM(I8:I47)</f>
        <v/>
      </c>
      <c r="J48" s="23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F8:F47">
    <cfRule type="cellIs" priority="1" operator="equal" dxfId="2">
      <formula>"Sí"</formula>
    </cfRule>
    <cfRule type="cellIs" priority="2" operator="equal" dxfId="1">
      <formula>"Pendiente"</formula>
    </cfRule>
    <cfRule type="cellIs" priority="3" operator="equal" dxfId="0">
      <formula>"No"</formula>
    </cfRule>
  </conditionalFormatting>
  <conditionalFormatting sqref="J8:J47">
    <cfRule type="expression" priority="4" dxfId="1">
      <formula>J8&lt;&gt;""</formula>
    </cfRule>
  </conditionalFormatting>
  <dataValidations count="2">
    <dataValidation sqref="C8:C47" showDropDown="0" showInputMessage="0" showErrorMessage="0" allowBlank="1" type="list">
      <formula1>=Listas!$A$2:$A$3</formula1>
    </dataValidation>
    <dataValidation sqref="F8:F47" showDropDown="0" showInputMessage="0" showErrorMessage="0" allowBlank="1" type="list">
      <formula1>=Listas!$B$2:$B$4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24" customWidth="1" min="3" max="3"/>
    <col width="13" customWidth="1" min="4" max="4"/>
    <col width="13" customWidth="1" min="5" max="5"/>
    <col width="13" customWidth="1" min="6" max="6"/>
    <col width="12" customWidth="1" min="7" max="7"/>
    <col width="26" customWidth="1" min="8" max="8"/>
    <col width="3" customWidth="1" min="9" max="9"/>
    <col width="3" customWidth="1" min="10" max="10"/>
    <col width="32" customWidth="1" min="11" max="11"/>
    <col width="13" customWidth="1" min="12" max="12"/>
    <col width="13" customWidth="1" min="13" max="13"/>
    <col width="13" customWidth="1" min="14" max="14"/>
    <col width="10" customWidth="1" min="15" max="15"/>
  </cols>
  <sheetData>
    <row r="2" ht="34" customHeight="1">
      <c r="B2" s="1" t="inlineStr">
        <is>
          <t>Presupuesto de la fiesta: estimado frente a real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Apunta lo que calculas gastar y, cuando pagues, lo que costó de verdad. La plantilla compara y resume por categoría.</t>
        </is>
      </c>
    </row>
    <row r="6">
      <c r="K6" s="4" t="inlineStr">
        <is>
          <t>RESUMEN POR CATEGORÍA</t>
        </is>
      </c>
    </row>
    <row r="7" ht="32" customHeight="1">
      <c r="B7" s="19" t="inlineStr">
        <is>
          <t>Concepto</t>
        </is>
      </c>
      <c r="C7" s="19" t="inlineStr">
        <is>
          <t>Categoría</t>
        </is>
      </c>
      <c r="D7" s="19" t="inlineStr">
        <is>
          <t>Estimado (€)</t>
        </is>
      </c>
      <c r="E7" s="19" t="inlineStr">
        <is>
          <t>Real (€)</t>
        </is>
      </c>
      <c r="F7" s="19" t="inlineStr">
        <is>
          <t>Diferencia</t>
        </is>
      </c>
      <c r="G7" s="19" t="inlineStr">
        <is>
          <t>Estado</t>
        </is>
      </c>
      <c r="H7" s="19" t="inlineStr">
        <is>
          <t>Proveedor / nota</t>
        </is>
      </c>
      <c r="K7" s="19" t="inlineStr">
        <is>
          <t>Categoría</t>
        </is>
      </c>
      <c r="L7" s="19" t="inlineStr">
        <is>
          <t>Estimado</t>
        </is>
      </c>
      <c r="M7" s="19" t="inlineStr">
        <is>
          <t>Real</t>
        </is>
      </c>
      <c r="N7" s="19" t="inlineStr">
        <is>
          <t>Diferencia</t>
        </is>
      </c>
      <c r="O7" s="19" t="inlineStr">
        <is>
          <t>% del est.</t>
        </is>
      </c>
    </row>
    <row r="8">
      <c r="B8" s="6" t="inlineStr">
        <is>
          <t>Alquiler del merendero</t>
        </is>
      </c>
      <c r="C8" s="6" t="inlineStr">
        <is>
          <t>Lugar</t>
        </is>
      </c>
      <c r="D8" s="32" t="n">
        <v>90</v>
      </c>
      <c r="E8" s="32" t="n">
        <v>90</v>
      </c>
      <c r="F8" s="33">
        <f>IF(OR(B8="",E8=""),"",E8-D8)</f>
        <v/>
      </c>
      <c r="G8" s="30">
        <f>IF(B8="","",IF(E8="","Por pagar",IF(E8&lt;=D8,"Dentro","Excedido")))</f>
        <v/>
      </c>
      <c r="H8" s="6" t="inlineStr">
        <is>
          <t>Ayuntamiento, 3 horas</t>
        </is>
      </c>
      <c r="K8" s="20" t="inlineStr">
        <is>
          <t>Lugar</t>
        </is>
      </c>
      <c r="L8" s="33">
        <f>SUMIF($C$8:$C$37,K8,$D$8:$D$37)</f>
        <v/>
      </c>
      <c r="M8" s="33">
        <f>SUMIF($C$8:$C$37,K8,$E$8:$E$37)</f>
        <v/>
      </c>
      <c r="N8" s="33">
        <f>SUMIF($C$8:$C$37,K8,$F$8:$F$37)</f>
        <v/>
      </c>
      <c r="O8" s="34">
        <f>IF($L$17=0,0,L8/$L$17)</f>
        <v/>
      </c>
    </row>
    <row r="9">
      <c r="B9" s="6" t="inlineStr">
        <is>
          <t>Tarta de chocolate y fresas (14 raciones)</t>
        </is>
      </c>
      <c r="C9" s="6" t="inlineStr">
        <is>
          <t>Tarta</t>
        </is>
      </c>
      <c r="D9" s="32" t="n">
        <v>55</v>
      </c>
      <c r="E9" s="32" t="n">
        <v>58</v>
      </c>
      <c r="F9" s="33">
        <f>IF(OR(B9="",E9=""),"",E9-D9)</f>
        <v/>
      </c>
      <c r="G9" s="30">
        <f>IF(B9="","",IF(E9="","Por pagar",IF(E9&lt;=D9,"Dentro","Excedido")))</f>
        <v/>
      </c>
      <c r="H9" s="6" t="inlineStr">
        <is>
          <t>Pastelería del barrio</t>
        </is>
      </c>
      <c r="K9" s="20" t="inlineStr">
        <is>
          <t>Comida y bebida</t>
        </is>
      </c>
      <c r="L9" s="33">
        <f>SUMIF($C$8:$C$37,K9,$D$8:$D$37)</f>
        <v/>
      </c>
      <c r="M9" s="33">
        <f>SUMIF($C$8:$C$37,K9,$E$8:$E$37)</f>
        <v/>
      </c>
      <c r="N9" s="33">
        <f>SUMIF($C$8:$C$37,K9,$F$8:$F$37)</f>
        <v/>
      </c>
      <c r="O9" s="34">
        <f>IF($L$17=0,0,L9/$L$17)</f>
        <v/>
      </c>
    </row>
    <row r="10">
      <c r="B10" s="6" t="inlineStr">
        <is>
          <t>Bocadillos y pizzas</t>
        </is>
      </c>
      <c r="C10" s="6" t="inlineStr">
        <is>
          <t>Comida y bebida</t>
        </is>
      </c>
      <c r="D10" s="32" t="n">
        <v>120</v>
      </c>
      <c r="E10" s="32" t="n">
        <v>115</v>
      </c>
      <c r="F10" s="33">
        <f>IF(OR(B10="",E10=""),"",E10-D10)</f>
        <v/>
      </c>
      <c r="G10" s="30">
        <f>IF(B10="","",IF(E10="","Por pagar",IF(E10&lt;=D10,"Dentro","Excedido")))</f>
        <v/>
      </c>
      <c r="H10" s="6" t="inlineStr">
        <is>
          <t>Pedido para 20 personas</t>
        </is>
      </c>
      <c r="K10" s="20" t="inlineStr">
        <is>
          <t>Tarta</t>
        </is>
      </c>
      <c r="L10" s="33">
        <f>SUMIF($C$8:$C$37,K10,$D$8:$D$37)</f>
        <v/>
      </c>
      <c r="M10" s="33">
        <f>SUMIF($C$8:$C$37,K10,$E$8:$E$37)</f>
        <v/>
      </c>
      <c r="N10" s="33">
        <f>SUMIF($C$8:$C$37,K10,$F$8:$F$37)</f>
        <v/>
      </c>
      <c r="O10" s="34">
        <f>IF($L$17=0,0,L10/$L$17)</f>
        <v/>
      </c>
    </row>
    <row r="11">
      <c r="B11" s="6" t="inlineStr">
        <is>
          <t>Bebidas y zumos</t>
        </is>
      </c>
      <c r="C11" s="6" t="inlineStr">
        <is>
          <t>Comida y bebida</t>
        </is>
      </c>
      <c r="D11" s="32" t="n">
        <v>35</v>
      </c>
      <c r="E11" s="32" t="n">
        <v>32</v>
      </c>
      <c r="F11" s="33">
        <f>IF(OR(B11="",E11=""),"",E11-D11)</f>
        <v/>
      </c>
      <c r="G11" s="30">
        <f>IF(B11="","",IF(E11="","Por pagar",IF(E11&lt;=D11,"Dentro","Excedido")))</f>
        <v/>
      </c>
      <c r="H11" s="6" t="n"/>
      <c r="K11" s="20" t="inlineStr">
        <is>
          <t>Decoración</t>
        </is>
      </c>
      <c r="L11" s="33">
        <f>SUMIF($C$8:$C$37,K11,$D$8:$D$37)</f>
        <v/>
      </c>
      <c r="M11" s="33">
        <f>SUMIF($C$8:$C$37,K11,$E$8:$E$37)</f>
        <v/>
      </c>
      <c r="N11" s="33">
        <f>SUMIF($C$8:$C$37,K11,$F$8:$F$37)</f>
        <v/>
      </c>
      <c r="O11" s="34">
        <f>IF($L$17=0,0,L11/$L$17)</f>
        <v/>
      </c>
    </row>
    <row r="12">
      <c r="B12" s="6" t="inlineStr">
        <is>
          <t>Fruta y snacks sin frutos secos</t>
        </is>
      </c>
      <c r="C12" s="6" t="inlineStr">
        <is>
          <t>Comida y bebida</t>
        </is>
      </c>
      <c r="D12" s="32" t="n">
        <v>25</v>
      </c>
      <c r="E12" s="32" t="n"/>
      <c r="F12" s="33">
        <f>IF(OR(B12="",E12=""),"",E12-D12)</f>
        <v/>
      </c>
      <c r="G12" s="30">
        <f>IF(B12="","",IF(E12="","Por pagar",IF(E12&lt;=D12,"Dentro","Excedido")))</f>
        <v/>
      </c>
      <c r="H12" s="6" t="inlineStr">
        <is>
          <t>Comprar el viernes</t>
        </is>
      </c>
      <c r="K12" s="20" t="inlineStr">
        <is>
          <t>Animación y actividades</t>
        </is>
      </c>
      <c r="L12" s="33">
        <f>SUMIF($C$8:$C$37,K12,$D$8:$D$37)</f>
        <v/>
      </c>
      <c r="M12" s="33">
        <f>SUMIF($C$8:$C$37,K12,$E$8:$E$37)</f>
        <v/>
      </c>
      <c r="N12" s="33">
        <f>SUMIF($C$8:$C$37,K12,$F$8:$F$37)</f>
        <v/>
      </c>
      <c r="O12" s="34">
        <f>IF($L$17=0,0,L12/$L$17)</f>
        <v/>
      </c>
    </row>
    <row r="13">
      <c r="B13" s="6" t="inlineStr">
        <is>
          <t>Globos y guirnaldas</t>
        </is>
      </c>
      <c r="C13" s="6" t="inlineStr">
        <is>
          <t>Decoración</t>
        </is>
      </c>
      <c r="D13" s="32" t="n">
        <v>28</v>
      </c>
      <c r="E13" s="32" t="n">
        <v>31</v>
      </c>
      <c r="F13" s="33">
        <f>IF(OR(B13="",E13=""),"",E13-D13)</f>
        <v/>
      </c>
      <c r="G13" s="30">
        <f>IF(B13="","",IF(E13="","Por pagar",IF(E13&lt;=D13,"Dentro","Excedido")))</f>
        <v/>
      </c>
      <c r="H13" s="6" t="n"/>
      <c r="K13" s="20" t="inlineStr">
        <is>
          <t>Bolsas de cumpleaños</t>
        </is>
      </c>
      <c r="L13" s="33">
        <f>SUMIF($C$8:$C$37,K13,$D$8:$D$37)</f>
        <v/>
      </c>
      <c r="M13" s="33">
        <f>SUMIF($C$8:$C$37,K13,$E$8:$E$37)</f>
        <v/>
      </c>
      <c r="N13" s="33">
        <f>SUMIF($C$8:$C$37,K13,$F$8:$F$37)</f>
        <v/>
      </c>
      <c r="O13" s="34">
        <f>IF($L$17=0,0,L13/$L$17)</f>
        <v/>
      </c>
    </row>
    <row r="14">
      <c r="B14" s="6" t="inlineStr">
        <is>
          <t>Mago infantil (45 min)</t>
        </is>
      </c>
      <c r="C14" s="6" t="inlineStr">
        <is>
          <t>Animación y actividades</t>
        </is>
      </c>
      <c r="D14" s="32" t="n">
        <v>150</v>
      </c>
      <c r="E14" s="32" t="n">
        <v>150</v>
      </c>
      <c r="F14" s="33">
        <f>IF(OR(B14="",E14=""),"",E14-D14)</f>
        <v/>
      </c>
      <c r="G14" s="30">
        <f>IF(B14="","",IF(E14="","Por pagar",IF(E14&lt;=D14,"Dentro","Excedido")))</f>
        <v/>
      </c>
      <c r="H14" s="6" t="inlineStr">
        <is>
          <t>Señal ya pagada</t>
        </is>
      </c>
      <c r="K14" s="20" t="inlineStr">
        <is>
          <t>Invitaciones y papelería</t>
        </is>
      </c>
      <c r="L14" s="33">
        <f>SUMIF($C$8:$C$37,K14,$D$8:$D$37)</f>
        <v/>
      </c>
      <c r="M14" s="33">
        <f>SUMIF($C$8:$C$37,K14,$E$8:$E$37)</f>
        <v/>
      </c>
      <c r="N14" s="33">
        <f>SUMIF($C$8:$C$37,K14,$F$8:$F$37)</f>
        <v/>
      </c>
      <c r="O14" s="34">
        <f>IF($L$17=0,0,L14/$L$17)</f>
        <v/>
      </c>
    </row>
    <row r="15">
      <c r="B15" s="6" t="inlineStr">
        <is>
          <t>Pintacaras</t>
        </is>
      </c>
      <c r="C15" s="6" t="inlineStr">
        <is>
          <t>Animación y actividades</t>
        </is>
      </c>
      <c r="D15" s="32" t="n">
        <v>60</v>
      </c>
      <c r="E15" s="32" t="n"/>
      <c r="F15" s="33">
        <f>IF(OR(B15="",E15=""),"",E15-D15)</f>
        <v/>
      </c>
      <c r="G15" s="30">
        <f>IF(B15="","",IF(E15="","Por pagar",IF(E15&lt;=D15,"Dentro","Excedido")))</f>
        <v/>
      </c>
      <c r="H15" s="6" t="inlineStr">
        <is>
          <t>Pedir presupuesto</t>
        </is>
      </c>
      <c r="K15" s="20" t="inlineStr">
        <is>
          <t>Fotos</t>
        </is>
      </c>
      <c r="L15" s="33">
        <f>SUMIF($C$8:$C$37,K15,$D$8:$D$37)</f>
        <v/>
      </c>
      <c r="M15" s="33">
        <f>SUMIF($C$8:$C$37,K15,$E$8:$E$37)</f>
        <v/>
      </c>
      <c r="N15" s="33">
        <f>SUMIF($C$8:$C$37,K15,$F$8:$F$37)</f>
        <v/>
      </c>
      <c r="O15" s="34">
        <f>IF($L$17=0,0,L15/$L$17)</f>
        <v/>
      </c>
    </row>
    <row r="16">
      <c r="B16" s="6" t="inlineStr">
        <is>
          <t>Relleno de bolsas (9 uds.)</t>
        </is>
      </c>
      <c r="C16" s="6" t="inlineStr">
        <is>
          <t>Bolsas de cumpleaños</t>
        </is>
      </c>
      <c r="D16" s="32" t="n">
        <v>70</v>
      </c>
      <c r="E16" s="32" t="n">
        <v>76</v>
      </c>
      <c r="F16" s="33">
        <f>IF(OR(B16="",E16=""),"",E16-D16)</f>
        <v/>
      </c>
      <c r="G16" s="30">
        <f>IF(B16="","",IF(E16="","Por pagar",IF(E16&lt;=D16,"Dentro","Excedido")))</f>
        <v/>
      </c>
      <c r="H16" s="6" t="inlineStr">
        <is>
          <t>Juguetes pequeños y dulces</t>
        </is>
      </c>
      <c r="K16" s="20" t="inlineStr">
        <is>
          <t>Otros</t>
        </is>
      </c>
      <c r="L16" s="33">
        <f>SUMIF($C$8:$C$37,K16,$D$8:$D$37)</f>
        <v/>
      </c>
      <c r="M16" s="33">
        <f>SUMIF($C$8:$C$37,K16,$E$8:$E$37)</f>
        <v/>
      </c>
      <c r="N16" s="33">
        <f>SUMIF($C$8:$C$37,K16,$F$8:$F$37)</f>
        <v/>
      </c>
      <c r="O16" s="34">
        <f>IF($L$17=0,0,L16/$L$17)</f>
        <v/>
      </c>
    </row>
    <row r="17">
      <c r="B17" s="6" t="inlineStr">
        <is>
          <t>Invitaciones impresas</t>
        </is>
      </c>
      <c r="C17" s="6" t="inlineStr">
        <is>
          <t>Invitaciones y papelería</t>
        </is>
      </c>
      <c r="D17" s="32" t="n">
        <v>18</v>
      </c>
      <c r="E17" s="32" t="n">
        <v>16</v>
      </c>
      <c r="F17" s="33">
        <f>IF(OR(B17="",E17=""),"",E17-D17)</f>
        <v/>
      </c>
      <c r="G17" s="30">
        <f>IF(B17="","",IF(E17="","Por pagar",IF(E17&lt;=D17,"Dentro","Excedido")))</f>
        <v/>
      </c>
      <c r="H17" s="6" t="n"/>
      <c r="K17" s="23" t="inlineStr">
        <is>
          <t>Total</t>
        </is>
      </c>
      <c r="L17" s="35">
        <f>SUM(L8:L16)</f>
        <v/>
      </c>
      <c r="M17" s="35">
        <f>SUM(M8:M16)</f>
        <v/>
      </c>
      <c r="N17" s="35">
        <f>SUM(N8:N16)</f>
        <v/>
      </c>
      <c r="O17" s="36">
        <f>SUM(O8:O16)</f>
        <v/>
      </c>
    </row>
    <row r="18">
      <c r="B18" s="6" t="inlineStr">
        <is>
          <t>Vajilla desechable y velas</t>
        </is>
      </c>
      <c r="C18" s="6" t="inlineStr">
        <is>
          <t>Otros</t>
        </is>
      </c>
      <c r="D18" s="32" t="n">
        <v>22</v>
      </c>
      <c r="E18" s="32" t="n">
        <v>24</v>
      </c>
      <c r="F18" s="33">
        <f>IF(OR(B18="",E18=""),"",E18-D18)</f>
        <v/>
      </c>
      <c r="G18" s="30">
        <f>IF(B18="","",IF(E18="","Por pagar",IF(E18&lt;=D18,"Dentro","Excedido")))</f>
        <v/>
      </c>
      <c r="H18" s="6" t="n"/>
    </row>
    <row r="19">
      <c r="B19" s="6" t="inlineStr">
        <is>
          <t>Fotos reveladas para el álbum</t>
        </is>
      </c>
      <c r="C19" s="6" t="inlineStr">
        <is>
          <t>Fotos</t>
        </is>
      </c>
      <c r="D19" s="32" t="n">
        <v>20</v>
      </c>
      <c r="E19" s="32" t="n"/>
      <c r="F19" s="33">
        <f>IF(OR(B19="",E19=""),"",E19-D19)</f>
        <v/>
      </c>
      <c r="G19" s="30">
        <f>IF(B19="","",IF(E19="","Por pagar",IF(E19&lt;=D19,"Dentro","Excedido")))</f>
        <v/>
      </c>
      <c r="H19" s="6" t="n"/>
      <c r="K19" s="4" t="inlineStr">
        <is>
          <t>PREVISIÓN FINAL</t>
        </is>
      </c>
    </row>
    <row r="20">
      <c r="B20" s="6" t="n"/>
      <c r="C20" s="6" t="n"/>
      <c r="D20" s="32" t="n"/>
      <c r="E20" s="32" t="n"/>
      <c r="F20" s="33">
        <f>IF(OR(B20="",E20=""),"",E20-D20)</f>
        <v/>
      </c>
      <c r="G20" s="30">
        <f>IF(B20="","",IF(E20="","Por pagar",IF(E20&lt;=D20,"Dentro","Excedido")))</f>
        <v/>
      </c>
      <c r="H20" s="6" t="n"/>
      <c r="K20" s="22" t="inlineStr">
        <is>
          <t>Total estimado</t>
        </is>
      </c>
      <c r="L20" s="33">
        <f>D38</f>
        <v/>
      </c>
    </row>
    <row r="21">
      <c r="B21" s="6" t="n"/>
      <c r="C21" s="6" t="n"/>
      <c r="D21" s="32" t="n"/>
      <c r="E21" s="32" t="n"/>
      <c r="F21" s="33">
        <f>IF(OR(B21="",E21=""),"",E21-D21)</f>
        <v/>
      </c>
      <c r="G21" s="30">
        <f>IF(B21="","",IF(E21="","Por pagar",IF(E21&lt;=D21,"Dentro","Excedido")))</f>
        <v/>
      </c>
      <c r="H21" s="6" t="n"/>
      <c r="K21" s="22" t="inlineStr">
        <is>
          <t>Gasto real hasta hoy</t>
        </is>
      </c>
      <c r="L21" s="33">
        <f>E38</f>
        <v/>
      </c>
    </row>
    <row r="22">
      <c r="B22" s="6" t="n"/>
      <c r="C22" s="6" t="n"/>
      <c r="D22" s="32" t="n"/>
      <c r="E22" s="32" t="n"/>
      <c r="F22" s="33">
        <f>IF(OR(B22="",E22=""),"",E22-D22)</f>
        <v/>
      </c>
      <c r="G22" s="30">
        <f>IF(B22="","",IF(E22="","Por pagar",IF(E22&lt;=D22,"Dentro","Excedido")))</f>
        <v/>
      </c>
      <c r="H22" s="6" t="n"/>
      <c r="K22" s="22" t="inlineStr">
        <is>
          <t>Estimado de lo aún por pagar</t>
        </is>
      </c>
      <c r="L22" s="33">
        <f>SUMIF($E$8:$E$37,"",$D$8:$D$37)</f>
        <v/>
      </c>
    </row>
    <row r="23">
      <c r="B23" s="6" t="n"/>
      <c r="C23" s="6" t="n"/>
      <c r="D23" s="32" t="n"/>
      <c r="E23" s="32" t="n"/>
      <c r="F23" s="33">
        <f>IF(OR(B23="",E23=""),"",E23-D23)</f>
        <v/>
      </c>
      <c r="G23" s="30">
        <f>IF(B23="","",IF(E23="","Por pagar",IF(E23&lt;=D23,"Dentro","Excedido")))</f>
        <v/>
      </c>
      <c r="H23" s="6" t="n"/>
      <c r="K23" s="5" t="inlineStr">
        <is>
          <t>Previsión final (real + por pagar)</t>
        </is>
      </c>
      <c r="L23" s="37">
        <f>L21+L22</f>
        <v/>
      </c>
    </row>
    <row r="24">
      <c r="B24" s="6" t="n"/>
      <c r="C24" s="6" t="n"/>
      <c r="D24" s="32" t="n"/>
      <c r="E24" s="32" t="n"/>
      <c r="F24" s="33">
        <f>IF(OR(B24="",E24=""),"",E24-D24)</f>
        <v/>
      </c>
      <c r="G24" s="30">
        <f>IF(B24="","",IF(E24="","Por pagar",IF(E24&lt;=D24,"Dentro","Excedido")))</f>
        <v/>
      </c>
      <c r="H24" s="6" t="n"/>
      <c r="K24" s="22" t="inlineStr">
        <is>
          <t>Tope de presupuesto (Panel)</t>
        </is>
      </c>
      <c r="L24" s="33">
        <f>Panel!H8</f>
        <v/>
      </c>
    </row>
    <row r="25">
      <c r="B25" s="6" t="n"/>
      <c r="C25" s="6" t="n"/>
      <c r="D25" s="32" t="n"/>
      <c r="E25" s="32" t="n"/>
      <c r="F25" s="33">
        <f>IF(OR(B25="",E25=""),"",E25-D25)</f>
        <v/>
      </c>
      <c r="G25" s="30">
        <f>IF(B25="","",IF(E25="","Por pagar",IF(E25&lt;=D25,"Dentro","Excedido")))</f>
        <v/>
      </c>
      <c r="H25" s="6" t="n"/>
      <c r="K25" s="5" t="inlineStr">
        <is>
          <t>Margen sobre el tope</t>
        </is>
      </c>
      <c r="L25" s="37">
        <f>L24-L23</f>
        <v/>
      </c>
    </row>
    <row r="26">
      <c r="B26" s="6" t="n"/>
      <c r="C26" s="6" t="n"/>
      <c r="D26" s="32" t="n"/>
      <c r="E26" s="32" t="n"/>
      <c r="F26" s="33">
        <f>IF(OR(B26="",E26=""),"",E26-D26)</f>
        <v/>
      </c>
      <c r="G26" s="30">
        <f>IF(B26="","",IF(E26="","Por pagar",IF(E26&lt;=D26,"Dentro","Excedido")))</f>
        <v/>
      </c>
      <c r="H26" s="6" t="n"/>
    </row>
    <row r="27">
      <c r="B27" s="6" t="n"/>
      <c r="C27" s="6" t="n"/>
      <c r="D27" s="32" t="n"/>
      <c r="E27" s="32" t="n"/>
      <c r="F27" s="33">
        <f>IF(OR(B27="",E27=""),"",E27-D27)</f>
        <v/>
      </c>
      <c r="G27" s="30">
        <f>IF(B27="","",IF(E27="","Por pagar",IF(E27&lt;=D27,"Dentro","Excedido")))</f>
        <v/>
      </c>
      <c r="H27" s="6" t="n"/>
    </row>
    <row r="28">
      <c r="B28" s="6" t="n"/>
      <c r="C28" s="6" t="n"/>
      <c r="D28" s="32" t="n"/>
      <c r="E28" s="32" t="n"/>
      <c r="F28" s="33">
        <f>IF(OR(B28="",E28=""),"",E28-D28)</f>
        <v/>
      </c>
      <c r="G28" s="30">
        <f>IF(B28="","",IF(E28="","Por pagar",IF(E28&lt;=D28,"Dentro","Excedido")))</f>
        <v/>
      </c>
      <c r="H28" s="6" t="n"/>
    </row>
    <row r="29">
      <c r="B29" s="6" t="n"/>
      <c r="C29" s="6" t="n"/>
      <c r="D29" s="32" t="n"/>
      <c r="E29" s="32" t="n"/>
      <c r="F29" s="33">
        <f>IF(OR(B29="",E29=""),"",E29-D29)</f>
        <v/>
      </c>
      <c r="G29" s="30">
        <f>IF(B29="","",IF(E29="","Por pagar",IF(E29&lt;=D29,"Dentro","Excedido")))</f>
        <v/>
      </c>
      <c r="H29" s="6" t="n"/>
    </row>
    <row r="30">
      <c r="B30" s="6" t="n"/>
      <c r="C30" s="6" t="n"/>
      <c r="D30" s="32" t="n"/>
      <c r="E30" s="32" t="n"/>
      <c r="F30" s="33">
        <f>IF(OR(B30="",E30=""),"",E30-D30)</f>
        <v/>
      </c>
      <c r="G30" s="30">
        <f>IF(B30="","",IF(E30="","Por pagar",IF(E30&lt;=D30,"Dentro","Excedido")))</f>
        <v/>
      </c>
      <c r="H30" s="6" t="n"/>
    </row>
    <row r="31">
      <c r="B31" s="6" t="n"/>
      <c r="C31" s="6" t="n"/>
      <c r="D31" s="32" t="n"/>
      <c r="E31" s="32" t="n"/>
      <c r="F31" s="33">
        <f>IF(OR(B31="",E31=""),"",E31-D31)</f>
        <v/>
      </c>
      <c r="G31" s="30">
        <f>IF(B31="","",IF(E31="","Por pagar",IF(E31&lt;=D31,"Dentro","Excedido")))</f>
        <v/>
      </c>
      <c r="H31" s="6" t="n"/>
    </row>
    <row r="32">
      <c r="B32" s="6" t="n"/>
      <c r="C32" s="6" t="n"/>
      <c r="D32" s="32" t="n"/>
      <c r="E32" s="32" t="n"/>
      <c r="F32" s="33">
        <f>IF(OR(B32="",E32=""),"",E32-D32)</f>
        <v/>
      </c>
      <c r="G32" s="30">
        <f>IF(B32="","",IF(E32="","Por pagar",IF(E32&lt;=D32,"Dentro","Excedido")))</f>
        <v/>
      </c>
      <c r="H32" s="6" t="n"/>
    </row>
    <row r="33">
      <c r="B33" s="6" t="n"/>
      <c r="C33" s="6" t="n"/>
      <c r="D33" s="32" t="n"/>
      <c r="E33" s="32" t="n"/>
      <c r="F33" s="33">
        <f>IF(OR(B33="",E33=""),"",E33-D33)</f>
        <v/>
      </c>
      <c r="G33" s="30">
        <f>IF(B33="","",IF(E33="","Por pagar",IF(E33&lt;=D33,"Dentro","Excedido")))</f>
        <v/>
      </c>
      <c r="H33" s="6" t="n"/>
    </row>
    <row r="34">
      <c r="B34" s="6" t="n"/>
      <c r="C34" s="6" t="n"/>
      <c r="D34" s="32" t="n"/>
      <c r="E34" s="32" t="n"/>
      <c r="F34" s="33">
        <f>IF(OR(B34="",E34=""),"",E34-D34)</f>
        <v/>
      </c>
      <c r="G34" s="30">
        <f>IF(B34="","",IF(E34="","Por pagar",IF(E34&lt;=D34,"Dentro","Excedido")))</f>
        <v/>
      </c>
      <c r="H34" s="6" t="n"/>
    </row>
    <row r="35">
      <c r="B35" s="6" t="n"/>
      <c r="C35" s="6" t="n"/>
      <c r="D35" s="32" t="n"/>
      <c r="E35" s="32" t="n"/>
      <c r="F35" s="33">
        <f>IF(OR(B35="",E35=""),"",E35-D35)</f>
        <v/>
      </c>
      <c r="G35" s="30">
        <f>IF(B35="","",IF(E35="","Por pagar",IF(E35&lt;=D35,"Dentro","Excedido")))</f>
        <v/>
      </c>
      <c r="H35" s="6" t="n"/>
    </row>
    <row r="36">
      <c r="B36" s="6" t="n"/>
      <c r="C36" s="6" t="n"/>
      <c r="D36" s="32" t="n"/>
      <c r="E36" s="32" t="n"/>
      <c r="F36" s="33">
        <f>IF(OR(B36="",E36=""),"",E36-D36)</f>
        <v/>
      </c>
      <c r="G36" s="30">
        <f>IF(B36="","",IF(E36="","Por pagar",IF(E36&lt;=D36,"Dentro","Excedido")))</f>
        <v/>
      </c>
      <c r="H36" s="6" t="n"/>
    </row>
    <row r="37">
      <c r="B37" s="6" t="n"/>
      <c r="C37" s="6" t="n"/>
      <c r="D37" s="32" t="n"/>
      <c r="E37" s="32" t="n"/>
      <c r="F37" s="33">
        <f>IF(OR(B37="",E37=""),"",E37-D37)</f>
        <v/>
      </c>
      <c r="G37" s="30">
        <f>IF(B37="","",IF(E37="","Por pagar",IF(E37&lt;=D37,"Dentro","Excedido")))</f>
        <v/>
      </c>
      <c r="H37" s="6" t="n"/>
    </row>
    <row r="38">
      <c r="B38" s="23" t="inlineStr">
        <is>
          <t>TOTAL</t>
        </is>
      </c>
      <c r="C38" s="23" t="inlineStr"/>
      <c r="D38" s="35">
        <f>SUM(D8:D37)</f>
        <v/>
      </c>
      <c r="E38" s="35">
        <f>SUM(E8:E37)</f>
        <v/>
      </c>
      <c r="F38" s="35">
        <f>SUM(F8:F37)</f>
        <v/>
      </c>
      <c r="G38" s="23" t="inlineStr"/>
      <c r="H38" s="23" t="inlineStr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G8:G37">
    <cfRule type="cellIs" priority="1" operator="equal" dxfId="0">
      <formula>"Excedido"</formula>
    </cfRule>
    <cfRule type="cellIs" priority="2" operator="equal" dxfId="2">
      <formula>"Dentro"</formula>
    </cfRule>
    <cfRule type="cellIs" priority="3" operator="equal" dxfId="1">
      <formula>"Por pagar"</formula>
    </cfRule>
  </conditionalFormatting>
  <conditionalFormatting sqref="L8:L16">
    <cfRule type="dataBar" priority="4">
      <dataBar>
        <cfvo type="num" val="0"/>
        <cfvo type="max"/>
        <color rgb="0010B981"/>
      </dataBar>
    </cfRule>
  </conditionalFormatting>
  <conditionalFormatting sqref="L25">
    <cfRule type="expression" priority="5" dxfId="0">
      <formula>L25&lt;0</formula>
    </cfRule>
    <cfRule type="expression" priority="6" dxfId="2">
      <formula>L25&gt;=0</formula>
    </cfRule>
  </conditionalFormatting>
  <dataValidations count="1">
    <dataValidation sqref="C8:C37" showDropDown="0" showInputMessage="0" showErrorMessage="0" allowBlank="1" type="list">
      <formula1>=Listas!$C$2:$C$10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O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38" customWidth="1" min="2" max="2"/>
    <col width="11" customWidth="1" min="3" max="3"/>
    <col width="13" customWidth="1" min="4" max="4"/>
    <col width="15" customWidth="1" min="5" max="5"/>
    <col width="12" customWidth="1" min="6" max="6"/>
    <col width="10" customWidth="1" min="7" max="7"/>
    <col width="13" customWidth="1" min="8" max="8"/>
    <col width="3" customWidth="1" min="9" max="9"/>
    <col width="9" customWidth="1" min="10" max="10"/>
    <col width="30" customWidth="1" min="11" max="11"/>
    <col width="11" customWidth="1" min="12" max="12"/>
    <col width="9" customWidth="1" min="13" max="13"/>
    <col width="15" customWidth="1" min="14" max="14"/>
    <col width="34" customWidth="1" min="15" max="15"/>
  </cols>
  <sheetData>
    <row r="2" ht="34" customHeight="1">
      <c r="B2" s="1" t="inlineStr">
        <is>
          <t>Checklist de preparativos y programa de la fiesta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Las fechas límite se calculan desde la fecha de la fiesta (hoja Panel). A la derecha, el horario de actividades.</t>
        </is>
      </c>
    </row>
    <row r="5">
      <c r="B5" s="4" t="inlineStr">
        <is>
          <t>CHECKLIST (semanas antes de la fiesta)</t>
        </is>
      </c>
      <c r="J5" s="4" t="inlineStr">
        <is>
          <t>PROGRAMA DE ACTIVIDADES</t>
        </is>
      </c>
    </row>
    <row r="7" ht="34" customHeight="1">
      <c r="B7" s="19" t="inlineStr">
        <is>
          <t>Tarea</t>
        </is>
      </c>
      <c r="C7" s="19" t="inlineStr">
        <is>
          <t>Semanas antes</t>
        </is>
      </c>
      <c r="D7" s="19" t="inlineStr">
        <is>
          <t>Fecha límite</t>
        </is>
      </c>
      <c r="E7" s="19" t="inlineStr">
        <is>
          <t>Responsable</t>
        </is>
      </c>
      <c r="F7" s="19" t="inlineStr">
        <is>
          <t>Estado</t>
        </is>
      </c>
      <c r="G7" s="19" t="inlineStr">
        <is>
          <t>Días restantes</t>
        </is>
      </c>
      <c r="H7" s="19" t="inlineStr">
        <is>
          <t>Aviso</t>
        </is>
      </c>
      <c r="J7" s="19" t="inlineStr">
        <is>
          <t>Inicio</t>
        </is>
      </c>
      <c r="K7" s="19" t="inlineStr">
        <is>
          <t>Actividad</t>
        </is>
      </c>
      <c r="L7" s="19" t="inlineStr">
        <is>
          <t>Duración (min)</t>
        </is>
      </c>
      <c r="M7" s="19" t="inlineStr">
        <is>
          <t>Fin</t>
        </is>
      </c>
      <c r="N7" s="19" t="inlineStr">
        <is>
          <t>Responsable</t>
        </is>
      </c>
      <c r="O7" s="19" t="inlineStr">
        <is>
          <t>Material</t>
        </is>
      </c>
    </row>
    <row r="8">
      <c r="B8" s="6" t="inlineStr">
        <is>
          <t>Elegir fecha y lugar</t>
        </is>
      </c>
      <c r="C8" s="9" t="n">
        <v>8</v>
      </c>
      <c r="D8" s="38">
        <f>IF(OR(B8="",C8="",Panel!$C$7=""),"",Panel!$C$7-7*C8)</f>
        <v/>
      </c>
      <c r="E8" s="6" t="inlineStr">
        <is>
          <t>Papá</t>
        </is>
      </c>
      <c r="F8" s="29" t="inlineStr">
        <is>
          <t>Hecho</t>
        </is>
      </c>
      <c r="G8" s="21">
        <f>IF(OR(D8="",F8="Hecho"),"",D8-TODAY())</f>
        <v/>
      </c>
      <c r="H8" s="30">
        <f>IF(B8="","",IF(F8="Hecho","Hecho",IF(G8="","",IF(G8&lt;0,"Vencida",IF(G8&lt;=7,"Esta semana","En plazo")))))</f>
        <v/>
      </c>
      <c r="J8" s="39" t="n">
        <v>0.7083333333333334</v>
      </c>
      <c r="K8" s="6" t="inlineStr">
        <is>
          <t>Llegada y bienvenida</t>
        </is>
      </c>
      <c r="L8" s="9" t="n">
        <v>20</v>
      </c>
      <c r="M8" s="40">
        <f>IF(OR(J8="",L8=""),"",J8+L8/1440)</f>
        <v/>
      </c>
      <c r="N8" s="6" t="inlineStr">
        <is>
          <t>Mamá</t>
        </is>
      </c>
      <c r="O8" s="6" t="inlineStr">
        <is>
          <t>Mesa de entrada, pegatinas con nombre</t>
        </is>
      </c>
    </row>
    <row r="9">
      <c r="B9" s="6" t="inlineStr">
        <is>
          <t>Reservar el merendero</t>
        </is>
      </c>
      <c r="C9" s="9" t="n">
        <v>8</v>
      </c>
      <c r="D9" s="38">
        <f>IF(OR(B9="",C9="",Panel!$C$7=""),"",Panel!$C$7-7*C9)</f>
        <v/>
      </c>
      <c r="E9" s="6" t="inlineStr">
        <is>
          <t>Papá</t>
        </is>
      </c>
      <c r="F9" s="29" t="inlineStr">
        <is>
          <t>Hecho</t>
        </is>
      </c>
      <c r="G9" s="21">
        <f>IF(OR(D9="",F9="Hecho"),"",D9-TODAY())</f>
        <v/>
      </c>
      <c r="H9" s="30">
        <f>IF(B9="","",IF(F9="Hecho","Hecho",IF(G9="","",IF(G9&lt;0,"Vencida",IF(G9&lt;=7,"Esta semana","En plazo")))))</f>
        <v/>
      </c>
      <c r="J9" s="41">
        <f>IF(K9="","",M8)</f>
        <v/>
      </c>
      <c r="K9" s="6" t="inlineStr">
        <is>
          <t>Pintacaras y juegos libres</t>
        </is>
      </c>
      <c r="L9" s="9" t="n">
        <v>40</v>
      </c>
      <c r="M9" s="40">
        <f>IF(OR(J9="",L9=""),"",J9+L9/1440)</f>
        <v/>
      </c>
      <c r="N9" s="6" t="inlineStr">
        <is>
          <t>Tía Cristina</t>
        </is>
      </c>
      <c r="O9" s="6" t="inlineStr">
        <is>
          <t>Pinturas, espejos, toallitas</t>
        </is>
      </c>
    </row>
    <row r="10">
      <c r="B10" s="6" t="inlineStr">
        <is>
          <t>Hacer la lista de invitados</t>
        </is>
      </c>
      <c r="C10" s="9" t="n">
        <v>7</v>
      </c>
      <c r="D10" s="38">
        <f>IF(OR(B10="",C10="",Panel!$C$7=""),"",Panel!$C$7-7*C10)</f>
        <v/>
      </c>
      <c r="E10" s="6" t="inlineStr">
        <is>
          <t>Mamá</t>
        </is>
      </c>
      <c r="F10" s="29" t="inlineStr">
        <is>
          <t>Hecho</t>
        </is>
      </c>
      <c r="G10" s="21">
        <f>IF(OR(D10="",F10="Hecho"),"",D10-TODAY())</f>
        <v/>
      </c>
      <c r="H10" s="30">
        <f>IF(B10="","",IF(F10="Hecho","Hecho",IF(G10="","",IF(G10&lt;0,"Vencida",IF(G10&lt;=7,"Esta semana","En plazo")))))</f>
        <v/>
      </c>
      <c r="J10" s="41">
        <f>IF(K10="","",M9)</f>
        <v/>
      </c>
      <c r="K10" s="6" t="inlineStr">
        <is>
          <t>Espectáculo del mago</t>
        </is>
      </c>
      <c r="L10" s="9" t="n">
        <v>45</v>
      </c>
      <c r="M10" s="40">
        <f>IF(OR(J10="",L10=""),"",J10+L10/1440)</f>
        <v/>
      </c>
      <c r="N10" s="6" t="inlineStr">
        <is>
          <t>Mago</t>
        </is>
      </c>
      <c r="O10" s="6" t="inlineStr">
        <is>
          <t>Altavoz y mesa</t>
        </is>
      </c>
    </row>
    <row r="11">
      <c r="B11" s="6" t="inlineStr">
        <is>
          <t>Enviar invitaciones y preguntar por alergias</t>
        </is>
      </c>
      <c r="C11" s="9" t="n">
        <v>6</v>
      </c>
      <c r="D11" s="38">
        <f>IF(OR(B11="",C11="",Panel!$C$7=""),"",Panel!$C$7-7*C11)</f>
        <v/>
      </c>
      <c r="E11" s="6" t="inlineStr">
        <is>
          <t>Mamá</t>
        </is>
      </c>
      <c r="F11" s="29" t="inlineStr">
        <is>
          <t>Hecho</t>
        </is>
      </c>
      <c r="G11" s="21">
        <f>IF(OR(D11="",F11="Hecho"),"",D11-TODAY())</f>
        <v/>
      </c>
      <c r="H11" s="30">
        <f>IF(B11="","",IF(F11="Hecho","Hecho",IF(G11="","",IF(G11&lt;0,"Vencida",IF(G11&lt;=7,"Esta semana","En plazo")))))</f>
        <v/>
      </c>
      <c r="J11" s="41">
        <f>IF(K11="","",M10)</f>
        <v/>
      </c>
      <c r="K11" s="6" t="inlineStr">
        <is>
          <t>Juego de las sillas y gymkana</t>
        </is>
      </c>
      <c r="L11" s="9" t="n">
        <v>30</v>
      </c>
      <c r="M11" s="40">
        <f>IF(OR(J11="",L11=""),"",J11+L11/1440)</f>
        <v/>
      </c>
      <c r="N11" s="6" t="inlineStr">
        <is>
          <t>Papá</t>
        </is>
      </c>
      <c r="O11" s="6" t="inlineStr">
        <is>
          <t>Sillas, música, premios</t>
        </is>
      </c>
    </row>
    <row r="12">
      <c r="B12" s="6" t="inlineStr">
        <is>
          <t>Contratar al mago y a los pintacaras</t>
        </is>
      </c>
      <c r="C12" s="9" t="n">
        <v>6</v>
      </c>
      <c r="D12" s="38">
        <f>IF(OR(B12="",C12="",Panel!$C$7=""),"",Panel!$C$7-7*C12)</f>
        <v/>
      </c>
      <c r="E12" s="6" t="inlineStr">
        <is>
          <t>Papá</t>
        </is>
      </c>
      <c r="F12" s="29" t="inlineStr">
        <is>
          <t>En curso</t>
        </is>
      </c>
      <c r="G12" s="21">
        <f>IF(OR(D12="",F12="Hecho"),"",D12-TODAY())</f>
        <v/>
      </c>
      <c r="H12" s="30">
        <f>IF(B12="","",IF(F12="Hecho","Hecho",IF(G12="","",IF(G12&lt;0,"Vencida",IF(G12&lt;=7,"Esta semana","En plazo")))))</f>
        <v/>
      </c>
      <c r="J12" s="41">
        <f>IF(K12="","",M11)</f>
        <v/>
      </c>
      <c r="K12" s="6" t="inlineStr">
        <is>
          <t>Merienda y tarta</t>
        </is>
      </c>
      <c r="L12" s="9" t="n">
        <v>40</v>
      </c>
      <c r="M12" s="40">
        <f>IF(OR(J12="",L12=""),"",J12+L12/1440)</f>
        <v/>
      </c>
      <c r="N12" s="6" t="inlineStr">
        <is>
          <t>Mamá</t>
        </is>
      </c>
      <c r="O12" s="6" t="inlineStr">
        <is>
          <t>Vajilla, velas, cuchillo, mechero</t>
        </is>
      </c>
    </row>
    <row r="13">
      <c r="B13" s="6" t="inlineStr">
        <is>
          <t>Encargar la tarta</t>
        </is>
      </c>
      <c r="C13" s="9" t="n">
        <v>3</v>
      </c>
      <c r="D13" s="38">
        <f>IF(OR(B13="",C13="",Panel!$C$7=""),"",Panel!$C$7-7*C13)</f>
        <v/>
      </c>
      <c r="E13" s="6" t="inlineStr">
        <is>
          <t>Mamá</t>
        </is>
      </c>
      <c r="F13" s="29" t="inlineStr">
        <is>
          <t>En curso</t>
        </is>
      </c>
      <c r="G13" s="21">
        <f>IF(OR(D13="",F13="Hecho"),"",D13-TODAY())</f>
        <v/>
      </c>
      <c r="H13" s="30">
        <f>IF(B13="","",IF(F13="Hecho","Hecho",IF(G13="","",IF(G13&lt;0,"Vencida",IF(G13&lt;=7,"Esta semana","En plazo")))))</f>
        <v/>
      </c>
      <c r="J13" s="41">
        <f>IF(K13="","",M12)</f>
        <v/>
      </c>
      <c r="K13" s="6" t="inlineStr">
        <is>
          <t>Piñata</t>
        </is>
      </c>
      <c r="L13" s="9" t="n">
        <v>15</v>
      </c>
      <c r="M13" s="40">
        <f>IF(OR(J13="",L13=""),"",J13+L13/1440)</f>
        <v/>
      </c>
      <c r="N13" s="6" t="inlineStr">
        <is>
          <t>Papá</t>
        </is>
      </c>
      <c r="O13" s="6" t="inlineStr">
        <is>
          <t>Piñata, palo, caramelos</t>
        </is>
      </c>
    </row>
    <row r="14">
      <c r="B14" s="6" t="inlineStr">
        <is>
          <t>Confirmar a los invitados pendientes</t>
        </is>
      </c>
      <c r="C14" s="9" t="n">
        <v>2</v>
      </c>
      <c r="D14" s="38">
        <f>IF(OR(B14="",C14="",Panel!$C$7=""),"",Panel!$C$7-7*C14)</f>
        <v/>
      </c>
      <c r="E14" s="6" t="inlineStr">
        <is>
          <t>Mamá</t>
        </is>
      </c>
      <c r="F14" s="29" t="inlineStr">
        <is>
          <t>Pendiente</t>
        </is>
      </c>
      <c r="G14" s="21">
        <f>IF(OR(D14="",F14="Hecho"),"",D14-TODAY())</f>
        <v/>
      </c>
      <c r="H14" s="30">
        <f>IF(B14="","",IF(F14="Hecho","Hecho",IF(G14="","",IF(G14&lt;0,"Vencida",IF(G14&lt;=7,"Esta semana","En plazo")))))</f>
        <v/>
      </c>
      <c r="J14" s="41">
        <f>IF(K14="","",M13)</f>
        <v/>
      </c>
      <c r="K14" s="6" t="inlineStr">
        <is>
          <t>Entrega de bolsas y despedida</t>
        </is>
      </c>
      <c r="L14" s="9" t="n">
        <v>20</v>
      </c>
      <c r="M14" s="40">
        <f>IF(OR(J14="",L14=""),"",J14+L14/1440)</f>
        <v/>
      </c>
      <c r="N14" s="6" t="inlineStr">
        <is>
          <t>Mamá</t>
        </is>
      </c>
      <c r="O14" s="6" t="inlineStr">
        <is>
          <t>Bolsas, álbum de fotos</t>
        </is>
      </c>
    </row>
    <row r="15">
      <c r="B15" s="6" t="inlineStr">
        <is>
          <t>Pedir bocadillos y pizzas</t>
        </is>
      </c>
      <c r="C15" s="9" t="n">
        <v>2</v>
      </c>
      <c r="D15" s="38">
        <f>IF(OR(B15="",C15="",Panel!$C$7=""),"",Panel!$C$7-7*C15)</f>
        <v/>
      </c>
      <c r="E15" s="6" t="inlineStr">
        <is>
          <t>Papá</t>
        </is>
      </c>
      <c r="F15" s="29" t="inlineStr">
        <is>
          <t>Pendiente</t>
        </is>
      </c>
      <c r="G15" s="21">
        <f>IF(OR(D15="",F15="Hecho"),"",D15-TODAY())</f>
        <v/>
      </c>
      <c r="H15" s="30">
        <f>IF(B15="","",IF(F15="Hecho","Hecho",IF(G15="","",IF(G15&lt;0,"Vencida",IF(G15&lt;=7,"Esta semana","En plazo")))))</f>
        <v/>
      </c>
      <c r="J15" s="41">
        <f>IF(K15="","",M14)</f>
        <v/>
      </c>
      <c r="K15" s="6" t="n"/>
      <c r="L15" s="9" t="n"/>
      <c r="M15" s="40">
        <f>IF(OR(J15="",L15=""),"",J15+L15/1440)</f>
        <v/>
      </c>
      <c r="N15" s="6" t="n"/>
      <c r="O15" s="6" t="n"/>
    </row>
    <row r="16">
      <c r="B16" s="6" t="inlineStr">
        <is>
          <t>Comprar globos y decoración</t>
        </is>
      </c>
      <c r="C16" s="9" t="n">
        <v>2</v>
      </c>
      <c r="D16" s="38">
        <f>IF(OR(B16="",C16="",Panel!$C$7=""),"",Panel!$C$7-7*C16)</f>
        <v/>
      </c>
      <c r="E16" s="6" t="inlineStr">
        <is>
          <t>Mamá</t>
        </is>
      </c>
      <c r="F16" s="29" t="inlineStr">
        <is>
          <t>Pendiente</t>
        </is>
      </c>
      <c r="G16" s="21">
        <f>IF(OR(D16="",F16="Hecho"),"",D16-TODAY())</f>
        <v/>
      </c>
      <c r="H16" s="30">
        <f>IF(B16="","",IF(F16="Hecho","Hecho",IF(G16="","",IF(G16&lt;0,"Vencida",IF(G16&lt;=7,"Esta semana","En plazo")))))</f>
        <v/>
      </c>
      <c r="J16" s="41">
        <f>IF(K16="","",M15)</f>
        <v/>
      </c>
      <c r="K16" s="6" t="n"/>
      <c r="L16" s="9" t="n"/>
      <c r="M16" s="40">
        <f>IF(OR(J16="",L16=""),"",J16+L16/1440)</f>
        <v/>
      </c>
      <c r="N16" s="6" t="n"/>
      <c r="O16" s="6" t="n"/>
    </row>
    <row r="17">
      <c r="B17" s="6" t="inlineStr">
        <is>
          <t>Preparar las bolsas de cumpleaños</t>
        </is>
      </c>
      <c r="C17" s="9" t="n">
        <v>1</v>
      </c>
      <c r="D17" s="38">
        <f>IF(OR(B17="",C17="",Panel!$C$7=""),"",Panel!$C$7-7*C17)</f>
        <v/>
      </c>
      <c r="E17" s="6" t="inlineStr">
        <is>
          <t>Tía Cristina</t>
        </is>
      </c>
      <c r="F17" s="29" t="inlineStr">
        <is>
          <t>Pendiente</t>
        </is>
      </c>
      <c r="G17" s="21">
        <f>IF(OR(D17="",F17="Hecho"),"",D17-TODAY())</f>
        <v/>
      </c>
      <c r="H17" s="30">
        <f>IF(B17="","",IF(F17="Hecho","Hecho",IF(G17="","",IF(G17&lt;0,"Vencida",IF(G17&lt;=7,"Esta semana","En plazo")))))</f>
        <v/>
      </c>
      <c r="J17" s="41">
        <f>IF(K17="","",M16)</f>
        <v/>
      </c>
      <c r="K17" s="6" t="n"/>
      <c r="L17" s="9" t="n"/>
      <c r="M17" s="40">
        <f>IF(OR(J17="",L17=""),"",J17+L17/1440)</f>
        <v/>
      </c>
      <c r="N17" s="6" t="n"/>
      <c r="O17" s="6" t="n"/>
    </row>
    <row r="18">
      <c r="B18" s="6" t="inlineStr">
        <is>
          <t>Comprar vajilla, servilletas y velas</t>
        </is>
      </c>
      <c r="C18" s="9" t="n">
        <v>1</v>
      </c>
      <c r="D18" s="38">
        <f>IF(OR(B18="",C18="",Panel!$C$7=""),"",Panel!$C$7-7*C18)</f>
        <v/>
      </c>
      <c r="E18" s="6" t="inlineStr">
        <is>
          <t>Mamá</t>
        </is>
      </c>
      <c r="F18" s="29" t="inlineStr">
        <is>
          <t>Pendiente</t>
        </is>
      </c>
      <c r="G18" s="21">
        <f>IF(OR(D18="",F18="Hecho"),"",D18-TODAY())</f>
        <v/>
      </c>
      <c r="H18" s="30">
        <f>IF(B18="","",IF(F18="Hecho","Hecho",IF(G18="","",IF(G18&lt;0,"Vencida",IF(G18&lt;=7,"Esta semana","En plazo")))))</f>
        <v/>
      </c>
      <c r="J18" s="41">
        <f>IF(K18="","",M17)</f>
        <v/>
      </c>
      <c r="K18" s="6" t="n"/>
      <c r="L18" s="9" t="n"/>
      <c r="M18" s="40">
        <f>IF(OR(J18="",L18=""),"",J18+L18/1440)</f>
        <v/>
      </c>
      <c r="N18" s="6" t="n"/>
      <c r="O18" s="6" t="n"/>
    </row>
    <row r="19">
      <c r="B19" s="6" t="inlineStr">
        <is>
          <t>Preparar la lista de música</t>
        </is>
      </c>
      <c r="C19" s="9" t="n">
        <v>1</v>
      </c>
      <c r="D19" s="38">
        <f>IF(OR(B19="",C19="",Panel!$C$7=""),"",Panel!$C$7-7*C19)</f>
        <v/>
      </c>
      <c r="E19" s="6" t="inlineStr">
        <is>
          <t>Papá</t>
        </is>
      </c>
      <c r="F19" s="29" t="inlineStr">
        <is>
          <t>Pendiente</t>
        </is>
      </c>
      <c r="G19" s="21">
        <f>IF(OR(D19="",F19="Hecho"),"",D19-TODAY())</f>
        <v/>
      </c>
      <c r="H19" s="30">
        <f>IF(B19="","",IF(F19="Hecho","Hecho",IF(G19="","",IF(G19&lt;0,"Vencida",IF(G19&lt;=7,"Esta semana","En plazo")))))</f>
        <v/>
      </c>
      <c r="J19" s="41">
        <f>IF(K19="","",M18)</f>
        <v/>
      </c>
      <c r="K19" s="6" t="n"/>
      <c r="L19" s="9" t="n"/>
      <c r="M19" s="40">
        <f>IF(OR(J19="",L19=""),"",J19+L19/1440)</f>
        <v/>
      </c>
      <c r="N19" s="6" t="n"/>
      <c r="O19" s="6" t="n"/>
    </row>
    <row r="20">
      <c r="B20" s="6" t="inlineStr">
        <is>
          <t>Recoger la tarta</t>
        </is>
      </c>
      <c r="C20" s="9" t="n">
        <v>0</v>
      </c>
      <c r="D20" s="38">
        <f>IF(OR(B20="",C20="",Panel!$C$7=""),"",Panel!$C$7-7*C20)</f>
        <v/>
      </c>
      <c r="E20" s="6" t="inlineStr">
        <is>
          <t>Papá</t>
        </is>
      </c>
      <c r="F20" s="29" t="inlineStr">
        <is>
          <t>Pendiente</t>
        </is>
      </c>
      <c r="G20" s="21">
        <f>IF(OR(D20="",F20="Hecho"),"",D20-TODAY())</f>
        <v/>
      </c>
      <c r="H20" s="30">
        <f>IF(B20="","",IF(F20="Hecho","Hecho",IF(G20="","",IF(G20&lt;0,"Vencida",IF(G20&lt;=7,"Esta semana","En plazo")))))</f>
        <v/>
      </c>
      <c r="J20" s="41">
        <f>IF(K20="","",M19)</f>
        <v/>
      </c>
      <c r="K20" s="6" t="n"/>
      <c r="L20" s="9" t="n"/>
      <c r="M20" s="40">
        <f>IF(OR(J20="",L20=""),"",J20+L20/1440)</f>
        <v/>
      </c>
      <c r="N20" s="6" t="n"/>
      <c r="O20" s="6" t="n"/>
    </row>
    <row r="21">
      <c r="B21" s="6" t="inlineStr">
        <is>
          <t>Llevar hielo, bebidas y neveras</t>
        </is>
      </c>
      <c r="C21" s="9" t="n">
        <v>0</v>
      </c>
      <c r="D21" s="38">
        <f>IF(OR(B21="",C21="",Panel!$C$7=""),"",Panel!$C$7-7*C21)</f>
        <v/>
      </c>
      <c r="E21" s="6" t="inlineStr">
        <is>
          <t>Papá</t>
        </is>
      </c>
      <c r="F21" s="29" t="inlineStr">
        <is>
          <t>Pendiente</t>
        </is>
      </c>
      <c r="G21" s="21">
        <f>IF(OR(D21="",F21="Hecho"),"",D21-TODAY())</f>
        <v/>
      </c>
      <c r="H21" s="30">
        <f>IF(B21="","",IF(F21="Hecho","Hecho",IF(G21="","",IF(G21&lt;0,"Vencida",IF(G21&lt;=7,"Esta semana","En plazo")))))</f>
        <v/>
      </c>
      <c r="J21" s="41">
        <f>IF(K21="","",M20)</f>
        <v/>
      </c>
      <c r="K21" s="6" t="n"/>
      <c r="L21" s="9" t="n"/>
      <c r="M21" s="40">
        <f>IF(OR(J21="",L21=""),"",J21+L21/1440)</f>
        <v/>
      </c>
      <c r="N21" s="6" t="n"/>
      <c r="O21" s="6" t="n"/>
    </row>
    <row r="22">
      <c r="B22" s="6" t="n"/>
      <c r="C22" s="9" t="n"/>
      <c r="D22" s="38">
        <f>IF(OR(B22="",C22="",Panel!$C$7=""),"",Panel!$C$7-7*C22)</f>
        <v/>
      </c>
      <c r="E22" s="6" t="n"/>
      <c r="F22" s="29" t="n"/>
      <c r="G22" s="21">
        <f>IF(OR(D22="",F22="Hecho"),"",D22-TODAY())</f>
        <v/>
      </c>
      <c r="H22" s="30">
        <f>IF(B22="","",IF(F22="Hecho","Hecho",IF(G22="","",IF(G22&lt;0,"Vencida",IF(G22&lt;=7,"Esta semana","En plazo")))))</f>
        <v/>
      </c>
      <c r="J22" s="41">
        <f>IF(K22="","",M21)</f>
        <v/>
      </c>
      <c r="K22" s="6" t="n"/>
      <c r="L22" s="9" t="n"/>
      <c r="M22" s="40">
        <f>IF(OR(J22="",L22=""),"",J22+L22/1440)</f>
        <v/>
      </c>
      <c r="N22" s="6" t="n"/>
      <c r="O22" s="6" t="n"/>
    </row>
    <row r="23">
      <c r="B23" s="6" t="n"/>
      <c r="C23" s="9" t="n"/>
      <c r="D23" s="38">
        <f>IF(OR(B23="",C23="",Panel!$C$7=""),"",Panel!$C$7-7*C23)</f>
        <v/>
      </c>
      <c r="E23" s="6" t="n"/>
      <c r="F23" s="29" t="n"/>
      <c r="G23" s="21">
        <f>IF(OR(D23="",F23="Hecho"),"",D23-TODAY())</f>
        <v/>
      </c>
      <c r="H23" s="30">
        <f>IF(B23="","",IF(F23="Hecho","Hecho",IF(G23="","",IF(G23&lt;0,"Vencida",IF(G23&lt;=7,"Esta semana","En plazo")))))</f>
        <v/>
      </c>
      <c r="J23" s="23" t="inlineStr">
        <is>
          <t>Total</t>
        </is>
      </c>
      <c r="K23" s="23">
        <f>COUNTA(K8:K22)&amp;" actividades"</f>
        <v/>
      </c>
      <c r="L23" s="24">
        <f>SUM(L8:L22)</f>
        <v/>
      </c>
      <c r="M23" s="42">
        <f>IF(OR(L23=0,J8=""),"",J8+L23/1440)</f>
        <v/>
      </c>
      <c r="N23" s="23" t="inlineStr"/>
      <c r="O23" s="23" t="inlineStr"/>
    </row>
    <row r="24">
      <c r="B24" s="6" t="n"/>
      <c r="C24" s="9" t="n"/>
      <c r="D24" s="38">
        <f>IF(OR(B24="",C24="",Panel!$C$7=""),"",Panel!$C$7-7*C24)</f>
        <v/>
      </c>
      <c r="E24" s="6" t="n"/>
      <c r="F24" s="29" t="n"/>
      <c r="G24" s="21">
        <f>IF(OR(D24="",F24="Hecho"),"",D24-TODAY())</f>
        <v/>
      </c>
      <c r="H24" s="30">
        <f>IF(B24="","",IF(F24="Hecho","Hecho",IF(G24="","",IF(G24&lt;0,"Vencida",IF(G24&lt;=7,"Esta semana","En plazo")))))</f>
        <v/>
      </c>
    </row>
    <row r="25">
      <c r="B25" s="6" t="n"/>
      <c r="C25" s="9" t="n"/>
      <c r="D25" s="38">
        <f>IF(OR(B25="",C25="",Panel!$C$7=""),"",Panel!$C$7-7*C25)</f>
        <v/>
      </c>
      <c r="E25" s="6" t="n"/>
      <c r="F25" s="29" t="n"/>
      <c r="G25" s="21">
        <f>IF(OR(D25="",F25="Hecho"),"",D25-TODAY())</f>
        <v/>
      </c>
      <c r="H25" s="30">
        <f>IF(B25="","",IF(F25="Hecho","Hecho",IF(G25="","",IF(G25&lt;0,"Vencida",IF(G25&lt;=7,"Esta semana","En plazo")))))</f>
        <v/>
      </c>
    </row>
    <row r="26">
      <c r="B26" s="6" t="n"/>
      <c r="C26" s="9" t="n"/>
      <c r="D26" s="38">
        <f>IF(OR(B26="",C26="",Panel!$C$7=""),"",Panel!$C$7-7*C26)</f>
        <v/>
      </c>
      <c r="E26" s="6" t="n"/>
      <c r="F26" s="29" t="n"/>
      <c r="G26" s="21">
        <f>IF(OR(D26="",F26="Hecho"),"",D26-TODAY())</f>
        <v/>
      </c>
      <c r="H26" s="30">
        <f>IF(B26="","",IF(F26="Hecho","Hecho",IF(G26="","",IF(G26&lt;0,"Vencida",IF(G26&lt;=7,"Esta semana","En plazo")))))</f>
        <v/>
      </c>
    </row>
    <row r="27">
      <c r="B27" s="6" t="n"/>
      <c r="C27" s="9" t="n"/>
      <c r="D27" s="38">
        <f>IF(OR(B27="",C27="",Panel!$C$7=""),"",Panel!$C$7-7*C27)</f>
        <v/>
      </c>
      <c r="E27" s="6" t="n"/>
      <c r="F27" s="29" t="n"/>
      <c r="G27" s="21">
        <f>IF(OR(D27="",F27="Hecho"),"",D27-TODAY())</f>
        <v/>
      </c>
      <c r="H27" s="30">
        <f>IF(B27="","",IF(F27="Hecho","Hecho",IF(G27="","",IF(G27&lt;0,"Vencida",IF(G27&lt;=7,"Esta semana","En plazo")))))</f>
        <v/>
      </c>
    </row>
    <row r="28">
      <c r="B28" s="6" t="n"/>
      <c r="C28" s="9" t="n"/>
      <c r="D28" s="38">
        <f>IF(OR(B28="",C28="",Panel!$C$7=""),"",Panel!$C$7-7*C28)</f>
        <v/>
      </c>
      <c r="E28" s="6" t="n"/>
      <c r="F28" s="29" t="n"/>
      <c r="G28" s="21">
        <f>IF(OR(D28="",F28="Hecho"),"",D28-TODAY())</f>
        <v/>
      </c>
      <c r="H28" s="30">
        <f>IF(B28="","",IF(F28="Hecho","Hecho",IF(G28="","",IF(G28&lt;0,"Vencida",IF(G28&lt;=7,"Esta semana","En plazo")))))</f>
        <v/>
      </c>
    </row>
    <row r="29">
      <c r="B29" s="6" t="n"/>
      <c r="C29" s="9" t="n"/>
      <c r="D29" s="38">
        <f>IF(OR(B29="",C29="",Panel!$C$7=""),"",Panel!$C$7-7*C29)</f>
        <v/>
      </c>
      <c r="E29" s="6" t="n"/>
      <c r="F29" s="29" t="n"/>
      <c r="G29" s="21">
        <f>IF(OR(D29="",F29="Hecho"),"",D29-TODAY())</f>
        <v/>
      </c>
      <c r="H29" s="30">
        <f>IF(B29="","",IF(F29="Hecho","Hecho",IF(G29="","",IF(G29&lt;0,"Vencida",IF(G29&lt;=7,"Esta semana","En plazo")))))</f>
        <v/>
      </c>
    </row>
    <row r="30">
      <c r="B30" s="6" t="n"/>
      <c r="C30" s="9" t="n"/>
      <c r="D30" s="38">
        <f>IF(OR(B30="",C30="",Panel!$C$7=""),"",Panel!$C$7-7*C30)</f>
        <v/>
      </c>
      <c r="E30" s="6" t="n"/>
      <c r="F30" s="29" t="n"/>
      <c r="G30" s="21">
        <f>IF(OR(D30="",F30="Hecho"),"",D30-TODAY())</f>
        <v/>
      </c>
      <c r="H30" s="30">
        <f>IF(B30="","",IF(F30="Hecho","Hecho",IF(G30="","",IF(G30&lt;0,"Vencida",IF(G30&lt;=7,"Esta semana","En plazo")))))</f>
        <v/>
      </c>
    </row>
    <row r="31">
      <c r="B31" s="6" t="n"/>
      <c r="C31" s="9" t="n"/>
      <c r="D31" s="38">
        <f>IF(OR(B31="",C31="",Panel!$C$7=""),"",Panel!$C$7-7*C31)</f>
        <v/>
      </c>
      <c r="E31" s="6" t="n"/>
      <c r="F31" s="29" t="n"/>
      <c r="G31" s="21">
        <f>IF(OR(D31="",F31="Hecho"),"",D31-TODAY())</f>
        <v/>
      </c>
      <c r="H31" s="30">
        <f>IF(B31="","",IF(F31="Hecho","Hecho",IF(G31="","",IF(G31&lt;0,"Vencida",IF(G31&lt;=7,"Esta semana","En plazo")))))</f>
        <v/>
      </c>
    </row>
    <row r="32">
      <c r="B32" s="6" t="n"/>
      <c r="C32" s="9" t="n"/>
      <c r="D32" s="38">
        <f>IF(OR(B32="",C32="",Panel!$C$7=""),"",Panel!$C$7-7*C32)</f>
        <v/>
      </c>
      <c r="E32" s="6" t="n"/>
      <c r="F32" s="29" t="n"/>
      <c r="G32" s="21">
        <f>IF(OR(D32="",F32="Hecho"),"",D32-TODAY())</f>
        <v/>
      </c>
      <c r="H32" s="30">
        <f>IF(B32="","",IF(F32="Hecho","Hecho",IF(G32="","",IF(G32&lt;0,"Vencida",IF(G32&lt;=7,"Esta semana","En plazo")))))</f>
        <v/>
      </c>
    </row>
    <row r="33">
      <c r="B33" s="6" t="n"/>
      <c r="C33" s="9" t="n"/>
      <c r="D33" s="38">
        <f>IF(OR(B33="",C33="",Panel!$C$7=""),"",Panel!$C$7-7*C33)</f>
        <v/>
      </c>
      <c r="E33" s="6" t="n"/>
      <c r="F33" s="29" t="n"/>
      <c r="G33" s="21">
        <f>IF(OR(D33="",F33="Hecho"),"",D33-TODAY())</f>
        <v/>
      </c>
      <c r="H33" s="30">
        <f>IF(B33="","",IF(F33="Hecho","Hecho",IF(G33="","",IF(G33&lt;0,"Vencida",IF(G33&lt;=7,"Esta semana","En plazo")))))</f>
        <v/>
      </c>
    </row>
    <row r="34">
      <c r="B34" s="6" t="n"/>
      <c r="C34" s="9" t="n"/>
      <c r="D34" s="38">
        <f>IF(OR(B34="",C34="",Panel!$C$7=""),"",Panel!$C$7-7*C34)</f>
        <v/>
      </c>
      <c r="E34" s="6" t="n"/>
      <c r="F34" s="29" t="n"/>
      <c r="G34" s="21">
        <f>IF(OR(D34="",F34="Hecho"),"",D34-TODAY())</f>
        <v/>
      </c>
      <c r="H34" s="30">
        <f>IF(B34="","",IF(F34="Hecho","Hecho",IF(G34="","",IF(G34&lt;0,"Vencida",IF(G34&lt;=7,"Esta semana","En plazo")))))</f>
        <v/>
      </c>
    </row>
    <row r="35">
      <c r="B35" s="6" t="n"/>
      <c r="C35" s="9" t="n"/>
      <c r="D35" s="38">
        <f>IF(OR(B35="",C35="",Panel!$C$7=""),"",Panel!$C$7-7*C35)</f>
        <v/>
      </c>
      <c r="E35" s="6" t="n"/>
      <c r="F35" s="29" t="n"/>
      <c r="G35" s="21">
        <f>IF(OR(D35="",F35="Hecho"),"",D35-TODAY())</f>
        <v/>
      </c>
      <c r="H35" s="30">
        <f>IF(B35="","",IF(F35="Hecho","Hecho",IF(G35="","",IF(G35&lt;0,"Vencida",IF(G35&lt;=7,"Esta semana","En plazo")))))</f>
        <v/>
      </c>
    </row>
    <row r="36">
      <c r="B36" s="6" t="n"/>
      <c r="C36" s="9" t="n"/>
      <c r="D36" s="38">
        <f>IF(OR(B36="",C36="",Panel!$C$7=""),"",Panel!$C$7-7*C36)</f>
        <v/>
      </c>
      <c r="E36" s="6" t="n"/>
      <c r="F36" s="29" t="n"/>
      <c r="G36" s="21">
        <f>IF(OR(D36="",F36="Hecho"),"",D36-TODAY())</f>
        <v/>
      </c>
      <c r="H36" s="30">
        <f>IF(B36="","",IF(F36="Hecho","Hecho",IF(G36="","",IF(G36&lt;0,"Vencida",IF(G36&lt;=7,"Esta semana","En plazo")))))</f>
        <v/>
      </c>
    </row>
    <row r="37">
      <c r="B37" s="6" t="n"/>
      <c r="C37" s="9" t="n"/>
      <c r="D37" s="38">
        <f>IF(OR(B37="",C37="",Panel!$C$7=""),"",Panel!$C$7-7*C37)</f>
        <v/>
      </c>
      <c r="E37" s="6" t="n"/>
      <c r="F37" s="29" t="n"/>
      <c r="G37" s="21">
        <f>IF(OR(D37="",F37="Hecho"),"",D37-TODAY())</f>
        <v/>
      </c>
      <c r="H37" s="30">
        <f>IF(B37="","",IF(F37="Hecho","Hecho",IF(G37="","",IF(G37&lt;0,"Vencida",IF(G37&lt;=7,"Esta semana","En plazo")))))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B8:H37">
    <cfRule type="expression" priority="1" dxfId="2">
      <formula>$F8="Hecho"</formula>
    </cfRule>
    <cfRule type="expression" priority="2" dxfId="0">
      <formula>$H8="Vencida"</formula>
    </cfRule>
    <cfRule type="expression" priority="3" dxfId="1">
      <formula>$H8="Esta semana"</formula>
    </cfRule>
  </conditionalFormatting>
  <conditionalFormatting sqref="L8:L22">
    <cfRule type="dataBar" priority="4">
      <dataBar>
        <cfvo type="num" val="0"/>
        <cfvo type="max"/>
        <color rgb="0034D399"/>
      </dataBar>
    </cfRule>
  </conditionalFormatting>
  <dataValidations count="1">
    <dataValidation sqref="F8:F37" showDropDown="0" showInputMessage="0" showErrorMessage="0" allowBlank="1" type="list">
      <formula1>=Listas!$D$2:$D$4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fiesta infantil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3" t="inlineStr">
        <is>
          <t>1.  En la hoja «Panel» rellena el nombre del cumpleañero, la edad, la fecha y el lugar (celdas C5 a C8). La fecha es la base de todas las fechas límite.</t>
        </is>
      </c>
    </row>
    <row r="7" ht="30" customHeight="1">
      <c r="B7" s="43" t="inlineStr">
        <is>
          <t>2.  Ajusta los parámetros editables de la derecha: margen extra de tarta (H5), raciones por invitado (H6), bolsas de reserva (H7) y tope de presupuesto (H8).</t>
        </is>
      </c>
    </row>
    <row r="8" ht="30" customHeight="1">
      <c r="B8" s="43" t="inlineStr">
        <is>
          <t>3.  En «Invitados» escribe una fila por persona: tipo (Niño/Adulto), edad, familia de contacto, confirmación (Sí, Pendiente o No) y alergias o intolerancias.</t>
        </is>
      </c>
    </row>
    <row r="9" ht="30" customHeight="1">
      <c r="B9" s="43" t="inlineStr">
        <is>
          <t>4.  Las columnas verdes de «Invitados» calculan solas la bolsa de cumpleaños, las raciones de tarta y el aviso de alergia para los confirmados.</t>
        </is>
      </c>
    </row>
    <row r="10" ht="30" customHeight="1">
      <c r="B10" s="43" t="inlineStr">
        <is>
          <t>5.  En «Presupuesto» apunta cada gasto con su categoría y el importe estimado. Cuando pagues, escribe el importe real: verás la diferencia y si te has pasado.</t>
        </is>
      </c>
    </row>
    <row r="11" ht="30" customHeight="1">
      <c r="B11" s="43" t="inlineStr">
        <is>
          <t>6.  En «Checklist» escribe las tareas con las semanas de antelación; la fecha límite, los días restantes y el aviso (Vencida, Esta semana, En plazo) salen solos.</t>
        </is>
      </c>
    </row>
    <row r="12" ht="30" customHeight="1">
      <c r="B12" s="43" t="inlineStr">
        <is>
          <t>7.  A la derecha de «Checklist» está el programa: pon la hora de inicio de la primera actividad y la duración en minutos; las horas siguientes se encadenan solas.</t>
        </is>
      </c>
    </row>
    <row r="13" ht="30" customHeight="1">
      <c r="B13" s="43" t="inlineStr">
        <is>
          <t>8.  Vuelve al «Panel» para ver confirmaciones, tarta, bolsas, tareas pendientes, alergias y el gráfico de presupuesto estimado frente a real.</t>
        </is>
      </c>
    </row>
    <row r="15">
      <c r="B15" s="4" t="inlineStr">
        <is>
          <t>CONSEJOS</t>
        </is>
      </c>
    </row>
    <row r="16" ht="30" customHeight="1">
      <c r="B16" s="43" t="inlineStr">
        <is>
          <t>•  Hay filas preparadas hasta 40 invitados, 30 gastos, 30 tareas y 15 actividades; las fórmulas ya están puestas.</t>
        </is>
      </c>
    </row>
    <row r="17" ht="30" customHeight="1">
      <c r="B17" s="43" t="inlineStr">
        <is>
          <t>•  Los nombres, importes y fechas de ejemplo son ficticios: bórralos y escribe los tuyos (celdas de fondo crema y texto azul).</t>
        </is>
      </c>
    </row>
    <row r="18" ht="30" customHeight="1">
      <c r="B18" s="43" t="inlineStr">
        <is>
          <t>•  Si cambias la fecha de la fiesta en el Panel, todas las fechas límite del checklist se recalculan.</t>
        </is>
      </c>
    </row>
    <row r="19" ht="30" customHeight="1">
      <c r="B19" s="43" t="inlineStr">
        <is>
          <t>•  Las hojas están protegidas sin contraseña para no romper fórmulas: Revisar &gt; Desproteger hoja si quieres modificar algo.</t>
        </is>
      </c>
    </row>
    <row r="20" ht="30" customHeight="1">
      <c r="B20" s="43" t="inlineStr">
        <is>
          <t>•  La columna oculta K de «Invitados» y la J del «Panel» son auxiliares para la lista de alergias: no las borres.</t>
        </is>
      </c>
    </row>
    <row r="22">
      <c r="B22" s="44" t="inlineStr">
        <is>
          <t>Las celdas con fondo crema y texto azul son para rellenar; las verdes se calculan solas.</t>
        </is>
      </c>
    </row>
    <row r="24" ht="44" customHeight="1">
      <c r="B24" s="45" t="inlineStr">
        <is>
          <t>Aviso: las alergias e intolerancias se anotan solo para organizarte; confirma siempre con cada familia y ante cualquier duda consulta a un profesional sanitario. Los importes son una previsión personal, no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Confirmación</t>
        </is>
      </c>
      <c r="C1" t="inlineStr">
        <is>
          <t>Categoría</t>
        </is>
      </c>
      <c r="D1" t="inlineStr">
        <is>
          <t>Estado</t>
        </is>
      </c>
    </row>
    <row r="2">
      <c r="A2" t="inlineStr">
        <is>
          <t>Niño</t>
        </is>
      </c>
      <c r="B2" t="inlineStr">
        <is>
          <t>Sí</t>
        </is>
      </c>
      <c r="C2" t="inlineStr">
        <is>
          <t>Lugar</t>
        </is>
      </c>
      <c r="D2" t="inlineStr">
        <is>
          <t>Pendiente</t>
        </is>
      </c>
    </row>
    <row r="3">
      <c r="A3" t="inlineStr">
        <is>
          <t>Adulto</t>
        </is>
      </c>
      <c r="B3" t="inlineStr">
        <is>
          <t>Pendiente</t>
        </is>
      </c>
      <c r="C3" t="inlineStr">
        <is>
          <t>Comida y bebida</t>
        </is>
      </c>
      <c r="D3" t="inlineStr">
        <is>
          <t>En curso</t>
        </is>
      </c>
    </row>
    <row r="4">
      <c r="B4" t="inlineStr">
        <is>
          <t>No</t>
        </is>
      </c>
      <c r="C4" t="inlineStr">
        <is>
          <t>Tarta</t>
        </is>
      </c>
      <c r="D4" t="inlineStr">
        <is>
          <t>Hecho</t>
        </is>
      </c>
    </row>
    <row r="5">
      <c r="C5" t="inlineStr">
        <is>
          <t>Decoración</t>
        </is>
      </c>
    </row>
    <row r="6">
      <c r="C6" t="inlineStr">
        <is>
          <t>Animación y actividades</t>
        </is>
      </c>
    </row>
    <row r="7">
      <c r="C7" t="inlineStr">
        <is>
          <t>Bolsas de cumpleaños</t>
        </is>
      </c>
    </row>
    <row r="8">
      <c r="C8" t="inlineStr">
        <is>
          <t>Invitaciones y papelería</t>
        </is>
      </c>
    </row>
    <row r="9">
      <c r="C9" t="inlineStr">
        <is>
          <t>Fotos</t>
        </is>
      </c>
    </row>
    <row r="10">
      <c r="C10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2026-10-02T13:08:01Z</dcterms:created>
  <dcterms:modified xmlns:dcterms="http://purl.org/dc/terms/" xmlns:xsi="http://www.w3.org/2001/XMLSchema-instance" xsi:type="dcterms:W3CDTF">2026-10-02T13:08:01Z</dcterms:modified>
</cp:coreProperties>
</file>