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Ruta" sheetId="2" state="visible" r:id="rId2"/>
    <sheet xmlns:r="http://schemas.openxmlformats.org/officeDocument/2006/relationships" name="Trayectos" sheetId="3" state="visible" r:id="rId3"/>
    <sheet xmlns:r="http://schemas.openxmlformats.org/officeDocument/2006/relationships" name="Ajuste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.00 &quot;€&quot;"/>
    <numFmt numFmtId="167" formatCode="0.0%"/>
    <numFmt numFmtId="168" formatCode="0.0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color rgb="00111827"/>
      <sz val="10"/>
    </font>
    <font>
      <name val="Arial"/>
      <color rgb="001D4ED8"/>
      <sz val="10"/>
    </font>
    <font>
      <name val="Arial"/>
      <b val="1"/>
      <color rgb="0012744A"/>
      <sz val="11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66" fontId="12" fillId="6" borderId="0" applyAlignment="1" pivotButton="0" quotePrefix="0" xfId="0">
      <alignment horizontal="center" vertical="center"/>
    </xf>
    <xf numFmtId="3" fontId="12" fillId="6" borderId="0" applyAlignment="1" pivotButton="0" quotePrefix="0" xfId="0">
      <alignment horizontal="center" vertical="center"/>
    </xf>
    <xf numFmtId="165" fontId="12" fillId="6" borderId="0" applyAlignment="1" pivotButton="0" quotePrefix="0" xfId="0">
      <alignment horizontal="center" vertical="center"/>
    </xf>
    <xf numFmtId="167" fontId="12" fillId="6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  <xf numFmtId="167" fontId="7" fillId="0" borderId="1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6" fontId="9" fillId="5" borderId="1" applyAlignment="1" pivotButton="0" quotePrefix="0" xfId="0">
      <alignment vertical="center"/>
    </xf>
    <xf numFmtId="167" fontId="9" fillId="5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165" fontId="7" fillId="0" borderId="1" applyAlignment="1" pivotButton="0" quotePrefix="0" xfId="0">
      <alignment horizontal="center" vertical="center"/>
    </xf>
    <xf numFmtId="3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168" fontId="7" fillId="0" borderId="1" applyAlignment="1" pivotButton="0" quotePrefix="0" xfId="0">
      <alignment horizontal="center" vertical="center"/>
    </xf>
    <xf numFmtId="0" fontId="4" fillId="3" borderId="1" applyAlignment="1" applyProtection="1" pivotButton="0" quotePrefix="0" xfId="0">
      <alignment vertical="center"/>
      <protection locked="0" hidden="0"/>
    </xf>
    <xf numFmtId="3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vertical="center"/>
      <protection locked="0" hidden="0"/>
    </xf>
    <xf numFmtId="166" fontId="10" fillId="0" borderId="1" applyAlignment="1" pivotButton="0" quotePrefix="0" xfId="0">
      <alignment vertical="center"/>
    </xf>
    <xf numFmtId="3" fontId="9" fillId="5" borderId="1" applyAlignment="1" pivotButton="0" quotePrefix="0" xfId="0">
      <alignment vertical="center"/>
    </xf>
    <xf numFmtId="168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8" fontId="9" fillId="5" borderId="1" applyAlignment="1" pivotButton="0" quotePrefix="0" xfId="0">
      <alignment vertical="center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167" fontId="4" fillId="3" borderId="1" applyAlignment="1" applyProtection="1" pivotButton="0" quotePrefix="0" xfId="0">
      <alignment vertical="center"/>
      <protection locked="0" hidden="0"/>
    </xf>
    <xf numFmtId="0" fontId="3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ill>
        <patternFill patternType="solid">
          <fgColor rgb="00F4FAF6"/>
          <bgColor rgb="00F4FA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del presupuesto por persona</a:t>
            </a:r>
          </a:p>
        </rich>
      </tx>
    </title>
    <plotArea>
      <pieChart>
        <varyColors val="1"/>
        <ser>
          <idx val="0"/>
          <order val="0"/>
          <tx>
            <strRef>
              <f>'Panel'!C15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'Panel'!$B$16:$B$22</f>
            </numRef>
          </cat>
          <val>
            <numRef>
              <f>'Panel'!$C$16:$C$22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por ciudad (€ por persona)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'Panel'!H34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'Panel'!$B$35:$B$46</f>
            </numRef>
          </cat>
          <val>
            <numRef>
              <f>'Panel'!$H$35:$H$46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22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5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6" customWidth="1" min="3" max="3"/>
    <col width="14" customWidth="1" min="4" max="4"/>
    <col width="20" customWidth="1" min="5" max="5"/>
    <col width="20" customWidth="1" min="6" max="6"/>
    <col width="14" customWidth="1" min="7" max="7"/>
    <col width="16" customWidth="1" min="8" max="8"/>
  </cols>
  <sheetData>
    <row r="2" ht="34" customHeight="1">
      <c r="B2" s="1" t="inlineStr">
        <is>
          <t>Panel del viaje en tren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Presupuesto, ruta y comparativa del pase en un vistazo (por persona salvo que se indique)</t>
        </is>
      </c>
    </row>
    <row r="5" ht="22" customHeight="1">
      <c r="B5" s="4" t="inlineStr">
        <is>
          <t>COSTE TOTAL POR PERSONA</t>
        </is>
      </c>
      <c r="D5" s="4" t="inlineStr">
        <is>
          <t>COSTE TOTAL DEL GRUPO</t>
        </is>
      </c>
      <c r="F5" s="4" t="inlineStr">
        <is>
          <t>MARGEN SOBRE EL OBJETIVO</t>
        </is>
      </c>
    </row>
    <row r="6" ht="32" customHeight="1">
      <c r="B6" s="5">
        <f>C24</f>
        <v/>
      </c>
      <c r="D6" s="5">
        <f>C24*Ajustes!C6</f>
        <v/>
      </c>
      <c r="F6" s="5">
        <f>Ajustes!C7-C24</f>
        <v/>
      </c>
    </row>
    <row r="8" ht="22" customHeight="1">
      <c r="B8" s="4" t="inlineStr">
        <is>
          <t>NOCHES TOTALES</t>
        </is>
      </c>
      <c r="D8" s="4" t="inlineStr">
        <is>
          <t>CIUDADES</t>
        </is>
      </c>
      <c r="F8" s="4" t="inlineStr">
        <is>
          <t>FIN DEL VIAJE</t>
        </is>
      </c>
    </row>
    <row r="9" ht="32" customHeight="1">
      <c r="B9" s="6">
        <f>SUM(Ruta!D7:D26)</f>
        <v/>
      </c>
      <c r="D9" s="6">
        <f>COUNTIF(Ruta!B7:B26,"?*")</f>
        <v/>
      </c>
      <c r="F9" s="7">
        <f>IF(MAX(Ruta!F7:F26)=0,"",MAX(Ruta!F7:F26))</f>
        <v/>
      </c>
    </row>
    <row r="11" ht="22" customHeight="1">
      <c r="B11" s="4" t="inlineStr">
        <is>
          <t>COSTE MEDIO POR DÍA</t>
        </is>
      </c>
      <c r="D11" s="4" t="inlineStr">
        <is>
          <t>% DEL PRESUPUESTO USADO</t>
        </is>
      </c>
      <c r="F11" s="4" t="inlineStr">
        <is>
          <t>AHORRO CON EL PASE</t>
        </is>
      </c>
    </row>
    <row r="12" ht="32" customHeight="1">
      <c r="B12" s="5">
        <f>IF(B9&gt;0,C24/B9,0)</f>
        <v/>
      </c>
      <c r="D12" s="8">
        <f>IF(Ajustes!C7&gt;0,C24/Ajustes!C7,0)</f>
        <v/>
      </c>
      <c r="F12" s="5">
        <f>C29</f>
        <v/>
      </c>
    </row>
    <row r="14">
      <c r="B14" s="9" t="inlineStr">
        <is>
          <t>DESGLOSE DEL PRESUPUESTO</t>
        </is>
      </c>
    </row>
    <row r="15" ht="26" customHeight="1">
      <c r="B15" s="10" t="inlineStr">
        <is>
          <t>Concepto</t>
        </is>
      </c>
      <c r="C15" s="10" t="inlineStr">
        <is>
          <t>Por persona</t>
        </is>
      </c>
      <c r="D15" s="10" t="inlineStr">
        <is>
          <t>% del total</t>
        </is>
      </c>
      <c r="E15" s="10" t="inlineStr">
        <is>
          <t>Grupo</t>
        </is>
      </c>
    </row>
    <row r="16">
      <c r="B16" s="11" t="inlineStr">
        <is>
          <t>Alojamiento</t>
        </is>
      </c>
      <c r="C16" s="12">
        <f>SUM(Ruta!K7:K26)</f>
        <v/>
      </c>
      <c r="D16" s="13">
        <f>IF($C$24&gt;0,C16/$C$24,0)</f>
        <v/>
      </c>
      <c r="E16" s="12">
        <f>C16*Ajustes!$C$6</f>
        <v/>
      </c>
    </row>
    <row r="17">
      <c r="B17" s="11" t="inlineStr">
        <is>
          <t>Comida</t>
        </is>
      </c>
      <c r="C17" s="12">
        <f>SUMPRODUCT(Ruta!D7:D26,Ruta!H7:H26)</f>
        <v/>
      </c>
      <c r="D17" s="13">
        <f>IF($C$24&gt;0,C17/$C$24,0)</f>
        <v/>
      </c>
      <c r="E17" s="12">
        <f>C17*Ajustes!$C$6</f>
        <v/>
      </c>
    </row>
    <row r="18">
      <c r="B18" s="11" t="inlineStr">
        <is>
          <t>Ocio y visitas</t>
        </is>
      </c>
      <c r="C18" s="12">
        <f>SUMPRODUCT(Ruta!D7:D26,Ruta!I7:I26)</f>
        <v/>
      </c>
      <c r="D18" s="13">
        <f>IF($C$24&gt;0,C18/$C$24,0)</f>
        <v/>
      </c>
      <c r="E18" s="12">
        <f>C18*Ajustes!$C$6</f>
        <v/>
      </c>
    </row>
    <row r="19">
      <c r="B19" s="11" t="inlineStr">
        <is>
          <t>Transporte local</t>
        </is>
      </c>
      <c r="C19" s="12">
        <f>SUMPRODUCT(Ruta!D7:D26,Ruta!J7:J26)</f>
        <v/>
      </c>
      <c r="D19" s="13">
        <f>IF($C$24&gt;0,C19/$C$24,0)</f>
        <v/>
      </c>
      <c r="E19" s="12">
        <f>C19*Ajustes!$C$6</f>
        <v/>
      </c>
    </row>
    <row r="20">
      <c r="B20" s="11" t="inlineStr">
        <is>
          <t>Trayectos entre ciudades</t>
        </is>
      </c>
      <c r="C20" s="12">
        <f>Trayectos!K27</f>
        <v/>
      </c>
      <c r="D20" s="13">
        <f>IF($C$24&gt;0,C20/$C$24,0)</f>
        <v/>
      </c>
      <c r="E20" s="12">
        <f>C20*Ajustes!$C$6</f>
        <v/>
      </c>
    </row>
    <row r="21">
      <c r="B21" s="11" t="inlineStr">
        <is>
          <t>Pase de tren</t>
        </is>
      </c>
      <c r="C21" s="12">
        <f>IF(Ajustes!C11="Sí",Ajustes!C9,0)</f>
        <v/>
      </c>
      <c r="D21" s="13">
        <f>IF($C$24&gt;0,C21/$C$24,0)</f>
        <v/>
      </c>
      <c r="E21" s="12">
        <f>C21*Ajustes!$C$6</f>
        <v/>
      </c>
    </row>
    <row r="22">
      <c r="B22" s="11" t="inlineStr">
        <is>
          <t>Extras y gastos fijos</t>
        </is>
      </c>
      <c r="C22" s="12">
        <f>Ajustes!D35</f>
        <v/>
      </c>
      <c r="D22" s="13">
        <f>IF($C$24&gt;0,C22/$C$24,0)</f>
        <v/>
      </c>
      <c r="E22" s="12">
        <f>C22*Ajustes!$C$6</f>
        <v/>
      </c>
    </row>
    <row r="23">
      <c r="B23" s="11" t="inlineStr">
        <is>
          <t>Imprevistos</t>
        </is>
      </c>
      <c r="C23" s="12">
        <f>ROUND(SUM(C16:C22)*Ajustes!C8,2)</f>
        <v/>
      </c>
      <c r="D23" s="13">
        <f>IF($C$24&gt;0,C23/$C$24,0)</f>
        <v/>
      </c>
      <c r="E23" s="12">
        <f>C23*Ajustes!$C$6</f>
        <v/>
      </c>
    </row>
    <row r="24">
      <c r="B24" s="14" t="inlineStr">
        <is>
          <t>TOTAL</t>
        </is>
      </c>
      <c r="C24" s="15">
        <f>SUM(C16:C23)</f>
        <v/>
      </c>
      <c r="D24" s="16">
        <f>SUM(D16:D23)</f>
        <v/>
      </c>
      <c r="E24" s="15">
        <f>SUM(E16:E23)</f>
        <v/>
      </c>
    </row>
    <row r="25">
      <c r="B25" s="17" t="inlineStr">
        <is>
          <t>Extras pendientes de pagar (por persona)</t>
        </is>
      </c>
      <c r="C25" s="12">
        <f>Ajustes!F35</f>
        <v/>
      </c>
    </row>
    <row r="26">
      <c r="B26" s="9" t="inlineStr">
        <is>
          <t>¿COMPENSA EL PASE?</t>
        </is>
      </c>
    </row>
    <row r="27">
      <c r="B27" s="18" t="inlineStr">
        <is>
          <t>Billetes sueltos de los trayectos con pase</t>
        </is>
      </c>
      <c r="C27" s="12">
        <f>SUMIF(Trayectos!J7:J26,"Sí",Trayectos!H7:H26)</f>
        <v/>
      </c>
    </row>
    <row r="28">
      <c r="B28" s="18" t="inlineStr">
        <is>
          <t>Precio del pase</t>
        </is>
      </c>
      <c r="C28" s="12">
        <f>Ajustes!C9</f>
        <v/>
      </c>
    </row>
    <row r="29">
      <c r="B29" s="18" t="inlineStr">
        <is>
          <t>Ahorro con pase (negativo = no compensa)</t>
        </is>
      </c>
      <c r="C29" s="15">
        <f>C27-C28</f>
        <v/>
      </c>
    </row>
    <row r="30">
      <c r="B30" s="18" t="inlineStr">
        <is>
          <t>Días de viaje con pase usados / incluidos</t>
        </is>
      </c>
      <c r="C30" s="19">
        <f>COUNTIF(Trayectos!J7:J26,"Sí")&amp;" de "&amp;Ajustes!C10</f>
        <v/>
      </c>
    </row>
    <row r="31">
      <c r="B31" s="18" t="inlineStr">
        <is>
          <t>Veredicto</t>
        </is>
      </c>
      <c r="C31" s="20">
        <f>IF(COUNTIF(Trayectos!J7:J26,"Sí")&gt;Ajustes!C10,"Te pasas de los días del pase",IF(C27=0,"Sin trayectos marcados",IF(C29&gt;0,"El pase compensa",IF(C29=0,"Empate","Mejor billetes sueltos"))))</f>
        <v/>
      </c>
      <c r="D31" s="21" t="n"/>
      <c r="E31" s="22" t="n"/>
    </row>
    <row r="33">
      <c r="B33" s="9" t="inlineStr">
        <is>
          <t>MAPA DE RUTA</t>
        </is>
      </c>
    </row>
    <row r="34" ht="32" customHeight="1">
      <c r="B34" s="10" t="inlineStr">
        <is>
          <t>Ciudad</t>
        </is>
      </c>
      <c r="C34" s="10" t="inlineStr">
        <is>
          <t>Llegada</t>
        </is>
      </c>
      <c r="D34" s="10" t="inlineStr">
        <is>
          <t>Noches</t>
        </is>
      </c>
      <c r="E34" s="10" t="inlineStr">
        <is>
          <t>Siguiente destino</t>
        </is>
      </c>
      <c r="F34" s="10" t="inlineStr">
        <is>
          <t>Transporte</t>
        </is>
      </c>
      <c r="G34" s="10" t="inlineStr">
        <is>
          <t>Duración (h)</t>
        </is>
      </c>
      <c r="H34" s="10" t="inlineStr">
        <is>
          <t>Coste ciudad</t>
        </is>
      </c>
    </row>
    <row r="35">
      <c r="B35" s="20">
        <f>IF(Ruta!B7="","",Ruta!B7)</f>
        <v/>
      </c>
      <c r="C35" s="23">
        <f>IF(B35="","",Ruta!E7)</f>
        <v/>
      </c>
      <c r="D35" s="24">
        <f>IF(B35="","",Ruta!D7)</f>
        <v/>
      </c>
      <c r="E35" s="25">
        <f>IF(B35="","",IFERROR(INDEX(Trayectos!$D$7:$D$26,MATCH(B35,Trayectos!$C$7:$C$26,0)),"Fin de ruta"))</f>
        <v/>
      </c>
      <c r="F35" s="25">
        <f>IF(B35="","",IFERROR(INDEX(Trayectos!$F$7:$F$26,MATCH(B35,Trayectos!$C$7:$C$26,0)),"-"))</f>
        <v/>
      </c>
      <c r="G35" s="26">
        <f>IF(B35="","",IFERROR(INDEX(Trayectos!$G$7:$G$26,MATCH(B35,Trayectos!$C$7:$C$26,0)),""))</f>
        <v/>
      </c>
      <c r="H35" s="12">
        <f>IF(B35="","",Ruta!M7)</f>
        <v/>
      </c>
    </row>
    <row r="36">
      <c r="B36" s="20">
        <f>IF(Ruta!B8="","",Ruta!B8)</f>
        <v/>
      </c>
      <c r="C36" s="23">
        <f>IF(B36="","",Ruta!E8)</f>
        <v/>
      </c>
      <c r="D36" s="24">
        <f>IF(B36="","",Ruta!D8)</f>
        <v/>
      </c>
      <c r="E36" s="25">
        <f>IF(B36="","",IFERROR(INDEX(Trayectos!$D$7:$D$26,MATCH(B36,Trayectos!$C$7:$C$26,0)),"Fin de ruta"))</f>
        <v/>
      </c>
      <c r="F36" s="25">
        <f>IF(B36="","",IFERROR(INDEX(Trayectos!$F$7:$F$26,MATCH(B36,Trayectos!$C$7:$C$26,0)),"-"))</f>
        <v/>
      </c>
      <c r="G36" s="26">
        <f>IF(B36="","",IFERROR(INDEX(Trayectos!$G$7:$G$26,MATCH(B36,Trayectos!$C$7:$C$26,0)),""))</f>
        <v/>
      </c>
      <c r="H36" s="12">
        <f>IF(B36="","",Ruta!M8)</f>
        <v/>
      </c>
    </row>
    <row r="37">
      <c r="B37" s="20">
        <f>IF(Ruta!B9="","",Ruta!B9)</f>
        <v/>
      </c>
      <c r="C37" s="23">
        <f>IF(B37="","",Ruta!E9)</f>
        <v/>
      </c>
      <c r="D37" s="24">
        <f>IF(B37="","",Ruta!D9)</f>
        <v/>
      </c>
      <c r="E37" s="25">
        <f>IF(B37="","",IFERROR(INDEX(Trayectos!$D$7:$D$26,MATCH(B37,Trayectos!$C$7:$C$26,0)),"Fin de ruta"))</f>
        <v/>
      </c>
      <c r="F37" s="25">
        <f>IF(B37="","",IFERROR(INDEX(Trayectos!$F$7:$F$26,MATCH(B37,Trayectos!$C$7:$C$26,0)),"-"))</f>
        <v/>
      </c>
      <c r="G37" s="26">
        <f>IF(B37="","",IFERROR(INDEX(Trayectos!$G$7:$G$26,MATCH(B37,Trayectos!$C$7:$C$26,0)),""))</f>
        <v/>
      </c>
      <c r="H37" s="12">
        <f>IF(B37="","",Ruta!M9)</f>
        <v/>
      </c>
    </row>
    <row r="38">
      <c r="B38" s="20">
        <f>IF(Ruta!B10="","",Ruta!B10)</f>
        <v/>
      </c>
      <c r="C38" s="23">
        <f>IF(B38="","",Ruta!E10)</f>
        <v/>
      </c>
      <c r="D38" s="24">
        <f>IF(B38="","",Ruta!D10)</f>
        <v/>
      </c>
      <c r="E38" s="25">
        <f>IF(B38="","",IFERROR(INDEX(Trayectos!$D$7:$D$26,MATCH(B38,Trayectos!$C$7:$C$26,0)),"Fin de ruta"))</f>
        <v/>
      </c>
      <c r="F38" s="25">
        <f>IF(B38="","",IFERROR(INDEX(Trayectos!$F$7:$F$26,MATCH(B38,Trayectos!$C$7:$C$26,0)),"-"))</f>
        <v/>
      </c>
      <c r="G38" s="26">
        <f>IF(B38="","",IFERROR(INDEX(Trayectos!$G$7:$G$26,MATCH(B38,Trayectos!$C$7:$C$26,0)),""))</f>
        <v/>
      </c>
      <c r="H38" s="12">
        <f>IF(B38="","",Ruta!M10)</f>
        <v/>
      </c>
    </row>
    <row r="39">
      <c r="B39" s="20">
        <f>IF(Ruta!B11="","",Ruta!B11)</f>
        <v/>
      </c>
      <c r="C39" s="23">
        <f>IF(B39="","",Ruta!E11)</f>
        <v/>
      </c>
      <c r="D39" s="24">
        <f>IF(B39="","",Ruta!D11)</f>
        <v/>
      </c>
      <c r="E39" s="25">
        <f>IF(B39="","",IFERROR(INDEX(Trayectos!$D$7:$D$26,MATCH(B39,Trayectos!$C$7:$C$26,0)),"Fin de ruta"))</f>
        <v/>
      </c>
      <c r="F39" s="25">
        <f>IF(B39="","",IFERROR(INDEX(Trayectos!$F$7:$F$26,MATCH(B39,Trayectos!$C$7:$C$26,0)),"-"))</f>
        <v/>
      </c>
      <c r="G39" s="26">
        <f>IF(B39="","",IFERROR(INDEX(Trayectos!$G$7:$G$26,MATCH(B39,Trayectos!$C$7:$C$26,0)),""))</f>
        <v/>
      </c>
      <c r="H39" s="12">
        <f>IF(B39="","",Ruta!M11)</f>
        <v/>
      </c>
    </row>
    <row r="40">
      <c r="B40" s="20">
        <f>IF(Ruta!B12="","",Ruta!B12)</f>
        <v/>
      </c>
      <c r="C40" s="23">
        <f>IF(B40="","",Ruta!E12)</f>
        <v/>
      </c>
      <c r="D40" s="24">
        <f>IF(B40="","",Ruta!D12)</f>
        <v/>
      </c>
      <c r="E40" s="25">
        <f>IF(B40="","",IFERROR(INDEX(Trayectos!$D$7:$D$26,MATCH(B40,Trayectos!$C$7:$C$26,0)),"Fin de ruta"))</f>
        <v/>
      </c>
      <c r="F40" s="25">
        <f>IF(B40="","",IFERROR(INDEX(Trayectos!$F$7:$F$26,MATCH(B40,Trayectos!$C$7:$C$26,0)),"-"))</f>
        <v/>
      </c>
      <c r="G40" s="26">
        <f>IF(B40="","",IFERROR(INDEX(Trayectos!$G$7:$G$26,MATCH(B40,Trayectos!$C$7:$C$26,0)),""))</f>
        <v/>
      </c>
      <c r="H40" s="12">
        <f>IF(B40="","",Ruta!M12)</f>
        <v/>
      </c>
    </row>
    <row r="41">
      <c r="B41" s="20">
        <f>IF(Ruta!B13="","",Ruta!B13)</f>
        <v/>
      </c>
      <c r="C41" s="23">
        <f>IF(B41="","",Ruta!E13)</f>
        <v/>
      </c>
      <c r="D41" s="24">
        <f>IF(B41="","",Ruta!D13)</f>
        <v/>
      </c>
      <c r="E41" s="25">
        <f>IF(B41="","",IFERROR(INDEX(Trayectos!$D$7:$D$26,MATCH(B41,Trayectos!$C$7:$C$26,0)),"Fin de ruta"))</f>
        <v/>
      </c>
      <c r="F41" s="25">
        <f>IF(B41="","",IFERROR(INDEX(Trayectos!$F$7:$F$26,MATCH(B41,Trayectos!$C$7:$C$26,0)),"-"))</f>
        <v/>
      </c>
      <c r="G41" s="26">
        <f>IF(B41="","",IFERROR(INDEX(Trayectos!$G$7:$G$26,MATCH(B41,Trayectos!$C$7:$C$26,0)),""))</f>
        <v/>
      </c>
      <c r="H41" s="12">
        <f>IF(B41="","",Ruta!M13)</f>
        <v/>
      </c>
    </row>
    <row r="42">
      <c r="B42" s="20">
        <f>IF(Ruta!B14="","",Ruta!B14)</f>
        <v/>
      </c>
      <c r="C42" s="23">
        <f>IF(B42="","",Ruta!E14)</f>
        <v/>
      </c>
      <c r="D42" s="24">
        <f>IF(B42="","",Ruta!D14)</f>
        <v/>
      </c>
      <c r="E42" s="25">
        <f>IF(B42="","",IFERROR(INDEX(Trayectos!$D$7:$D$26,MATCH(B42,Trayectos!$C$7:$C$26,0)),"Fin de ruta"))</f>
        <v/>
      </c>
      <c r="F42" s="25">
        <f>IF(B42="","",IFERROR(INDEX(Trayectos!$F$7:$F$26,MATCH(B42,Trayectos!$C$7:$C$26,0)),"-"))</f>
        <v/>
      </c>
      <c r="G42" s="26">
        <f>IF(B42="","",IFERROR(INDEX(Trayectos!$G$7:$G$26,MATCH(B42,Trayectos!$C$7:$C$26,0)),""))</f>
        <v/>
      </c>
      <c r="H42" s="12">
        <f>IF(B42="","",Ruta!M14)</f>
        <v/>
      </c>
    </row>
    <row r="43">
      <c r="B43" s="20">
        <f>IF(Ruta!B15="","",Ruta!B15)</f>
        <v/>
      </c>
      <c r="C43" s="23">
        <f>IF(B43="","",Ruta!E15)</f>
        <v/>
      </c>
      <c r="D43" s="24">
        <f>IF(B43="","",Ruta!D15)</f>
        <v/>
      </c>
      <c r="E43" s="25">
        <f>IF(B43="","",IFERROR(INDEX(Trayectos!$D$7:$D$26,MATCH(B43,Trayectos!$C$7:$C$26,0)),"Fin de ruta"))</f>
        <v/>
      </c>
      <c r="F43" s="25">
        <f>IF(B43="","",IFERROR(INDEX(Trayectos!$F$7:$F$26,MATCH(B43,Trayectos!$C$7:$C$26,0)),"-"))</f>
        <v/>
      </c>
      <c r="G43" s="26">
        <f>IF(B43="","",IFERROR(INDEX(Trayectos!$G$7:$G$26,MATCH(B43,Trayectos!$C$7:$C$26,0)),""))</f>
        <v/>
      </c>
      <c r="H43" s="12">
        <f>IF(B43="","",Ruta!M15)</f>
        <v/>
      </c>
    </row>
    <row r="44">
      <c r="B44" s="20">
        <f>IF(Ruta!B16="","",Ruta!B16)</f>
        <v/>
      </c>
      <c r="C44" s="23">
        <f>IF(B44="","",Ruta!E16)</f>
        <v/>
      </c>
      <c r="D44" s="24">
        <f>IF(B44="","",Ruta!D16)</f>
        <v/>
      </c>
      <c r="E44" s="25">
        <f>IF(B44="","",IFERROR(INDEX(Trayectos!$D$7:$D$26,MATCH(B44,Trayectos!$C$7:$C$26,0)),"Fin de ruta"))</f>
        <v/>
      </c>
      <c r="F44" s="25">
        <f>IF(B44="","",IFERROR(INDEX(Trayectos!$F$7:$F$26,MATCH(B44,Trayectos!$C$7:$C$26,0)),"-"))</f>
        <v/>
      </c>
      <c r="G44" s="26">
        <f>IF(B44="","",IFERROR(INDEX(Trayectos!$G$7:$G$26,MATCH(B44,Trayectos!$C$7:$C$26,0)),""))</f>
        <v/>
      </c>
      <c r="H44" s="12">
        <f>IF(B44="","",Ruta!M16)</f>
        <v/>
      </c>
    </row>
    <row r="45">
      <c r="B45" s="20">
        <f>IF(Ruta!B17="","",Ruta!B17)</f>
        <v/>
      </c>
      <c r="C45" s="23">
        <f>IF(B45="","",Ruta!E17)</f>
        <v/>
      </c>
      <c r="D45" s="24">
        <f>IF(B45="","",Ruta!D17)</f>
        <v/>
      </c>
      <c r="E45" s="25">
        <f>IF(B45="","",IFERROR(INDEX(Trayectos!$D$7:$D$26,MATCH(B45,Trayectos!$C$7:$C$26,0)),"Fin de ruta"))</f>
        <v/>
      </c>
      <c r="F45" s="25">
        <f>IF(B45="","",IFERROR(INDEX(Trayectos!$F$7:$F$26,MATCH(B45,Trayectos!$C$7:$C$26,0)),"-"))</f>
        <v/>
      </c>
      <c r="G45" s="26">
        <f>IF(B45="","",IFERROR(INDEX(Trayectos!$G$7:$G$26,MATCH(B45,Trayectos!$C$7:$C$26,0)),""))</f>
        <v/>
      </c>
      <c r="H45" s="12">
        <f>IF(B45="","",Ruta!M17)</f>
        <v/>
      </c>
    </row>
    <row r="46">
      <c r="B46" s="20">
        <f>IF(Ruta!B18="","",Ruta!B18)</f>
        <v/>
      </c>
      <c r="C46" s="23">
        <f>IF(B46="","",Ruta!E18)</f>
        <v/>
      </c>
      <c r="D46" s="24">
        <f>IF(B46="","",Ruta!D18)</f>
        <v/>
      </c>
      <c r="E46" s="25">
        <f>IF(B46="","",IFERROR(INDEX(Trayectos!$D$7:$D$26,MATCH(B46,Trayectos!$C$7:$C$26,0)),"Fin de ruta"))</f>
        <v/>
      </c>
      <c r="F46" s="25">
        <f>IF(B46="","",IFERROR(INDEX(Trayectos!$F$7:$F$26,MATCH(B46,Trayectos!$C$7:$C$26,0)),"-"))</f>
        <v/>
      </c>
      <c r="G46" s="26">
        <f>IF(B46="","",IFERROR(INDEX(Trayectos!$G$7:$G$26,MATCH(B46,Trayectos!$C$7:$C$26,0)),""))</f>
        <v/>
      </c>
      <c r="H46" s="12">
        <f>IF(B46="","",Ruta!M18)</f>
        <v/>
      </c>
    </row>
    <row r="47">
      <c r="B47" s="20">
        <f>IF(Ruta!B19="","",Ruta!B19)</f>
        <v/>
      </c>
      <c r="C47" s="23">
        <f>IF(B47="","",Ruta!E19)</f>
        <v/>
      </c>
      <c r="D47" s="24">
        <f>IF(B47="","",Ruta!D19)</f>
        <v/>
      </c>
      <c r="E47" s="25">
        <f>IF(B47="","",IFERROR(INDEX(Trayectos!$D$7:$D$26,MATCH(B47,Trayectos!$C$7:$C$26,0)),"Fin de ruta"))</f>
        <v/>
      </c>
      <c r="F47" s="25">
        <f>IF(B47="","",IFERROR(INDEX(Trayectos!$F$7:$F$26,MATCH(B47,Trayectos!$C$7:$C$26,0)),"-"))</f>
        <v/>
      </c>
      <c r="G47" s="26">
        <f>IF(B47="","",IFERROR(INDEX(Trayectos!$G$7:$G$26,MATCH(B47,Trayectos!$C$7:$C$26,0)),""))</f>
        <v/>
      </c>
      <c r="H47" s="12">
        <f>IF(B47="","",Ruta!M19)</f>
        <v/>
      </c>
    </row>
    <row r="48">
      <c r="B48" s="20">
        <f>IF(Ruta!B20="","",Ruta!B20)</f>
        <v/>
      </c>
      <c r="C48" s="23">
        <f>IF(B48="","",Ruta!E20)</f>
        <v/>
      </c>
      <c r="D48" s="24">
        <f>IF(B48="","",Ruta!D20)</f>
        <v/>
      </c>
      <c r="E48" s="25">
        <f>IF(B48="","",IFERROR(INDEX(Trayectos!$D$7:$D$26,MATCH(B48,Trayectos!$C$7:$C$26,0)),"Fin de ruta"))</f>
        <v/>
      </c>
      <c r="F48" s="25">
        <f>IF(B48="","",IFERROR(INDEX(Trayectos!$F$7:$F$26,MATCH(B48,Trayectos!$C$7:$C$26,0)),"-"))</f>
        <v/>
      </c>
      <c r="G48" s="26">
        <f>IF(B48="","",IFERROR(INDEX(Trayectos!$G$7:$G$26,MATCH(B48,Trayectos!$C$7:$C$26,0)),""))</f>
        <v/>
      </c>
      <c r="H48" s="12">
        <f>IF(B48="","",Ruta!M20)</f>
        <v/>
      </c>
    </row>
    <row r="49">
      <c r="B49" s="20">
        <f>IF(Ruta!B21="","",Ruta!B21)</f>
        <v/>
      </c>
      <c r="C49" s="23">
        <f>IF(B49="","",Ruta!E21)</f>
        <v/>
      </c>
      <c r="D49" s="24">
        <f>IF(B49="","",Ruta!D21)</f>
        <v/>
      </c>
      <c r="E49" s="25">
        <f>IF(B49="","",IFERROR(INDEX(Trayectos!$D$7:$D$26,MATCH(B49,Trayectos!$C$7:$C$26,0)),"Fin de ruta"))</f>
        <v/>
      </c>
      <c r="F49" s="25">
        <f>IF(B49="","",IFERROR(INDEX(Trayectos!$F$7:$F$26,MATCH(B49,Trayectos!$C$7:$C$26,0)),"-"))</f>
        <v/>
      </c>
      <c r="G49" s="26">
        <f>IF(B49="","",IFERROR(INDEX(Trayectos!$G$7:$G$26,MATCH(B49,Trayectos!$C$7:$C$26,0)),""))</f>
        <v/>
      </c>
      <c r="H49" s="12">
        <f>IF(B49="","",Ruta!M21)</f>
        <v/>
      </c>
    </row>
    <row r="50">
      <c r="B50" s="20">
        <f>IF(Ruta!B22="","",Ruta!B22)</f>
        <v/>
      </c>
      <c r="C50" s="23">
        <f>IF(B50="","",Ruta!E22)</f>
        <v/>
      </c>
      <c r="D50" s="24">
        <f>IF(B50="","",Ruta!D22)</f>
        <v/>
      </c>
      <c r="E50" s="25">
        <f>IF(B50="","",IFERROR(INDEX(Trayectos!$D$7:$D$26,MATCH(B50,Trayectos!$C$7:$C$26,0)),"Fin de ruta"))</f>
        <v/>
      </c>
      <c r="F50" s="25">
        <f>IF(B50="","",IFERROR(INDEX(Trayectos!$F$7:$F$26,MATCH(B50,Trayectos!$C$7:$C$26,0)),"-"))</f>
        <v/>
      </c>
      <c r="G50" s="26">
        <f>IF(B50="","",IFERROR(INDEX(Trayectos!$G$7:$G$26,MATCH(B50,Trayectos!$C$7:$C$26,0)),""))</f>
        <v/>
      </c>
      <c r="H50" s="12">
        <f>IF(B50="","",Ruta!M22)</f>
        <v/>
      </c>
    </row>
    <row r="51">
      <c r="B51" s="20">
        <f>IF(Ruta!B23="","",Ruta!B23)</f>
        <v/>
      </c>
      <c r="C51" s="23">
        <f>IF(B51="","",Ruta!E23)</f>
        <v/>
      </c>
      <c r="D51" s="24">
        <f>IF(B51="","",Ruta!D23)</f>
        <v/>
      </c>
      <c r="E51" s="25">
        <f>IF(B51="","",IFERROR(INDEX(Trayectos!$D$7:$D$26,MATCH(B51,Trayectos!$C$7:$C$26,0)),"Fin de ruta"))</f>
        <v/>
      </c>
      <c r="F51" s="25">
        <f>IF(B51="","",IFERROR(INDEX(Trayectos!$F$7:$F$26,MATCH(B51,Trayectos!$C$7:$C$26,0)),"-"))</f>
        <v/>
      </c>
      <c r="G51" s="26">
        <f>IF(B51="","",IFERROR(INDEX(Trayectos!$G$7:$G$26,MATCH(B51,Trayectos!$C$7:$C$26,0)),""))</f>
        <v/>
      </c>
      <c r="H51" s="12">
        <f>IF(B51="","",Ruta!M23)</f>
        <v/>
      </c>
    </row>
    <row r="52">
      <c r="B52" s="20">
        <f>IF(Ruta!B24="","",Ruta!B24)</f>
        <v/>
      </c>
      <c r="C52" s="23">
        <f>IF(B52="","",Ruta!E24)</f>
        <v/>
      </c>
      <c r="D52" s="24">
        <f>IF(B52="","",Ruta!D24)</f>
        <v/>
      </c>
      <c r="E52" s="25">
        <f>IF(B52="","",IFERROR(INDEX(Trayectos!$D$7:$D$26,MATCH(B52,Trayectos!$C$7:$C$26,0)),"Fin de ruta"))</f>
        <v/>
      </c>
      <c r="F52" s="25">
        <f>IF(B52="","",IFERROR(INDEX(Trayectos!$F$7:$F$26,MATCH(B52,Trayectos!$C$7:$C$26,0)),"-"))</f>
        <v/>
      </c>
      <c r="G52" s="26">
        <f>IF(B52="","",IFERROR(INDEX(Trayectos!$G$7:$G$26,MATCH(B52,Trayectos!$C$7:$C$26,0)),""))</f>
        <v/>
      </c>
      <c r="H52" s="12">
        <f>IF(B52="","",Ruta!M24)</f>
        <v/>
      </c>
    </row>
    <row r="53">
      <c r="B53" s="20">
        <f>IF(Ruta!B25="","",Ruta!B25)</f>
        <v/>
      </c>
      <c r="C53" s="23">
        <f>IF(B53="","",Ruta!E25)</f>
        <v/>
      </c>
      <c r="D53" s="24">
        <f>IF(B53="","",Ruta!D25)</f>
        <v/>
      </c>
      <c r="E53" s="25">
        <f>IF(B53="","",IFERROR(INDEX(Trayectos!$D$7:$D$26,MATCH(B53,Trayectos!$C$7:$C$26,0)),"Fin de ruta"))</f>
        <v/>
      </c>
      <c r="F53" s="25">
        <f>IF(B53="","",IFERROR(INDEX(Trayectos!$F$7:$F$26,MATCH(B53,Trayectos!$C$7:$C$26,0)),"-"))</f>
        <v/>
      </c>
      <c r="G53" s="26">
        <f>IF(B53="","",IFERROR(INDEX(Trayectos!$G$7:$G$26,MATCH(B53,Trayectos!$C$7:$C$26,0)),""))</f>
        <v/>
      </c>
      <c r="H53" s="12">
        <f>IF(B53="","",Ruta!M25)</f>
        <v/>
      </c>
    </row>
    <row r="54">
      <c r="B54" s="20">
        <f>IF(Ruta!B26="","",Ruta!B26)</f>
        <v/>
      </c>
      <c r="C54" s="23">
        <f>IF(B54="","",Ruta!E26)</f>
        <v/>
      </c>
      <c r="D54" s="24">
        <f>IF(B54="","",Ruta!D26)</f>
        <v/>
      </c>
      <c r="E54" s="25">
        <f>IF(B54="","",IFERROR(INDEX(Trayectos!$D$7:$D$26,MATCH(B54,Trayectos!$C$7:$C$26,0)),"Fin de ruta"))</f>
        <v/>
      </c>
      <c r="F54" s="25">
        <f>IF(B54="","",IFERROR(INDEX(Trayectos!$F$7:$F$26,MATCH(B54,Trayectos!$C$7:$C$26,0)),"-"))</f>
        <v/>
      </c>
      <c r="G54" s="26">
        <f>IF(B54="","",IFERROR(INDEX(Trayectos!$G$7:$G$26,MATCH(B54,Trayectos!$C$7:$C$26,0)),""))</f>
        <v/>
      </c>
      <c r="H54" s="12">
        <f>IF(B54="","",Ruta!M26)</f>
        <v/>
      </c>
    </row>
    <row r="55">
      <c r="B55" s="17" t="inlineStr">
        <is>
          <t>En ámbar, la ciudad más cara de la ruta (alojamiento + gastos diarios).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1">
    <mergeCell ref="F11:G11"/>
    <mergeCell ref="C31:E31"/>
    <mergeCell ref="F6:G6"/>
    <mergeCell ref="B12:C12"/>
    <mergeCell ref="D6:E6"/>
    <mergeCell ref="F12:G12"/>
    <mergeCell ref="B11:C11"/>
    <mergeCell ref="D11:E11"/>
    <mergeCell ref="F5:G5"/>
    <mergeCell ref="B3:H3"/>
    <mergeCell ref="B8:C8"/>
    <mergeCell ref="F8:G8"/>
    <mergeCell ref="B2:H2"/>
    <mergeCell ref="B9:C9"/>
    <mergeCell ref="D9:E9"/>
    <mergeCell ref="F9:G9"/>
    <mergeCell ref="D12:E12"/>
    <mergeCell ref="D8:E8"/>
    <mergeCell ref="B6:C6"/>
    <mergeCell ref="B5:C5"/>
    <mergeCell ref="D5:E5"/>
  </mergeCells>
  <conditionalFormatting sqref="F6">
    <cfRule type="expression" priority="1" dxfId="0">
      <formula>$F$6&lt;0</formula>
    </cfRule>
  </conditionalFormatting>
  <conditionalFormatting sqref="D12">
    <cfRule type="expression" priority="2" dxfId="0">
      <formula>$D$12&gt;1</formula>
    </cfRule>
  </conditionalFormatting>
  <conditionalFormatting sqref="F12">
    <cfRule type="expression" priority="3" dxfId="1">
      <formula>$F$12&lt;0</formula>
    </cfRule>
  </conditionalFormatting>
  <conditionalFormatting sqref="C16:C22">
    <cfRule type="dataBar" priority="4">
      <dataBar>
        <cfvo type="num" val="0"/>
        <cfvo type="max"/>
        <color rgb="0010B981"/>
      </dataBar>
    </cfRule>
  </conditionalFormatting>
  <conditionalFormatting sqref="C31:E31">
    <cfRule type="expression" priority="5" dxfId="0">
      <formula>LEFT($C$31,2)="Te"</formula>
    </cfRule>
    <cfRule type="expression" priority="6" dxfId="2">
      <formula>$C$31="El pase compensa"</formula>
    </cfRule>
  </conditionalFormatting>
  <conditionalFormatting sqref="H35:H54">
    <cfRule type="dataBar" priority="7">
      <dataBar>
        <cfvo type="num" val="0"/>
        <cfvo type="max"/>
        <color rgb="0010B981"/>
      </dataBar>
    </cfRule>
  </conditionalFormatting>
  <conditionalFormatting sqref="B35:H54">
    <cfRule type="expression" priority="8" dxfId="1">
      <formula>AND($H35&lt;&gt;"",$H35=MAX($H$35:$H$54))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N2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8" customWidth="1" min="2" max="2"/>
    <col width="14" customWidth="1" min="3" max="3"/>
    <col width="9" customWidth="1" min="4" max="4"/>
    <col width="12" customWidth="1" min="5" max="5"/>
    <col width="12" customWidth="1" min="6" max="6"/>
    <col width="13" customWidth="1" min="7" max="7"/>
    <col width="12" customWidth="1" min="8" max="8"/>
    <col width="12" customWidth="1" min="9" max="9"/>
    <col width="13" customWidth="1" min="10" max="10"/>
    <col width="14" customWidth="1" min="11" max="11"/>
    <col width="14" customWidth="1" min="12" max="12"/>
    <col width="14" customWidth="1" min="13" max="13"/>
    <col width="11" customWidth="1" min="14" max="14"/>
  </cols>
  <sheetData>
    <row r="2" ht="34" customHeight="1">
      <c r="B2" s="1" t="inlineStr">
        <is>
          <t>Ruta: ciudades, noches y gasto diario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Gastos por persona. Las fechas se encadenan solas a partir de la fecha de salida de «Ajustes»</t>
        </is>
      </c>
    </row>
    <row r="6" ht="40" customHeight="1">
      <c r="B6" s="10" t="inlineStr">
        <is>
          <t>Ciudad</t>
        </is>
      </c>
      <c r="C6" s="10" t="inlineStr">
        <is>
          <t>País</t>
        </is>
      </c>
      <c r="D6" s="10" t="inlineStr">
        <is>
          <t>Noches</t>
        </is>
      </c>
      <c r="E6" s="10" t="inlineStr">
        <is>
          <t>Llegada</t>
        </is>
      </c>
      <c r="F6" s="10" t="inlineStr">
        <is>
          <t>Salida</t>
        </is>
      </c>
      <c r="G6" s="10" t="inlineStr">
        <is>
          <t>Alojamiento €/noche</t>
        </is>
      </c>
      <c r="H6" s="10" t="inlineStr">
        <is>
          <t>Comida €/día</t>
        </is>
      </c>
      <c r="I6" s="10" t="inlineStr">
        <is>
          <t>Ocio y visitas €/día</t>
        </is>
      </c>
      <c r="J6" s="10" t="inlineStr">
        <is>
          <t>Transporte local €/día</t>
        </is>
      </c>
      <c r="K6" s="10" t="inlineStr">
        <is>
          <t>Total alojamiento</t>
        </is>
      </c>
      <c r="L6" s="10" t="inlineStr">
        <is>
          <t>Total gastos diarios</t>
        </is>
      </c>
      <c r="M6" s="10" t="inlineStr">
        <is>
          <t>Total ciudad</t>
        </is>
      </c>
      <c r="N6" s="10" t="inlineStr">
        <is>
          <t>€/día</t>
        </is>
      </c>
    </row>
    <row r="7">
      <c r="B7" s="27" t="inlineStr">
        <is>
          <t>París</t>
        </is>
      </c>
      <c r="C7" s="27" t="inlineStr">
        <is>
          <t>Francia</t>
        </is>
      </c>
      <c r="D7" s="28" t="n">
        <v>3</v>
      </c>
      <c r="E7" s="23">
        <f>IF(B7="","",Ajustes!$C$5)</f>
        <v/>
      </c>
      <c r="F7" s="23">
        <f>IF(OR(B7="",E7=""),"",E7+D7)</f>
        <v/>
      </c>
      <c r="G7" s="29" t="n">
        <v>38</v>
      </c>
      <c r="H7" s="29" t="n">
        <v>28</v>
      </c>
      <c r="I7" s="29" t="n">
        <v>18</v>
      </c>
      <c r="J7" s="29" t="n">
        <v>8</v>
      </c>
      <c r="K7" s="12">
        <f>IF(B7="","",D7*G7)</f>
        <v/>
      </c>
      <c r="L7" s="12">
        <f>IF(B7="","",D7*(H7+I7+J7))</f>
        <v/>
      </c>
      <c r="M7" s="30">
        <f>IF(B7="","",K7+L7)</f>
        <v/>
      </c>
      <c r="N7" s="12">
        <f>IF(OR(B7="",D7=""),"",IF(D7&gt;0,ROUND(M7/D7,2),0))</f>
        <v/>
      </c>
    </row>
    <row r="8">
      <c r="B8" s="27" t="inlineStr">
        <is>
          <t>Bruselas</t>
        </is>
      </c>
      <c r="C8" s="27" t="inlineStr">
        <is>
          <t>Bélgica</t>
        </is>
      </c>
      <c r="D8" s="28" t="n">
        <v>1</v>
      </c>
      <c r="E8" s="23">
        <f>IF(B8="","",IF(F7="",Ajustes!$C$5,F7))</f>
        <v/>
      </c>
      <c r="F8" s="23">
        <f>IF(OR(B8="",E8=""),"",E8+D8)</f>
        <v/>
      </c>
      <c r="G8" s="29" t="n">
        <v>28</v>
      </c>
      <c r="H8" s="29" t="n">
        <v>24</v>
      </c>
      <c r="I8" s="29" t="n">
        <v>8</v>
      </c>
      <c r="J8" s="29" t="n">
        <v>4</v>
      </c>
      <c r="K8" s="12">
        <f>IF(B8="","",D8*G8)</f>
        <v/>
      </c>
      <c r="L8" s="12">
        <f>IF(B8="","",D8*(H8+I8+J8))</f>
        <v/>
      </c>
      <c r="M8" s="30">
        <f>IF(B8="","",K8+L8)</f>
        <v/>
      </c>
      <c r="N8" s="12">
        <f>IF(OR(B8="",D8=""),"",IF(D8&gt;0,ROUND(M8/D8,2),0))</f>
        <v/>
      </c>
    </row>
    <row r="9">
      <c r="B9" s="27" t="inlineStr">
        <is>
          <t>Ámsterdam</t>
        </is>
      </c>
      <c r="C9" s="27" t="inlineStr">
        <is>
          <t>Países Bajos</t>
        </is>
      </c>
      <c r="D9" s="28" t="n">
        <v>3</v>
      </c>
      <c r="E9" s="23">
        <f>IF(B9="","",IF(F8="",Ajustes!$C$5,F8))</f>
        <v/>
      </c>
      <c r="F9" s="23">
        <f>IF(OR(B9="",E9=""),"",E9+D9)</f>
        <v/>
      </c>
      <c r="G9" s="29" t="n">
        <v>45</v>
      </c>
      <c r="H9" s="29" t="n">
        <v>30</v>
      </c>
      <c r="I9" s="29" t="n">
        <v>22</v>
      </c>
      <c r="J9" s="29" t="n">
        <v>6</v>
      </c>
      <c r="K9" s="12">
        <f>IF(B9="","",D9*G9)</f>
        <v/>
      </c>
      <c r="L9" s="12">
        <f>IF(B9="","",D9*(H9+I9+J9))</f>
        <v/>
      </c>
      <c r="M9" s="30">
        <f>IF(B9="","",K9+L9)</f>
        <v/>
      </c>
      <c r="N9" s="12">
        <f>IF(OR(B9="",D9=""),"",IF(D9&gt;0,ROUND(M9/D9,2),0))</f>
        <v/>
      </c>
    </row>
    <row r="10">
      <c r="B10" s="27" t="inlineStr">
        <is>
          <t>Berlín</t>
        </is>
      </c>
      <c r="C10" s="27" t="inlineStr">
        <is>
          <t>Alemania</t>
        </is>
      </c>
      <c r="D10" s="28" t="n">
        <v>3</v>
      </c>
      <c r="E10" s="23">
        <f>IF(B10="","",IF(F9="",Ajustes!$C$5,F9))</f>
        <v/>
      </c>
      <c r="F10" s="23">
        <f>IF(OR(B10="",E10=""),"",E10+D10)</f>
        <v/>
      </c>
      <c r="G10" s="29" t="n">
        <v>26</v>
      </c>
      <c r="H10" s="29" t="n">
        <v>20</v>
      </c>
      <c r="I10" s="29" t="n">
        <v>14</v>
      </c>
      <c r="J10" s="29" t="n">
        <v>5</v>
      </c>
      <c r="K10" s="12">
        <f>IF(B10="","",D10*G10)</f>
        <v/>
      </c>
      <c r="L10" s="12">
        <f>IF(B10="","",D10*(H10+I10+J10))</f>
        <v/>
      </c>
      <c r="M10" s="30">
        <f>IF(B10="","",K10+L10)</f>
        <v/>
      </c>
      <c r="N10" s="12">
        <f>IF(OR(B10="",D10=""),"",IF(D10&gt;0,ROUND(M10/D10,2),0))</f>
        <v/>
      </c>
    </row>
    <row r="11">
      <c r="B11" s="27" t="inlineStr">
        <is>
          <t>Praga</t>
        </is>
      </c>
      <c r="C11" s="27" t="inlineStr">
        <is>
          <t>Chequia</t>
        </is>
      </c>
      <c r="D11" s="28" t="n">
        <v>3</v>
      </c>
      <c r="E11" s="23">
        <f>IF(B11="","",IF(F10="",Ajustes!$C$5,F10))</f>
        <v/>
      </c>
      <c r="F11" s="23">
        <f>IF(OR(B11="",E11=""),"",E11+D11)</f>
        <v/>
      </c>
      <c r="G11" s="29" t="n">
        <v>22</v>
      </c>
      <c r="H11" s="29" t="n">
        <v>16</v>
      </c>
      <c r="I11" s="29" t="n">
        <v>12</v>
      </c>
      <c r="J11" s="29" t="n">
        <v>4</v>
      </c>
      <c r="K11" s="12">
        <f>IF(B11="","",D11*G11)</f>
        <v/>
      </c>
      <c r="L11" s="12">
        <f>IF(B11="","",D11*(H11+I11+J11))</f>
        <v/>
      </c>
      <c r="M11" s="30">
        <f>IF(B11="","",K11+L11)</f>
        <v/>
      </c>
      <c r="N11" s="12">
        <f>IF(OR(B11="",D11=""),"",IF(D11&gt;0,ROUND(M11/D11,2),0))</f>
        <v/>
      </c>
    </row>
    <row r="12">
      <c r="B12" s="27" t="inlineStr">
        <is>
          <t>Viena</t>
        </is>
      </c>
      <c r="C12" s="27" t="inlineStr">
        <is>
          <t>Austria</t>
        </is>
      </c>
      <c r="D12" s="28" t="n">
        <v>3</v>
      </c>
      <c r="E12" s="23">
        <f>IF(B12="","",IF(F11="",Ajustes!$C$5,F11))</f>
        <v/>
      </c>
      <c r="F12" s="23">
        <f>IF(OR(B12="",E12=""),"",E12+D12)</f>
        <v/>
      </c>
      <c r="G12" s="29" t="n">
        <v>30</v>
      </c>
      <c r="H12" s="29" t="n">
        <v>22</v>
      </c>
      <c r="I12" s="29" t="n">
        <v>18</v>
      </c>
      <c r="J12" s="29" t="n">
        <v>6</v>
      </c>
      <c r="K12" s="12">
        <f>IF(B12="","",D12*G12)</f>
        <v/>
      </c>
      <c r="L12" s="12">
        <f>IF(B12="","",D12*(H12+I12+J12))</f>
        <v/>
      </c>
      <c r="M12" s="30">
        <f>IF(B12="","",K12+L12)</f>
        <v/>
      </c>
      <c r="N12" s="12">
        <f>IF(OR(B12="",D12=""),"",IF(D12&gt;0,ROUND(M12/D12,2),0))</f>
        <v/>
      </c>
    </row>
    <row r="13">
      <c r="B13" s="27" t="inlineStr">
        <is>
          <t>Venecia</t>
        </is>
      </c>
      <c r="C13" s="27" t="inlineStr">
        <is>
          <t>Italia</t>
        </is>
      </c>
      <c r="D13" s="28" t="n">
        <v>2</v>
      </c>
      <c r="E13" s="23">
        <f>IF(B13="","",IF(F12="",Ajustes!$C$5,F12))</f>
        <v/>
      </c>
      <c r="F13" s="23">
        <f>IF(OR(B13="",E13=""),"",E13+D13)</f>
        <v/>
      </c>
      <c r="G13" s="29" t="n">
        <v>42</v>
      </c>
      <c r="H13" s="29" t="n">
        <v>28</v>
      </c>
      <c r="I13" s="29" t="n">
        <v>15</v>
      </c>
      <c r="J13" s="29" t="n">
        <v>5</v>
      </c>
      <c r="K13" s="12">
        <f>IF(B13="","",D13*G13)</f>
        <v/>
      </c>
      <c r="L13" s="12">
        <f>IF(B13="","",D13*(H13+I13+J13))</f>
        <v/>
      </c>
      <c r="M13" s="30">
        <f>IF(B13="","",K13+L13)</f>
        <v/>
      </c>
      <c r="N13" s="12">
        <f>IF(OR(B13="",D13=""),"",IF(D13&gt;0,ROUND(M13/D13,2),0))</f>
        <v/>
      </c>
    </row>
    <row r="14">
      <c r="B14" s="27" t="inlineStr">
        <is>
          <t>Florencia</t>
        </is>
      </c>
      <c r="C14" s="27" t="inlineStr">
        <is>
          <t>Italia</t>
        </is>
      </c>
      <c r="D14" s="28" t="n">
        <v>3</v>
      </c>
      <c r="E14" s="23">
        <f>IF(B14="","",IF(F13="",Ajustes!$C$5,F13))</f>
        <v/>
      </c>
      <c r="F14" s="23">
        <f>IF(OR(B14="",E14=""),"",E14+D14)</f>
        <v/>
      </c>
      <c r="G14" s="29" t="n">
        <v>34</v>
      </c>
      <c r="H14" s="29" t="n">
        <v>24</v>
      </c>
      <c r="I14" s="29" t="n">
        <v>20</v>
      </c>
      <c r="J14" s="29" t="n">
        <v>3</v>
      </c>
      <c r="K14" s="12">
        <f>IF(B14="","",D14*G14)</f>
        <v/>
      </c>
      <c r="L14" s="12">
        <f>IF(B14="","",D14*(H14+I14+J14))</f>
        <v/>
      </c>
      <c r="M14" s="30">
        <f>IF(B14="","",K14+L14)</f>
        <v/>
      </c>
      <c r="N14" s="12">
        <f>IF(OR(B14="",D14=""),"",IF(D14&gt;0,ROUND(M14/D14,2),0))</f>
        <v/>
      </c>
    </row>
    <row r="15">
      <c r="B15" s="27" t="inlineStr">
        <is>
          <t>Roma</t>
        </is>
      </c>
      <c r="C15" s="27" t="inlineStr">
        <is>
          <t>Italia</t>
        </is>
      </c>
      <c r="D15" s="28" t="n">
        <v>3</v>
      </c>
      <c r="E15" s="23">
        <f>IF(B15="","",IF(F14="",Ajustes!$C$5,F14))</f>
        <v/>
      </c>
      <c r="F15" s="23">
        <f>IF(OR(B15="",E15=""),"",E15+D15)</f>
        <v/>
      </c>
      <c r="G15" s="29" t="n">
        <v>36</v>
      </c>
      <c r="H15" s="29" t="n">
        <v>26</v>
      </c>
      <c r="I15" s="29" t="n">
        <v>24</v>
      </c>
      <c r="J15" s="29" t="n">
        <v>6</v>
      </c>
      <c r="K15" s="12">
        <f>IF(B15="","",D15*G15)</f>
        <v/>
      </c>
      <c r="L15" s="12">
        <f>IF(B15="","",D15*(H15+I15+J15))</f>
        <v/>
      </c>
      <c r="M15" s="30">
        <f>IF(B15="","",K15+L15)</f>
        <v/>
      </c>
      <c r="N15" s="12">
        <f>IF(OR(B15="",D15=""),"",IF(D15&gt;0,ROUND(M15/D15,2),0))</f>
        <v/>
      </c>
    </row>
    <row r="16">
      <c r="B16" s="27" t="n"/>
      <c r="C16" s="27" t="n"/>
      <c r="D16" s="28" t="n"/>
      <c r="E16" s="23">
        <f>IF(B16="","",IF(F15="",Ajustes!$C$5,F15))</f>
        <v/>
      </c>
      <c r="F16" s="23">
        <f>IF(OR(B16="",E16=""),"",E16+D16)</f>
        <v/>
      </c>
      <c r="G16" s="29" t="n"/>
      <c r="H16" s="29" t="n"/>
      <c r="I16" s="29" t="n"/>
      <c r="J16" s="29" t="n"/>
      <c r="K16" s="12">
        <f>IF(B16="","",D16*G16)</f>
        <v/>
      </c>
      <c r="L16" s="12">
        <f>IF(B16="","",D16*(H16+I16+J16))</f>
        <v/>
      </c>
      <c r="M16" s="30">
        <f>IF(B16="","",K16+L16)</f>
        <v/>
      </c>
      <c r="N16" s="12">
        <f>IF(OR(B16="",D16=""),"",IF(D16&gt;0,ROUND(M16/D16,2),0))</f>
        <v/>
      </c>
    </row>
    <row r="17">
      <c r="B17" s="27" t="n"/>
      <c r="C17" s="27" t="n"/>
      <c r="D17" s="28" t="n"/>
      <c r="E17" s="23">
        <f>IF(B17="","",IF(F16="",Ajustes!$C$5,F16))</f>
        <v/>
      </c>
      <c r="F17" s="23">
        <f>IF(OR(B17="",E17=""),"",E17+D17)</f>
        <v/>
      </c>
      <c r="G17" s="29" t="n"/>
      <c r="H17" s="29" t="n"/>
      <c r="I17" s="29" t="n"/>
      <c r="J17" s="29" t="n"/>
      <c r="K17" s="12">
        <f>IF(B17="","",D17*G17)</f>
        <v/>
      </c>
      <c r="L17" s="12">
        <f>IF(B17="","",D17*(H17+I17+J17))</f>
        <v/>
      </c>
      <c r="M17" s="30">
        <f>IF(B17="","",K17+L17)</f>
        <v/>
      </c>
      <c r="N17" s="12">
        <f>IF(OR(B17="",D17=""),"",IF(D17&gt;0,ROUND(M17/D17,2),0))</f>
        <v/>
      </c>
    </row>
    <row r="18">
      <c r="B18" s="27" t="n"/>
      <c r="C18" s="27" t="n"/>
      <c r="D18" s="28" t="n"/>
      <c r="E18" s="23">
        <f>IF(B18="","",IF(F17="",Ajustes!$C$5,F17))</f>
        <v/>
      </c>
      <c r="F18" s="23">
        <f>IF(OR(B18="",E18=""),"",E18+D18)</f>
        <v/>
      </c>
      <c r="G18" s="29" t="n"/>
      <c r="H18" s="29" t="n"/>
      <c r="I18" s="29" t="n"/>
      <c r="J18" s="29" t="n"/>
      <c r="K18" s="12">
        <f>IF(B18="","",D18*G18)</f>
        <v/>
      </c>
      <c r="L18" s="12">
        <f>IF(B18="","",D18*(H18+I18+J18))</f>
        <v/>
      </c>
      <c r="M18" s="30">
        <f>IF(B18="","",K18+L18)</f>
        <v/>
      </c>
      <c r="N18" s="12">
        <f>IF(OR(B18="",D18=""),"",IF(D18&gt;0,ROUND(M18/D18,2),0))</f>
        <v/>
      </c>
    </row>
    <row r="19">
      <c r="B19" s="27" t="n"/>
      <c r="C19" s="27" t="n"/>
      <c r="D19" s="28" t="n"/>
      <c r="E19" s="23">
        <f>IF(B19="","",IF(F18="",Ajustes!$C$5,F18))</f>
        <v/>
      </c>
      <c r="F19" s="23">
        <f>IF(OR(B19="",E19=""),"",E19+D19)</f>
        <v/>
      </c>
      <c r="G19" s="29" t="n"/>
      <c r="H19" s="29" t="n"/>
      <c r="I19" s="29" t="n"/>
      <c r="J19" s="29" t="n"/>
      <c r="K19" s="12">
        <f>IF(B19="","",D19*G19)</f>
        <v/>
      </c>
      <c r="L19" s="12">
        <f>IF(B19="","",D19*(H19+I19+J19))</f>
        <v/>
      </c>
      <c r="M19" s="30">
        <f>IF(B19="","",K19+L19)</f>
        <v/>
      </c>
      <c r="N19" s="12">
        <f>IF(OR(B19="",D19=""),"",IF(D19&gt;0,ROUND(M19/D19,2),0))</f>
        <v/>
      </c>
    </row>
    <row r="20">
      <c r="B20" s="27" t="n"/>
      <c r="C20" s="27" t="n"/>
      <c r="D20" s="28" t="n"/>
      <c r="E20" s="23">
        <f>IF(B20="","",IF(F19="",Ajustes!$C$5,F19))</f>
        <v/>
      </c>
      <c r="F20" s="23">
        <f>IF(OR(B20="",E20=""),"",E20+D20)</f>
        <v/>
      </c>
      <c r="G20" s="29" t="n"/>
      <c r="H20" s="29" t="n"/>
      <c r="I20" s="29" t="n"/>
      <c r="J20" s="29" t="n"/>
      <c r="K20" s="12">
        <f>IF(B20="","",D20*G20)</f>
        <v/>
      </c>
      <c r="L20" s="12">
        <f>IF(B20="","",D20*(H20+I20+J20))</f>
        <v/>
      </c>
      <c r="M20" s="30">
        <f>IF(B20="","",K20+L20)</f>
        <v/>
      </c>
      <c r="N20" s="12">
        <f>IF(OR(B20="",D20=""),"",IF(D20&gt;0,ROUND(M20/D20,2),0))</f>
        <v/>
      </c>
    </row>
    <row r="21">
      <c r="B21" s="27" t="n"/>
      <c r="C21" s="27" t="n"/>
      <c r="D21" s="28" t="n"/>
      <c r="E21" s="23">
        <f>IF(B21="","",IF(F20="",Ajustes!$C$5,F20))</f>
        <v/>
      </c>
      <c r="F21" s="23">
        <f>IF(OR(B21="",E21=""),"",E21+D21)</f>
        <v/>
      </c>
      <c r="G21" s="29" t="n"/>
      <c r="H21" s="29" t="n"/>
      <c r="I21" s="29" t="n"/>
      <c r="J21" s="29" t="n"/>
      <c r="K21" s="12">
        <f>IF(B21="","",D21*G21)</f>
        <v/>
      </c>
      <c r="L21" s="12">
        <f>IF(B21="","",D21*(H21+I21+J21))</f>
        <v/>
      </c>
      <c r="M21" s="30">
        <f>IF(B21="","",K21+L21)</f>
        <v/>
      </c>
      <c r="N21" s="12">
        <f>IF(OR(B21="",D21=""),"",IF(D21&gt;0,ROUND(M21/D21,2),0))</f>
        <v/>
      </c>
    </row>
    <row r="22">
      <c r="B22" s="27" t="n"/>
      <c r="C22" s="27" t="n"/>
      <c r="D22" s="28" t="n"/>
      <c r="E22" s="23">
        <f>IF(B22="","",IF(F21="",Ajustes!$C$5,F21))</f>
        <v/>
      </c>
      <c r="F22" s="23">
        <f>IF(OR(B22="",E22=""),"",E22+D22)</f>
        <v/>
      </c>
      <c r="G22" s="29" t="n"/>
      <c r="H22" s="29" t="n"/>
      <c r="I22" s="29" t="n"/>
      <c r="J22" s="29" t="n"/>
      <c r="K22" s="12">
        <f>IF(B22="","",D22*G22)</f>
        <v/>
      </c>
      <c r="L22" s="12">
        <f>IF(B22="","",D22*(H22+I22+J22))</f>
        <v/>
      </c>
      <c r="M22" s="30">
        <f>IF(B22="","",K22+L22)</f>
        <v/>
      </c>
      <c r="N22" s="12">
        <f>IF(OR(B22="",D22=""),"",IF(D22&gt;0,ROUND(M22/D22,2),0))</f>
        <v/>
      </c>
    </row>
    <row r="23">
      <c r="B23" s="27" t="n"/>
      <c r="C23" s="27" t="n"/>
      <c r="D23" s="28" t="n"/>
      <c r="E23" s="23">
        <f>IF(B23="","",IF(F22="",Ajustes!$C$5,F22))</f>
        <v/>
      </c>
      <c r="F23" s="23">
        <f>IF(OR(B23="",E23=""),"",E23+D23)</f>
        <v/>
      </c>
      <c r="G23" s="29" t="n"/>
      <c r="H23" s="29" t="n"/>
      <c r="I23" s="29" t="n"/>
      <c r="J23" s="29" t="n"/>
      <c r="K23" s="12">
        <f>IF(B23="","",D23*G23)</f>
        <v/>
      </c>
      <c r="L23" s="12">
        <f>IF(B23="","",D23*(H23+I23+J23))</f>
        <v/>
      </c>
      <c r="M23" s="30">
        <f>IF(B23="","",K23+L23)</f>
        <v/>
      </c>
      <c r="N23" s="12">
        <f>IF(OR(B23="",D23=""),"",IF(D23&gt;0,ROUND(M23/D23,2),0))</f>
        <v/>
      </c>
    </row>
    <row r="24">
      <c r="B24" s="27" t="n"/>
      <c r="C24" s="27" t="n"/>
      <c r="D24" s="28" t="n"/>
      <c r="E24" s="23">
        <f>IF(B24="","",IF(F23="",Ajustes!$C$5,F23))</f>
        <v/>
      </c>
      <c r="F24" s="23">
        <f>IF(OR(B24="",E24=""),"",E24+D24)</f>
        <v/>
      </c>
      <c r="G24" s="29" t="n"/>
      <c r="H24" s="29" t="n"/>
      <c r="I24" s="29" t="n"/>
      <c r="J24" s="29" t="n"/>
      <c r="K24" s="12">
        <f>IF(B24="","",D24*G24)</f>
        <v/>
      </c>
      <c r="L24" s="12">
        <f>IF(B24="","",D24*(H24+I24+J24))</f>
        <v/>
      </c>
      <c r="M24" s="30">
        <f>IF(B24="","",K24+L24)</f>
        <v/>
      </c>
      <c r="N24" s="12">
        <f>IF(OR(B24="",D24=""),"",IF(D24&gt;0,ROUND(M24/D24,2),0))</f>
        <v/>
      </c>
    </row>
    <row r="25">
      <c r="B25" s="27" t="n"/>
      <c r="C25" s="27" t="n"/>
      <c r="D25" s="28" t="n"/>
      <c r="E25" s="23">
        <f>IF(B25="","",IF(F24="",Ajustes!$C$5,F24))</f>
        <v/>
      </c>
      <c r="F25" s="23">
        <f>IF(OR(B25="",E25=""),"",E25+D25)</f>
        <v/>
      </c>
      <c r="G25" s="29" t="n"/>
      <c r="H25" s="29" t="n"/>
      <c r="I25" s="29" t="n"/>
      <c r="J25" s="29" t="n"/>
      <c r="K25" s="12">
        <f>IF(B25="","",D25*G25)</f>
        <v/>
      </c>
      <c r="L25" s="12">
        <f>IF(B25="","",D25*(H25+I25+J25))</f>
        <v/>
      </c>
      <c r="M25" s="30">
        <f>IF(B25="","",K25+L25)</f>
        <v/>
      </c>
      <c r="N25" s="12">
        <f>IF(OR(B25="",D25=""),"",IF(D25&gt;0,ROUND(M25/D25,2),0))</f>
        <v/>
      </c>
    </row>
    <row r="26">
      <c r="B26" s="27" t="n"/>
      <c r="C26" s="27" t="n"/>
      <c r="D26" s="28" t="n"/>
      <c r="E26" s="23">
        <f>IF(B26="","",IF(F25="",Ajustes!$C$5,F25))</f>
        <v/>
      </c>
      <c r="F26" s="23">
        <f>IF(OR(B26="",E26=""),"",E26+D26)</f>
        <v/>
      </c>
      <c r="G26" s="29" t="n"/>
      <c r="H26" s="29" t="n"/>
      <c r="I26" s="29" t="n"/>
      <c r="J26" s="29" t="n"/>
      <c r="K26" s="12">
        <f>IF(B26="","",D26*G26)</f>
        <v/>
      </c>
      <c r="L26" s="12">
        <f>IF(B26="","",D26*(H26+I26+J26))</f>
        <v/>
      </c>
      <c r="M26" s="30">
        <f>IF(B26="","",K26+L26)</f>
        <v/>
      </c>
      <c r="N26" s="12">
        <f>IF(OR(B26="",D26=""),"",IF(D26&gt;0,ROUND(M26/D26,2),0))</f>
        <v/>
      </c>
    </row>
    <row r="27">
      <c r="B27" s="14" t="inlineStr">
        <is>
          <t>TOTAL</t>
        </is>
      </c>
      <c r="D27" s="31">
        <f>SUM(D7:D26)</f>
        <v/>
      </c>
      <c r="K27" s="15">
        <f>SUM(K7:K26)</f>
        <v/>
      </c>
      <c r="L27" s="15">
        <f>SUM(L7:L26)</f>
        <v/>
      </c>
      <c r="M27" s="15">
        <f>SUM(M7:M26)</f>
        <v/>
      </c>
      <c r="N27" s="15">
        <f>IF(D27&gt;0,ROUND(M27/D27,2),0)</f>
        <v/>
      </c>
    </row>
    <row r="28">
      <c r="B28" s="17" t="inlineStr">
        <is>
          <t>En ámbar, las ciudades con un gasto diario un 15 % por encima de la media del viaje.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M7:M26">
    <cfRule type="dataBar" priority="1">
      <dataBar>
        <cfvo type="num" val="0"/>
        <cfvo type="max"/>
        <color rgb="0010B981"/>
      </dataBar>
    </cfRule>
  </conditionalFormatting>
  <conditionalFormatting sqref="B7:C26">
    <cfRule type="expression" priority="2" dxfId="3">
      <formula>MOD(ROW(),2)=0</formula>
    </cfRule>
  </conditionalFormatting>
  <conditionalFormatting sqref="N7:N26">
    <cfRule type="expression" priority="3" dxfId="1">
      <formula>AND(ISNUMBER($N7),$N7&gt;AVERAGE($N$7:$N$26)*1.15)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N28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5" customWidth="1" min="2" max="2"/>
    <col width="18" customWidth="1" min="3" max="3"/>
    <col width="18" customWidth="1" min="4" max="4"/>
    <col width="12" customWidth="1" min="5" max="5"/>
    <col width="15" customWidth="1" min="6" max="6"/>
    <col width="11" customWidth="1" min="7" max="7"/>
    <col width="13" customWidth="1" min="8" max="8"/>
    <col width="13" customWidth="1" min="9" max="9"/>
    <col width="10" customWidth="1" min="10" max="10"/>
    <col width="14" customWidth="1" min="11" max="11"/>
    <col width="14" customWidth="1" min="12" max="12"/>
    <col width="10" customWidth="1" min="13" max="13"/>
    <col width="28" customWidth="1" min="14" max="14"/>
  </cols>
  <sheetData>
    <row r="2" ht="34" customHeight="1">
      <c r="B2" s="1" t="inlineStr">
        <is>
          <t>Trayectos entre ciudades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Billete, reserva obligatoria y si lo cubre el pase de tren</t>
        </is>
      </c>
    </row>
    <row r="6" ht="40" customHeight="1">
      <c r="B6" s="10" t="inlineStr">
        <is>
          <t>Nº</t>
        </is>
      </c>
      <c r="C6" s="10" t="inlineStr">
        <is>
          <t>Origen</t>
        </is>
      </c>
      <c r="D6" s="10" t="inlineStr">
        <is>
          <t>Destino</t>
        </is>
      </c>
      <c r="E6" s="10" t="inlineStr">
        <is>
          <t>Fecha</t>
        </is>
      </c>
      <c r="F6" s="10" t="inlineStr">
        <is>
          <t>Transporte</t>
        </is>
      </c>
      <c r="G6" s="10" t="inlineStr">
        <is>
          <t>Duración (h)</t>
        </is>
      </c>
      <c r="H6" s="10" t="inlineStr">
        <is>
          <t>Billete suelto</t>
        </is>
      </c>
      <c r="I6" s="10" t="inlineStr">
        <is>
          <t>Reserva obligatoria</t>
        </is>
      </c>
      <c r="J6" s="10" t="inlineStr">
        <is>
          <t>¿Con pase?</t>
        </is>
      </c>
      <c r="K6" s="10" t="inlineStr">
        <is>
          <t>Coste real</t>
        </is>
      </c>
      <c r="L6" s="10" t="inlineStr">
        <is>
          <t>Coste sin pase</t>
        </is>
      </c>
      <c r="M6" s="10" t="inlineStr">
        <is>
          <t>€/hora</t>
        </is>
      </c>
      <c r="N6" s="10" t="inlineStr">
        <is>
          <t>Aviso</t>
        </is>
      </c>
    </row>
    <row r="7">
      <c r="B7" s="24">
        <f>IF(C7="","",ROW()-6)</f>
        <v/>
      </c>
      <c r="C7" s="27" t="inlineStr">
        <is>
          <t>París</t>
        </is>
      </c>
      <c r="D7" s="27" t="inlineStr">
        <is>
          <t>Bruselas</t>
        </is>
      </c>
      <c r="E7" s="23">
        <f>IF(C7="","",IFERROR(INDEX(Ruta!$F$7:$F$26,MATCH(C7,Ruta!$B$7:$B$26,0)),""))</f>
        <v/>
      </c>
      <c r="F7" s="27" t="inlineStr">
        <is>
          <t>Tren</t>
        </is>
      </c>
      <c r="G7" s="32" t="n">
        <v>1.4</v>
      </c>
      <c r="H7" s="29" t="n">
        <v>35</v>
      </c>
      <c r="I7" s="29" t="n">
        <v>15</v>
      </c>
      <c r="J7" s="33" t="inlineStr">
        <is>
          <t>Sí</t>
        </is>
      </c>
      <c r="K7" s="30">
        <f>IF(C7="","",IF(AND(J7="Sí",Ajustes!$C$11="Sí"),I7,H7+I7))</f>
        <v/>
      </c>
      <c r="L7" s="12">
        <f>IF(C7="","",H7+I7)</f>
        <v/>
      </c>
      <c r="M7" s="12">
        <f>IF(OR(C7="",G7=""),"",IF(G7&gt;0,ROUND(L7/G7,2),0))</f>
        <v/>
      </c>
      <c r="N7" s="25">
        <f>IF(C7="","",IF(AND(J7="Sí",F7&lt;&gt;"Tren",F7&lt;&gt;"Tren nocturno"),"Revisa: el pase no cubre esto",IF(G7&gt;=8,"Trayecto largo","")))</f>
        <v/>
      </c>
    </row>
    <row r="8">
      <c r="B8" s="24">
        <f>IF(C8="","",ROW()-6)</f>
        <v/>
      </c>
      <c r="C8" s="27" t="inlineStr">
        <is>
          <t>Bruselas</t>
        </is>
      </c>
      <c r="D8" s="27" t="inlineStr">
        <is>
          <t>Ámsterdam</t>
        </is>
      </c>
      <c r="E8" s="23">
        <f>IF(C8="","",IFERROR(INDEX(Ruta!$F$7:$F$26,MATCH(C8,Ruta!$B$7:$B$26,0)),""))</f>
        <v/>
      </c>
      <c r="F8" s="27" t="inlineStr">
        <is>
          <t>Tren</t>
        </is>
      </c>
      <c r="G8" s="32" t="n">
        <v>1.9</v>
      </c>
      <c r="H8" s="29" t="n">
        <v>32</v>
      </c>
      <c r="I8" s="29" t="n">
        <v>15</v>
      </c>
      <c r="J8" s="33" t="inlineStr">
        <is>
          <t>Sí</t>
        </is>
      </c>
      <c r="K8" s="30">
        <f>IF(C8="","",IF(AND(J8="Sí",Ajustes!$C$11="Sí"),I8,H8+I8))</f>
        <v/>
      </c>
      <c r="L8" s="12">
        <f>IF(C8="","",H8+I8)</f>
        <v/>
      </c>
      <c r="M8" s="12">
        <f>IF(OR(C8="",G8=""),"",IF(G8&gt;0,ROUND(L8/G8,2),0))</f>
        <v/>
      </c>
      <c r="N8" s="25">
        <f>IF(C8="","",IF(AND(J8="Sí",F8&lt;&gt;"Tren",F8&lt;&gt;"Tren nocturno"),"Revisa: el pase no cubre esto",IF(G8&gt;=8,"Trayecto largo","")))</f>
        <v/>
      </c>
    </row>
    <row r="9">
      <c r="B9" s="24">
        <f>IF(C9="","",ROW()-6)</f>
        <v/>
      </c>
      <c r="C9" s="27" t="inlineStr">
        <is>
          <t>Ámsterdam</t>
        </is>
      </c>
      <c r="D9" s="27" t="inlineStr">
        <is>
          <t>Berlín</t>
        </is>
      </c>
      <c r="E9" s="23">
        <f>IF(C9="","",IFERROR(INDEX(Ruta!$F$7:$F$26,MATCH(C9,Ruta!$B$7:$B$26,0)),""))</f>
        <v/>
      </c>
      <c r="F9" s="27" t="inlineStr">
        <is>
          <t>Tren</t>
        </is>
      </c>
      <c r="G9" s="32" t="n">
        <v>6.5</v>
      </c>
      <c r="H9" s="29" t="n">
        <v>75</v>
      </c>
      <c r="I9" s="29" t="n">
        <v>0</v>
      </c>
      <c r="J9" s="33" t="inlineStr">
        <is>
          <t>Sí</t>
        </is>
      </c>
      <c r="K9" s="30">
        <f>IF(C9="","",IF(AND(J9="Sí",Ajustes!$C$11="Sí"),I9,H9+I9))</f>
        <v/>
      </c>
      <c r="L9" s="12">
        <f>IF(C9="","",H9+I9)</f>
        <v/>
      </c>
      <c r="M9" s="12">
        <f>IF(OR(C9="",G9=""),"",IF(G9&gt;0,ROUND(L9/G9,2),0))</f>
        <v/>
      </c>
      <c r="N9" s="25">
        <f>IF(C9="","",IF(AND(J9="Sí",F9&lt;&gt;"Tren",F9&lt;&gt;"Tren nocturno"),"Revisa: el pase no cubre esto",IF(G9&gt;=8,"Trayecto largo","")))</f>
        <v/>
      </c>
    </row>
    <row r="10">
      <c r="B10" s="24">
        <f>IF(C10="","",ROW()-6)</f>
        <v/>
      </c>
      <c r="C10" s="27" t="inlineStr">
        <is>
          <t>Berlín</t>
        </is>
      </c>
      <c r="D10" s="27" t="inlineStr">
        <is>
          <t>Praga</t>
        </is>
      </c>
      <c r="E10" s="23">
        <f>IF(C10="","",IFERROR(INDEX(Ruta!$F$7:$F$26,MATCH(C10,Ruta!$B$7:$B$26,0)),""))</f>
        <v/>
      </c>
      <c r="F10" s="27" t="inlineStr">
        <is>
          <t>Tren</t>
        </is>
      </c>
      <c r="G10" s="32" t="n">
        <v>4.5</v>
      </c>
      <c r="H10" s="29" t="n">
        <v>36</v>
      </c>
      <c r="I10" s="29" t="n">
        <v>0</v>
      </c>
      <c r="J10" s="33" t="inlineStr">
        <is>
          <t>Sí</t>
        </is>
      </c>
      <c r="K10" s="30">
        <f>IF(C10="","",IF(AND(J10="Sí",Ajustes!$C$11="Sí"),I10,H10+I10))</f>
        <v/>
      </c>
      <c r="L10" s="12">
        <f>IF(C10="","",H10+I10)</f>
        <v/>
      </c>
      <c r="M10" s="12">
        <f>IF(OR(C10="",G10=""),"",IF(G10&gt;0,ROUND(L10/G10,2),0))</f>
        <v/>
      </c>
      <c r="N10" s="25">
        <f>IF(C10="","",IF(AND(J10="Sí",F10&lt;&gt;"Tren",F10&lt;&gt;"Tren nocturno"),"Revisa: el pase no cubre esto",IF(G10&gt;=8,"Trayecto largo","")))</f>
        <v/>
      </c>
    </row>
    <row r="11">
      <c r="B11" s="24">
        <f>IF(C11="","",ROW()-6)</f>
        <v/>
      </c>
      <c r="C11" s="27" t="inlineStr">
        <is>
          <t>Praga</t>
        </is>
      </c>
      <c r="D11" s="27" t="inlineStr">
        <is>
          <t>Viena</t>
        </is>
      </c>
      <c r="E11" s="23">
        <f>IF(C11="","",IFERROR(INDEX(Ruta!$F$7:$F$26,MATCH(C11,Ruta!$B$7:$B$26,0)),""))</f>
        <v/>
      </c>
      <c r="F11" s="27" t="inlineStr">
        <is>
          <t>Tren</t>
        </is>
      </c>
      <c r="G11" s="32" t="n">
        <v>4</v>
      </c>
      <c r="H11" s="29" t="n">
        <v>29</v>
      </c>
      <c r="I11" s="29" t="n">
        <v>0</v>
      </c>
      <c r="J11" s="33" t="inlineStr">
        <is>
          <t>Sí</t>
        </is>
      </c>
      <c r="K11" s="30">
        <f>IF(C11="","",IF(AND(J11="Sí",Ajustes!$C$11="Sí"),I11,H11+I11))</f>
        <v/>
      </c>
      <c r="L11" s="12">
        <f>IF(C11="","",H11+I11)</f>
        <v/>
      </c>
      <c r="M11" s="12">
        <f>IF(OR(C11="",G11=""),"",IF(G11&gt;0,ROUND(L11/G11,2),0))</f>
        <v/>
      </c>
      <c r="N11" s="25">
        <f>IF(C11="","",IF(AND(J11="Sí",F11&lt;&gt;"Tren",F11&lt;&gt;"Tren nocturno"),"Revisa: el pase no cubre esto",IF(G11&gt;=8,"Trayecto largo","")))</f>
        <v/>
      </c>
    </row>
    <row r="12">
      <c r="B12" s="24">
        <f>IF(C12="","",ROW()-6)</f>
        <v/>
      </c>
      <c r="C12" s="27" t="inlineStr">
        <is>
          <t>Viena</t>
        </is>
      </c>
      <c r="D12" s="27" t="inlineStr">
        <is>
          <t>Venecia</t>
        </is>
      </c>
      <c r="E12" s="23">
        <f>IF(C12="","",IFERROR(INDEX(Ruta!$F$7:$F$26,MATCH(C12,Ruta!$B$7:$B$26,0)),""))</f>
        <v/>
      </c>
      <c r="F12" s="27" t="inlineStr">
        <is>
          <t>Tren</t>
        </is>
      </c>
      <c r="G12" s="32" t="n">
        <v>8</v>
      </c>
      <c r="H12" s="29" t="n">
        <v>85</v>
      </c>
      <c r="I12" s="29" t="n">
        <v>0</v>
      </c>
      <c r="J12" s="33" t="inlineStr">
        <is>
          <t>Sí</t>
        </is>
      </c>
      <c r="K12" s="30">
        <f>IF(C12="","",IF(AND(J12="Sí",Ajustes!$C$11="Sí"),I12,H12+I12))</f>
        <v/>
      </c>
      <c r="L12" s="12">
        <f>IF(C12="","",H12+I12)</f>
        <v/>
      </c>
      <c r="M12" s="12">
        <f>IF(OR(C12="",G12=""),"",IF(G12&gt;0,ROUND(L12/G12,2),0))</f>
        <v/>
      </c>
      <c r="N12" s="25">
        <f>IF(C12="","",IF(AND(J12="Sí",F12&lt;&gt;"Tren",F12&lt;&gt;"Tren nocturno"),"Revisa: el pase no cubre esto",IF(G12&gt;=8,"Trayecto largo","")))</f>
        <v/>
      </c>
    </row>
    <row r="13">
      <c r="B13" s="24">
        <f>IF(C13="","",ROW()-6)</f>
        <v/>
      </c>
      <c r="C13" s="27" t="inlineStr">
        <is>
          <t>Venecia</t>
        </is>
      </c>
      <c r="D13" s="27" t="inlineStr">
        <is>
          <t>Florencia</t>
        </is>
      </c>
      <c r="E13" s="23">
        <f>IF(C13="","",IFERROR(INDEX(Ruta!$F$7:$F$26,MATCH(C13,Ruta!$B$7:$B$26,0)),""))</f>
        <v/>
      </c>
      <c r="F13" s="27" t="inlineStr">
        <is>
          <t>Tren</t>
        </is>
      </c>
      <c r="G13" s="32" t="n">
        <v>2</v>
      </c>
      <c r="H13" s="29" t="n">
        <v>22</v>
      </c>
      <c r="I13" s="29" t="n">
        <v>10</v>
      </c>
      <c r="J13" s="33" t="inlineStr">
        <is>
          <t>No</t>
        </is>
      </c>
      <c r="K13" s="30">
        <f>IF(C13="","",IF(AND(J13="Sí",Ajustes!$C$11="Sí"),I13,H13+I13))</f>
        <v/>
      </c>
      <c r="L13" s="12">
        <f>IF(C13="","",H13+I13)</f>
        <v/>
      </c>
      <c r="M13" s="12">
        <f>IF(OR(C13="",G13=""),"",IF(G13&gt;0,ROUND(L13/G13,2),0))</f>
        <v/>
      </c>
      <c r="N13" s="25">
        <f>IF(C13="","",IF(AND(J13="Sí",F13&lt;&gt;"Tren",F13&lt;&gt;"Tren nocturno"),"Revisa: el pase no cubre esto",IF(G13&gt;=8,"Trayecto largo","")))</f>
        <v/>
      </c>
    </row>
    <row r="14">
      <c r="B14" s="24">
        <f>IF(C14="","",ROW()-6)</f>
        <v/>
      </c>
      <c r="C14" s="27" t="inlineStr">
        <is>
          <t>Florencia</t>
        </is>
      </c>
      <c r="D14" s="27" t="inlineStr">
        <is>
          <t>Roma</t>
        </is>
      </c>
      <c r="E14" s="23">
        <f>IF(C14="","",IFERROR(INDEX(Ruta!$F$7:$F$26,MATCH(C14,Ruta!$B$7:$B$26,0)),""))</f>
        <v/>
      </c>
      <c r="F14" s="27" t="inlineStr">
        <is>
          <t>Tren</t>
        </is>
      </c>
      <c r="G14" s="32" t="n">
        <v>1.6</v>
      </c>
      <c r="H14" s="29" t="n">
        <v>29</v>
      </c>
      <c r="I14" s="29" t="n">
        <v>13</v>
      </c>
      <c r="J14" s="33" t="inlineStr">
        <is>
          <t>Sí</t>
        </is>
      </c>
      <c r="K14" s="30">
        <f>IF(C14="","",IF(AND(J14="Sí",Ajustes!$C$11="Sí"),I14,H14+I14))</f>
        <v/>
      </c>
      <c r="L14" s="12">
        <f>IF(C14="","",H14+I14)</f>
        <v/>
      </c>
      <c r="M14" s="12">
        <f>IF(OR(C14="",G14=""),"",IF(G14&gt;0,ROUND(L14/G14,2),0))</f>
        <v/>
      </c>
      <c r="N14" s="25">
        <f>IF(C14="","",IF(AND(J14="Sí",F14&lt;&gt;"Tren",F14&lt;&gt;"Tren nocturno"),"Revisa: el pase no cubre esto",IF(G14&gt;=8,"Trayecto largo","")))</f>
        <v/>
      </c>
    </row>
    <row r="15">
      <c r="B15" s="24">
        <f>IF(C15="","",ROW()-6)</f>
        <v/>
      </c>
      <c r="C15" s="27" t="n"/>
      <c r="D15" s="27" t="n"/>
      <c r="E15" s="23">
        <f>IF(C15="","",IFERROR(INDEX(Ruta!$F$7:$F$26,MATCH(C15,Ruta!$B$7:$B$26,0)),""))</f>
        <v/>
      </c>
      <c r="F15" s="27" t="n"/>
      <c r="G15" s="32" t="n"/>
      <c r="H15" s="29" t="n"/>
      <c r="I15" s="29" t="n"/>
      <c r="J15" s="33" t="n"/>
      <c r="K15" s="30">
        <f>IF(C15="","",IF(AND(J15="Sí",Ajustes!$C$11="Sí"),I15,H15+I15))</f>
        <v/>
      </c>
      <c r="L15" s="12">
        <f>IF(C15="","",H15+I15)</f>
        <v/>
      </c>
      <c r="M15" s="12">
        <f>IF(OR(C15="",G15=""),"",IF(G15&gt;0,ROUND(L15/G15,2),0))</f>
        <v/>
      </c>
      <c r="N15" s="25">
        <f>IF(C15="","",IF(AND(J15="Sí",F15&lt;&gt;"Tren",F15&lt;&gt;"Tren nocturno"),"Revisa: el pase no cubre esto",IF(G15&gt;=8,"Trayecto largo","")))</f>
        <v/>
      </c>
    </row>
    <row r="16">
      <c r="B16" s="24">
        <f>IF(C16="","",ROW()-6)</f>
        <v/>
      </c>
      <c r="C16" s="27" t="n"/>
      <c r="D16" s="27" t="n"/>
      <c r="E16" s="23">
        <f>IF(C16="","",IFERROR(INDEX(Ruta!$F$7:$F$26,MATCH(C16,Ruta!$B$7:$B$26,0)),""))</f>
        <v/>
      </c>
      <c r="F16" s="27" t="n"/>
      <c r="G16" s="32" t="n"/>
      <c r="H16" s="29" t="n"/>
      <c r="I16" s="29" t="n"/>
      <c r="J16" s="33" t="n"/>
      <c r="K16" s="30">
        <f>IF(C16="","",IF(AND(J16="Sí",Ajustes!$C$11="Sí"),I16,H16+I16))</f>
        <v/>
      </c>
      <c r="L16" s="12">
        <f>IF(C16="","",H16+I16)</f>
        <v/>
      </c>
      <c r="M16" s="12">
        <f>IF(OR(C16="",G16=""),"",IF(G16&gt;0,ROUND(L16/G16,2),0))</f>
        <v/>
      </c>
      <c r="N16" s="25">
        <f>IF(C16="","",IF(AND(J16="Sí",F16&lt;&gt;"Tren",F16&lt;&gt;"Tren nocturno"),"Revisa: el pase no cubre esto",IF(G16&gt;=8,"Trayecto largo","")))</f>
        <v/>
      </c>
    </row>
    <row r="17">
      <c r="B17" s="24">
        <f>IF(C17="","",ROW()-6)</f>
        <v/>
      </c>
      <c r="C17" s="27" t="n"/>
      <c r="D17" s="27" t="n"/>
      <c r="E17" s="23">
        <f>IF(C17="","",IFERROR(INDEX(Ruta!$F$7:$F$26,MATCH(C17,Ruta!$B$7:$B$26,0)),""))</f>
        <v/>
      </c>
      <c r="F17" s="27" t="n"/>
      <c r="G17" s="32" t="n"/>
      <c r="H17" s="29" t="n"/>
      <c r="I17" s="29" t="n"/>
      <c r="J17" s="33" t="n"/>
      <c r="K17" s="30">
        <f>IF(C17="","",IF(AND(J17="Sí",Ajustes!$C$11="Sí"),I17,H17+I17))</f>
        <v/>
      </c>
      <c r="L17" s="12">
        <f>IF(C17="","",H17+I17)</f>
        <v/>
      </c>
      <c r="M17" s="12">
        <f>IF(OR(C17="",G17=""),"",IF(G17&gt;0,ROUND(L17/G17,2),0))</f>
        <v/>
      </c>
      <c r="N17" s="25">
        <f>IF(C17="","",IF(AND(J17="Sí",F17&lt;&gt;"Tren",F17&lt;&gt;"Tren nocturno"),"Revisa: el pase no cubre esto",IF(G17&gt;=8,"Trayecto largo","")))</f>
        <v/>
      </c>
    </row>
    <row r="18">
      <c r="B18" s="24">
        <f>IF(C18="","",ROW()-6)</f>
        <v/>
      </c>
      <c r="C18" s="27" t="n"/>
      <c r="D18" s="27" t="n"/>
      <c r="E18" s="23">
        <f>IF(C18="","",IFERROR(INDEX(Ruta!$F$7:$F$26,MATCH(C18,Ruta!$B$7:$B$26,0)),""))</f>
        <v/>
      </c>
      <c r="F18" s="27" t="n"/>
      <c r="G18" s="32" t="n"/>
      <c r="H18" s="29" t="n"/>
      <c r="I18" s="29" t="n"/>
      <c r="J18" s="33" t="n"/>
      <c r="K18" s="30">
        <f>IF(C18="","",IF(AND(J18="Sí",Ajustes!$C$11="Sí"),I18,H18+I18))</f>
        <v/>
      </c>
      <c r="L18" s="12">
        <f>IF(C18="","",H18+I18)</f>
        <v/>
      </c>
      <c r="M18" s="12">
        <f>IF(OR(C18="",G18=""),"",IF(G18&gt;0,ROUND(L18/G18,2),0))</f>
        <v/>
      </c>
      <c r="N18" s="25">
        <f>IF(C18="","",IF(AND(J18="Sí",F18&lt;&gt;"Tren",F18&lt;&gt;"Tren nocturno"),"Revisa: el pase no cubre esto",IF(G18&gt;=8,"Trayecto largo","")))</f>
        <v/>
      </c>
    </row>
    <row r="19">
      <c r="B19" s="24">
        <f>IF(C19="","",ROW()-6)</f>
        <v/>
      </c>
      <c r="C19" s="27" t="n"/>
      <c r="D19" s="27" t="n"/>
      <c r="E19" s="23">
        <f>IF(C19="","",IFERROR(INDEX(Ruta!$F$7:$F$26,MATCH(C19,Ruta!$B$7:$B$26,0)),""))</f>
        <v/>
      </c>
      <c r="F19" s="27" t="n"/>
      <c r="G19" s="32" t="n"/>
      <c r="H19" s="29" t="n"/>
      <c r="I19" s="29" t="n"/>
      <c r="J19" s="33" t="n"/>
      <c r="K19" s="30">
        <f>IF(C19="","",IF(AND(J19="Sí",Ajustes!$C$11="Sí"),I19,H19+I19))</f>
        <v/>
      </c>
      <c r="L19" s="12">
        <f>IF(C19="","",H19+I19)</f>
        <v/>
      </c>
      <c r="M19" s="12">
        <f>IF(OR(C19="",G19=""),"",IF(G19&gt;0,ROUND(L19/G19,2),0))</f>
        <v/>
      </c>
      <c r="N19" s="25">
        <f>IF(C19="","",IF(AND(J19="Sí",F19&lt;&gt;"Tren",F19&lt;&gt;"Tren nocturno"),"Revisa: el pase no cubre esto",IF(G19&gt;=8,"Trayecto largo","")))</f>
        <v/>
      </c>
    </row>
    <row r="20">
      <c r="B20" s="24">
        <f>IF(C20="","",ROW()-6)</f>
        <v/>
      </c>
      <c r="C20" s="27" t="n"/>
      <c r="D20" s="27" t="n"/>
      <c r="E20" s="23">
        <f>IF(C20="","",IFERROR(INDEX(Ruta!$F$7:$F$26,MATCH(C20,Ruta!$B$7:$B$26,0)),""))</f>
        <v/>
      </c>
      <c r="F20" s="27" t="n"/>
      <c r="G20" s="32" t="n"/>
      <c r="H20" s="29" t="n"/>
      <c r="I20" s="29" t="n"/>
      <c r="J20" s="33" t="n"/>
      <c r="K20" s="30">
        <f>IF(C20="","",IF(AND(J20="Sí",Ajustes!$C$11="Sí"),I20,H20+I20))</f>
        <v/>
      </c>
      <c r="L20" s="12">
        <f>IF(C20="","",H20+I20)</f>
        <v/>
      </c>
      <c r="M20" s="12">
        <f>IF(OR(C20="",G20=""),"",IF(G20&gt;0,ROUND(L20/G20,2),0))</f>
        <v/>
      </c>
      <c r="N20" s="25">
        <f>IF(C20="","",IF(AND(J20="Sí",F20&lt;&gt;"Tren",F20&lt;&gt;"Tren nocturno"),"Revisa: el pase no cubre esto",IF(G20&gt;=8,"Trayecto largo","")))</f>
        <v/>
      </c>
    </row>
    <row r="21">
      <c r="B21" s="24">
        <f>IF(C21="","",ROW()-6)</f>
        <v/>
      </c>
      <c r="C21" s="27" t="n"/>
      <c r="D21" s="27" t="n"/>
      <c r="E21" s="23">
        <f>IF(C21="","",IFERROR(INDEX(Ruta!$F$7:$F$26,MATCH(C21,Ruta!$B$7:$B$26,0)),""))</f>
        <v/>
      </c>
      <c r="F21" s="27" t="n"/>
      <c r="G21" s="32" t="n"/>
      <c r="H21" s="29" t="n"/>
      <c r="I21" s="29" t="n"/>
      <c r="J21" s="33" t="n"/>
      <c r="K21" s="30">
        <f>IF(C21="","",IF(AND(J21="Sí",Ajustes!$C$11="Sí"),I21,H21+I21))</f>
        <v/>
      </c>
      <c r="L21" s="12">
        <f>IF(C21="","",H21+I21)</f>
        <v/>
      </c>
      <c r="M21" s="12">
        <f>IF(OR(C21="",G21=""),"",IF(G21&gt;0,ROUND(L21/G21,2),0))</f>
        <v/>
      </c>
      <c r="N21" s="25">
        <f>IF(C21="","",IF(AND(J21="Sí",F21&lt;&gt;"Tren",F21&lt;&gt;"Tren nocturno"),"Revisa: el pase no cubre esto",IF(G21&gt;=8,"Trayecto largo","")))</f>
        <v/>
      </c>
    </row>
    <row r="22">
      <c r="B22" s="24">
        <f>IF(C22="","",ROW()-6)</f>
        <v/>
      </c>
      <c r="C22" s="27" t="n"/>
      <c r="D22" s="27" t="n"/>
      <c r="E22" s="23">
        <f>IF(C22="","",IFERROR(INDEX(Ruta!$F$7:$F$26,MATCH(C22,Ruta!$B$7:$B$26,0)),""))</f>
        <v/>
      </c>
      <c r="F22" s="27" t="n"/>
      <c r="G22" s="32" t="n"/>
      <c r="H22" s="29" t="n"/>
      <c r="I22" s="29" t="n"/>
      <c r="J22" s="33" t="n"/>
      <c r="K22" s="30">
        <f>IF(C22="","",IF(AND(J22="Sí",Ajustes!$C$11="Sí"),I22,H22+I22))</f>
        <v/>
      </c>
      <c r="L22" s="12">
        <f>IF(C22="","",H22+I22)</f>
        <v/>
      </c>
      <c r="M22" s="12">
        <f>IF(OR(C22="",G22=""),"",IF(G22&gt;0,ROUND(L22/G22,2),0))</f>
        <v/>
      </c>
      <c r="N22" s="25">
        <f>IF(C22="","",IF(AND(J22="Sí",F22&lt;&gt;"Tren",F22&lt;&gt;"Tren nocturno"),"Revisa: el pase no cubre esto",IF(G22&gt;=8,"Trayecto largo","")))</f>
        <v/>
      </c>
    </row>
    <row r="23">
      <c r="B23" s="24">
        <f>IF(C23="","",ROW()-6)</f>
        <v/>
      </c>
      <c r="C23" s="27" t="n"/>
      <c r="D23" s="27" t="n"/>
      <c r="E23" s="23">
        <f>IF(C23="","",IFERROR(INDEX(Ruta!$F$7:$F$26,MATCH(C23,Ruta!$B$7:$B$26,0)),""))</f>
        <v/>
      </c>
      <c r="F23" s="27" t="n"/>
      <c r="G23" s="32" t="n"/>
      <c r="H23" s="29" t="n"/>
      <c r="I23" s="29" t="n"/>
      <c r="J23" s="33" t="n"/>
      <c r="K23" s="30">
        <f>IF(C23="","",IF(AND(J23="Sí",Ajustes!$C$11="Sí"),I23,H23+I23))</f>
        <v/>
      </c>
      <c r="L23" s="12">
        <f>IF(C23="","",H23+I23)</f>
        <v/>
      </c>
      <c r="M23" s="12">
        <f>IF(OR(C23="",G23=""),"",IF(G23&gt;0,ROUND(L23/G23,2),0))</f>
        <v/>
      </c>
      <c r="N23" s="25">
        <f>IF(C23="","",IF(AND(J23="Sí",F23&lt;&gt;"Tren",F23&lt;&gt;"Tren nocturno"),"Revisa: el pase no cubre esto",IF(G23&gt;=8,"Trayecto largo","")))</f>
        <v/>
      </c>
    </row>
    <row r="24">
      <c r="B24" s="24">
        <f>IF(C24="","",ROW()-6)</f>
        <v/>
      </c>
      <c r="C24" s="27" t="n"/>
      <c r="D24" s="27" t="n"/>
      <c r="E24" s="23">
        <f>IF(C24="","",IFERROR(INDEX(Ruta!$F$7:$F$26,MATCH(C24,Ruta!$B$7:$B$26,0)),""))</f>
        <v/>
      </c>
      <c r="F24" s="27" t="n"/>
      <c r="G24" s="32" t="n"/>
      <c r="H24" s="29" t="n"/>
      <c r="I24" s="29" t="n"/>
      <c r="J24" s="33" t="n"/>
      <c r="K24" s="30">
        <f>IF(C24="","",IF(AND(J24="Sí",Ajustes!$C$11="Sí"),I24,H24+I24))</f>
        <v/>
      </c>
      <c r="L24" s="12">
        <f>IF(C24="","",H24+I24)</f>
        <v/>
      </c>
      <c r="M24" s="12">
        <f>IF(OR(C24="",G24=""),"",IF(G24&gt;0,ROUND(L24/G24,2),0))</f>
        <v/>
      </c>
      <c r="N24" s="25">
        <f>IF(C24="","",IF(AND(J24="Sí",F24&lt;&gt;"Tren",F24&lt;&gt;"Tren nocturno"),"Revisa: el pase no cubre esto",IF(G24&gt;=8,"Trayecto largo","")))</f>
        <v/>
      </c>
    </row>
    <row r="25">
      <c r="B25" s="24">
        <f>IF(C25="","",ROW()-6)</f>
        <v/>
      </c>
      <c r="C25" s="27" t="n"/>
      <c r="D25" s="27" t="n"/>
      <c r="E25" s="23">
        <f>IF(C25="","",IFERROR(INDEX(Ruta!$F$7:$F$26,MATCH(C25,Ruta!$B$7:$B$26,0)),""))</f>
        <v/>
      </c>
      <c r="F25" s="27" t="n"/>
      <c r="G25" s="32" t="n"/>
      <c r="H25" s="29" t="n"/>
      <c r="I25" s="29" t="n"/>
      <c r="J25" s="33" t="n"/>
      <c r="K25" s="30">
        <f>IF(C25="","",IF(AND(J25="Sí",Ajustes!$C$11="Sí"),I25,H25+I25))</f>
        <v/>
      </c>
      <c r="L25" s="12">
        <f>IF(C25="","",H25+I25)</f>
        <v/>
      </c>
      <c r="M25" s="12">
        <f>IF(OR(C25="",G25=""),"",IF(G25&gt;0,ROUND(L25/G25,2),0))</f>
        <v/>
      </c>
      <c r="N25" s="25">
        <f>IF(C25="","",IF(AND(J25="Sí",F25&lt;&gt;"Tren",F25&lt;&gt;"Tren nocturno"),"Revisa: el pase no cubre esto",IF(G25&gt;=8,"Trayecto largo","")))</f>
        <v/>
      </c>
    </row>
    <row r="26">
      <c r="B26" s="24">
        <f>IF(C26="","",ROW()-6)</f>
        <v/>
      </c>
      <c r="C26" s="27" t="n"/>
      <c r="D26" s="27" t="n"/>
      <c r="E26" s="23">
        <f>IF(C26="","",IFERROR(INDEX(Ruta!$F$7:$F$26,MATCH(C26,Ruta!$B$7:$B$26,0)),""))</f>
        <v/>
      </c>
      <c r="F26" s="27" t="n"/>
      <c r="G26" s="32" t="n"/>
      <c r="H26" s="29" t="n"/>
      <c r="I26" s="29" t="n"/>
      <c r="J26" s="33" t="n"/>
      <c r="K26" s="30">
        <f>IF(C26="","",IF(AND(J26="Sí",Ajustes!$C$11="Sí"),I26,H26+I26))</f>
        <v/>
      </c>
      <c r="L26" s="12">
        <f>IF(C26="","",H26+I26)</f>
        <v/>
      </c>
      <c r="M26" s="12">
        <f>IF(OR(C26="",G26=""),"",IF(G26&gt;0,ROUND(L26/G26,2),0))</f>
        <v/>
      </c>
      <c r="N26" s="25">
        <f>IF(C26="","",IF(AND(J26="Sí",F26&lt;&gt;"Tren",F26&lt;&gt;"Tren nocturno"),"Revisa: el pase no cubre esto",IF(G26&gt;=8,"Trayecto largo","")))</f>
        <v/>
      </c>
    </row>
    <row r="27">
      <c r="C27" s="14" t="inlineStr">
        <is>
          <t>TOTAL</t>
        </is>
      </c>
      <c r="G27" s="34">
        <f>SUM(G7:G26)</f>
        <v/>
      </c>
      <c r="H27" s="15">
        <f>SUM(H7:H26)</f>
        <v/>
      </c>
      <c r="I27" s="15">
        <f>SUM(I7:I26)</f>
        <v/>
      </c>
      <c r="J27" s="31">
        <f>COUNTIF(J7:J26,"Sí")</f>
        <v/>
      </c>
      <c r="K27" s="15">
        <f>SUM(K7:K26)</f>
        <v/>
      </c>
      <c r="L27" s="15">
        <f>SUM(L7:L26)</f>
        <v/>
      </c>
    </row>
    <row r="28">
      <c r="C28" s="17" t="inlineStr">
        <is>
          <t>El total de «¿Con pase?» cuenta tus días de viaje con pase. «Coste real» solo suma la reserva si el pase está activo en «Ajustes».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K7:K26">
    <cfRule type="dataBar" priority="1">
      <dataBar>
        <cfvo type="num" val="0"/>
        <cfvo type="max"/>
        <color rgb="0010B981"/>
      </dataBar>
    </cfRule>
  </conditionalFormatting>
  <conditionalFormatting sqref="C7:D26">
    <cfRule type="expression" priority="2" dxfId="3">
      <formula>MOD(ROW(),2)=0</formula>
    </cfRule>
  </conditionalFormatting>
  <conditionalFormatting sqref="N7:N26">
    <cfRule type="expression" priority="3" dxfId="0">
      <formula>LEFT($N7,6)="Revisa"</formula>
    </cfRule>
    <cfRule type="expression" priority="4" dxfId="1">
      <formula>$N7="Trayecto largo"</formula>
    </cfRule>
  </conditionalFormatting>
  <dataValidations count="3">
    <dataValidation sqref="C7:D26" showDropDown="0" showInputMessage="0" showErrorMessage="0" allowBlank="1" type="list">
      <formula1>=Ruta!$B$7:$B$26</formula1>
    </dataValidation>
    <dataValidation sqref="F7:F26" showDropDown="0" showInputMessage="0" showErrorMessage="0" allowBlank="1" type="list">
      <formula1>"Tren,Tren nocturno,Autobús,Avión,Ferry"</formula1>
    </dataValidation>
    <dataValidation sqref="J7:J26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B2:F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40" customWidth="1" min="2" max="2"/>
    <col width="22" customWidth="1" min="3" max="3"/>
    <col width="18" customWidth="1" min="4" max="4"/>
    <col width="12" customWidth="1" min="5" max="5"/>
    <col width="14" customWidth="1" min="6" max="6"/>
  </cols>
  <sheetData>
    <row r="2" ht="34" customHeight="1">
      <c r="B2" s="1" t="inlineStr">
        <is>
          <t>Ajustes del viaje</t>
        </is>
      </c>
      <c r="C2" s="2" t="n"/>
      <c r="D2" s="2" t="n"/>
      <c r="E2" s="2" t="n"/>
      <c r="F2" s="2" t="n"/>
    </row>
    <row r="3">
      <c r="B3" s="3" t="inlineStr">
        <is>
          <t>Fecha, viajeros, presupuesto objetivo, pase de tren y gastos extra</t>
        </is>
      </c>
    </row>
    <row r="5">
      <c r="B5" s="18" t="inlineStr">
        <is>
          <t>Fecha de salida (primer día en la 1ª ciudad)</t>
        </is>
      </c>
      <c r="C5" s="35" t="n">
        <v>46552</v>
      </c>
    </row>
    <row r="6">
      <c r="B6" s="18" t="inlineStr">
        <is>
          <t>Número de viajeros</t>
        </is>
      </c>
      <c r="C6" s="28" t="n">
        <v>2</v>
      </c>
    </row>
    <row r="7">
      <c r="B7" s="18" t="inlineStr">
        <is>
          <t>Presupuesto objetivo por persona</t>
        </is>
      </c>
      <c r="C7" s="29" t="n">
        <v>3000</v>
      </c>
    </row>
    <row r="8">
      <c r="B8" s="18" t="inlineStr">
        <is>
          <t>Margen de imprevistos (% sobre el total)</t>
        </is>
      </c>
      <c r="C8" s="36" t="n">
        <v>0.1</v>
      </c>
    </row>
    <row r="9">
      <c r="B9" s="18" t="inlineStr">
        <is>
          <t>Precio del pase de tren (por persona)</t>
        </is>
      </c>
      <c r="C9" s="29" t="n">
        <v>285</v>
      </c>
    </row>
    <row r="10">
      <c r="B10" s="18" t="inlineStr">
        <is>
          <t>Días de viaje incluidos en el pase</t>
        </is>
      </c>
      <c r="C10" s="28" t="n">
        <v>7</v>
      </c>
    </row>
    <row r="11">
      <c r="B11" s="18" t="inlineStr">
        <is>
          <t>¿Viajas con pase?</t>
        </is>
      </c>
      <c r="C11" s="33" t="inlineStr">
        <is>
          <t>Sí</t>
        </is>
      </c>
    </row>
    <row r="12">
      <c r="B12" s="17" t="inlineStr">
        <is>
          <t>Precios de ejemplo editables: consulta las tarifas y condiciones reales del pase antes de comprar.</t>
        </is>
      </c>
    </row>
    <row r="13">
      <c r="B13" s="9" t="inlineStr">
        <is>
          <t>EXTRAS Y GASTOS FIJOS (por persona)</t>
        </is>
      </c>
    </row>
    <row r="14" ht="32" customHeight="1">
      <c r="B14" s="10" t="inlineStr">
        <is>
          <t>Concepto</t>
        </is>
      </c>
      <c r="C14" s="10" t="inlineStr">
        <is>
          <t>Categoría</t>
        </is>
      </c>
      <c r="D14" s="10" t="inlineStr">
        <is>
          <t>Importe por persona</t>
        </is>
      </c>
      <c r="E14" s="10" t="inlineStr">
        <is>
          <t>¿Pagado?</t>
        </is>
      </c>
      <c r="F14" s="10" t="inlineStr">
        <is>
          <t>Pendiente</t>
        </is>
      </c>
    </row>
    <row r="15">
      <c r="B15" s="27" t="inlineStr">
        <is>
          <t>Vuelo de ida Madrid–París</t>
        </is>
      </c>
      <c r="C15" s="27" t="inlineStr">
        <is>
          <t>Transporte de acceso</t>
        </is>
      </c>
      <c r="D15" s="29" t="n">
        <v>74</v>
      </c>
      <c r="E15" s="33" t="inlineStr">
        <is>
          <t>Sí</t>
        </is>
      </c>
      <c r="F15" s="12">
        <f>IF(D15="","",IF(E15="Sí",0,D15))</f>
        <v/>
      </c>
    </row>
    <row r="16">
      <c r="B16" s="27" t="inlineStr">
        <is>
          <t>Vuelo de vuelta Roma–Madrid</t>
        </is>
      </c>
      <c r="C16" s="27" t="inlineStr">
        <is>
          <t>Transporte de acceso</t>
        </is>
      </c>
      <c r="D16" s="29" t="n">
        <v>69</v>
      </c>
      <c r="E16" s="33" t="inlineStr">
        <is>
          <t>Sí</t>
        </is>
      </c>
      <c r="F16" s="12">
        <f>IF(D16="","",IF(E16="Sí",0,D16))</f>
        <v/>
      </c>
    </row>
    <row r="17">
      <c r="B17" s="27" t="inlineStr">
        <is>
          <t>Seguro de viaje para 25 días</t>
        </is>
      </c>
      <c r="C17" s="27" t="inlineStr">
        <is>
          <t>Seguro</t>
        </is>
      </c>
      <c r="D17" s="29" t="n">
        <v>42</v>
      </c>
      <c r="E17" s="33" t="inlineStr">
        <is>
          <t>Sí</t>
        </is>
      </c>
      <c r="F17" s="12">
        <f>IF(D17="","",IF(E17="Sí",0,D17))</f>
        <v/>
      </c>
    </row>
    <row r="18">
      <c r="B18" s="27" t="inlineStr">
        <is>
          <t>Entrada anticipada Coliseo y Foro</t>
        </is>
      </c>
      <c r="C18" s="27" t="inlineStr">
        <is>
          <t>Entradas anticipadas</t>
        </is>
      </c>
      <c r="D18" s="29" t="n">
        <v>24</v>
      </c>
      <c r="E18" s="33" t="inlineStr">
        <is>
          <t>No</t>
        </is>
      </c>
      <c r="F18" s="12">
        <f>IF(D18="","",IF(E18="Sí",0,D18))</f>
        <v/>
      </c>
    </row>
    <row r="19">
      <c r="B19" s="27" t="inlineStr">
        <is>
          <t>Entrada Palacio de Schönbrunn</t>
        </is>
      </c>
      <c r="C19" s="27" t="inlineStr">
        <is>
          <t>Entradas anticipadas</t>
        </is>
      </c>
      <c r="D19" s="29" t="n">
        <v>26</v>
      </c>
      <c r="E19" s="33" t="inlineStr">
        <is>
          <t>No</t>
        </is>
      </c>
      <c r="F19" s="12">
        <f>IF(D19="","",IF(E19="Sí",0,D19))</f>
        <v/>
      </c>
    </row>
    <row r="20">
      <c r="B20" s="27" t="inlineStr">
        <is>
          <t>Mochila de 40 l y candado</t>
        </is>
      </c>
      <c r="C20" s="27" t="inlineStr">
        <is>
          <t>Equipo</t>
        </is>
      </c>
      <c r="D20" s="29" t="n">
        <v>58</v>
      </c>
      <c r="E20" s="33" t="inlineStr">
        <is>
          <t>Sí</t>
        </is>
      </c>
      <c r="F20" s="12">
        <f>IF(D20="","",IF(E20="Sí",0,D20))</f>
        <v/>
      </c>
    </row>
    <row r="21">
      <c r="B21" s="27" t="inlineStr">
        <is>
          <t>eSIM de datos para Europa</t>
        </is>
      </c>
      <c r="C21" s="27" t="inlineStr">
        <is>
          <t>Otros</t>
        </is>
      </c>
      <c r="D21" s="29" t="n">
        <v>16</v>
      </c>
      <c r="E21" s="33" t="inlineStr">
        <is>
          <t>No</t>
        </is>
      </c>
      <c r="F21" s="12">
        <f>IF(D21="","",IF(E21="Sí",0,D21))</f>
        <v/>
      </c>
    </row>
    <row r="22">
      <c r="B22" s="27" t="inlineStr">
        <is>
          <t>Tarjeta de alojamiento tipo albergue</t>
        </is>
      </c>
      <c r="C22" s="27" t="inlineStr">
        <is>
          <t>Documentación</t>
        </is>
      </c>
      <c r="D22" s="29" t="n">
        <v>18</v>
      </c>
      <c r="E22" s="33" t="inlineStr">
        <is>
          <t>No</t>
        </is>
      </c>
      <c r="F22" s="12">
        <f>IF(D22="","",IF(E22="Sí",0,D22))</f>
        <v/>
      </c>
    </row>
    <row r="23">
      <c r="B23" s="27" t="n"/>
      <c r="C23" s="27" t="n"/>
      <c r="D23" s="29" t="n"/>
      <c r="E23" s="33" t="n"/>
      <c r="F23" s="12">
        <f>IF(D23="","",IF(E23="Sí",0,D23))</f>
        <v/>
      </c>
    </row>
    <row r="24">
      <c r="B24" s="27" t="n"/>
      <c r="C24" s="27" t="n"/>
      <c r="D24" s="29" t="n"/>
      <c r="E24" s="33" t="n"/>
      <c r="F24" s="12">
        <f>IF(D24="","",IF(E24="Sí",0,D24))</f>
        <v/>
      </c>
    </row>
    <row r="25">
      <c r="B25" s="27" t="n"/>
      <c r="C25" s="27" t="n"/>
      <c r="D25" s="29" t="n"/>
      <c r="E25" s="33" t="n"/>
      <c r="F25" s="12">
        <f>IF(D25="","",IF(E25="Sí",0,D25))</f>
        <v/>
      </c>
    </row>
    <row r="26">
      <c r="B26" s="27" t="n"/>
      <c r="C26" s="27" t="n"/>
      <c r="D26" s="29" t="n"/>
      <c r="E26" s="33" t="n"/>
      <c r="F26" s="12">
        <f>IF(D26="","",IF(E26="Sí",0,D26))</f>
        <v/>
      </c>
    </row>
    <row r="27">
      <c r="B27" s="27" t="n"/>
      <c r="C27" s="27" t="n"/>
      <c r="D27" s="29" t="n"/>
      <c r="E27" s="33" t="n"/>
      <c r="F27" s="12">
        <f>IF(D27="","",IF(E27="Sí",0,D27))</f>
        <v/>
      </c>
    </row>
    <row r="28">
      <c r="B28" s="27" t="n"/>
      <c r="C28" s="27" t="n"/>
      <c r="D28" s="29" t="n"/>
      <c r="E28" s="33" t="n"/>
      <c r="F28" s="12">
        <f>IF(D28="","",IF(E28="Sí",0,D28))</f>
        <v/>
      </c>
    </row>
    <row r="29">
      <c r="B29" s="27" t="n"/>
      <c r="C29" s="27" t="n"/>
      <c r="D29" s="29" t="n"/>
      <c r="E29" s="33" t="n"/>
      <c r="F29" s="12">
        <f>IF(D29="","",IF(E29="Sí",0,D29))</f>
        <v/>
      </c>
    </row>
    <row r="30">
      <c r="B30" s="27" t="n"/>
      <c r="C30" s="27" t="n"/>
      <c r="D30" s="29" t="n"/>
      <c r="E30" s="33" t="n"/>
      <c r="F30" s="12">
        <f>IF(D30="","",IF(E30="Sí",0,D30))</f>
        <v/>
      </c>
    </row>
    <row r="31">
      <c r="B31" s="27" t="n"/>
      <c r="C31" s="27" t="n"/>
      <c r="D31" s="29" t="n"/>
      <c r="E31" s="33" t="n"/>
      <c r="F31" s="12">
        <f>IF(D31="","",IF(E31="Sí",0,D31))</f>
        <v/>
      </c>
    </row>
    <row r="32">
      <c r="B32" s="27" t="n"/>
      <c r="C32" s="27" t="n"/>
      <c r="D32" s="29" t="n"/>
      <c r="E32" s="33" t="n"/>
      <c r="F32" s="12">
        <f>IF(D32="","",IF(E32="Sí",0,D32))</f>
        <v/>
      </c>
    </row>
    <row r="33">
      <c r="B33" s="27" t="n"/>
      <c r="C33" s="27" t="n"/>
      <c r="D33" s="29" t="n"/>
      <c r="E33" s="33" t="n"/>
      <c r="F33" s="12">
        <f>IF(D33="","",IF(E33="Sí",0,D33))</f>
        <v/>
      </c>
    </row>
    <row r="34">
      <c r="B34" s="27" t="n"/>
      <c r="C34" s="27" t="n"/>
      <c r="D34" s="29" t="n"/>
      <c r="E34" s="33" t="n"/>
      <c r="F34" s="12">
        <f>IF(D34="","",IF(E34="Sí",0,D34))</f>
        <v/>
      </c>
    </row>
    <row r="35">
      <c r="B35" s="14" t="inlineStr">
        <is>
          <t>TOTAL EXTRAS</t>
        </is>
      </c>
      <c r="D35" s="15">
        <f>SUM(D15:D34)</f>
        <v/>
      </c>
      <c r="F35" s="15">
        <f>SUM(F15:F34)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F2"/>
    <mergeCell ref="B3:F3"/>
  </mergeCells>
  <conditionalFormatting sqref="B15:B34">
    <cfRule type="expression" priority="1" dxfId="3">
      <formula>MOD(ROW(),2)=0</formula>
    </cfRule>
  </conditionalFormatting>
  <dataValidations count="3">
    <dataValidation sqref="C11" showDropDown="0" showInputMessage="0" showErrorMessage="0" allowBlank="1" type="list">
      <formula1>"Sí,No"</formula1>
    </dataValidation>
    <dataValidation sqref="C15:C34" showDropDown="0" showInputMessage="0" showErrorMessage="0" allowBlank="1" type="list">
      <formula1>"Transporte de acceso,Seguro,Entradas anticipadas,Equipo,Documentación,Otros"</formula1>
    </dataValidation>
    <dataValidation sqref="E15:E34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Planificador de viaje en tren / mochilero — Instrucciones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37" t="inlineStr">
        <is>
          <t>1.  En «Ajustes» pon la fecha de salida, el número de viajeros, tu presupuesto objetivo por persona y el margen de imprevistos.</t>
        </is>
      </c>
    </row>
    <row r="7" ht="30" customHeight="1">
      <c r="B7" s="37" t="inlineStr">
        <is>
          <t>2.  En «Ajustes» indica el precio de tu pase de tren y los días de viaje que incluye (o marca «¿Viajas con pase?» como No).</t>
        </is>
      </c>
    </row>
    <row r="8" ht="30" customHeight="1">
      <c r="B8" s="37" t="inlineStr">
        <is>
          <t>3.  En «Ruta» escribe las ciudades en orden, el país y las noches. Las fechas de llegada y salida se encadenan solas.</t>
        </is>
      </c>
    </row>
    <row r="9" ht="30" customHeight="1">
      <c r="B9" s="37" t="inlineStr">
        <is>
          <t>4.  En «Ruta» anota por persona el alojamiento por noche y los gastos diarios de comida, ocio y transporte local de cada ciudad.</t>
        </is>
      </c>
    </row>
    <row r="10" ht="30" customHeight="1">
      <c r="B10" s="37" t="inlineStr">
        <is>
          <t>5.  En «Trayectos» elige origen y destino (desplegables con tus ciudades), el transporte, la duración, el billete suelto y la reserva obligatoria.</t>
        </is>
      </c>
    </row>
    <row r="11" ht="30" customHeight="1">
      <c r="B11" s="37" t="inlineStr">
        <is>
          <t>6.  Marca «¿Con pase?» = Sí en los trayectos que cubre tu pase; el «Coste real» solo contará entonces la reserva.</t>
        </is>
      </c>
    </row>
    <row r="12" ht="30" customHeight="1">
      <c r="B12" s="37" t="inlineStr">
        <is>
          <t>7.  Añade vuelos de acceso, seguro, entradas y demás gastos fijos en la tabla de extras de «Ajustes» e indica si ya están pagados.</t>
        </is>
      </c>
    </row>
    <row r="13" ht="30" customHeight="1">
      <c r="B13" s="37" t="inlineStr">
        <is>
          <t>8.  Abre «Panel»: revisa los KPIs, el desglose, el veredicto sobre el pase, el mapa de ruta y los gráficos.</t>
        </is>
      </c>
    </row>
    <row r="15">
      <c r="B15" s="9" t="inlineStr">
        <is>
          <t>CONSEJOS</t>
        </is>
      </c>
    </row>
    <row r="16" ht="30" customHeight="1">
      <c r="B16" s="37" t="inlineStr">
        <is>
          <t>•  Prueba dos versiones del viaje: duplica el archivo, cambia noches o ciudades y compara el coste total por persona.</t>
        </is>
      </c>
    </row>
    <row r="17" ht="30" customHeight="1">
      <c r="B17" s="37" t="inlineStr">
        <is>
          <t>•  Si una ciudad se repite como origen de dos trayectos, el mapa de ruta del Panel mostrará el primero que aparezca.</t>
        </is>
      </c>
    </row>
    <row r="18" ht="30" customHeight="1">
      <c r="B18" s="37" t="inlineStr">
        <is>
          <t>•  Las filas vacías de «Ruta» y «Trayectos» (hasta la 26) ya tienen las fórmulas: solo rellena las celdas crema.</t>
        </is>
      </c>
    </row>
    <row r="19" ht="30" customHeight="1">
      <c r="B19" s="37" t="inlineStr">
        <is>
          <t>•  Un trayecto con aviso en rojo marca un pase aplicado a algo que no es tren; en ámbar, trayectos de 8 horas o más.</t>
        </is>
      </c>
    </row>
    <row r="20" ht="18" customHeight="1">
      <c r="B20" s="37" t="inlineStr">
        <is>
          <t>•  El Panel muestra las primeras 20 ciudades y el gráfico por ciudad las 12 primeras.</t>
        </is>
      </c>
    </row>
    <row r="22">
      <c r="B22" s="17" t="inlineStr">
        <is>
          <t>Las celdas con fondo crema y texto azul son para rellenar; las verdes se calculan solas.</t>
        </is>
      </c>
    </row>
    <row r="24" ht="44" customHeight="1">
      <c r="B24" s="38" t="inlineStr">
        <is>
          <t>Aviso: precios, tarifas, reservas y condiciones del pase son datos de ejemplo editables, no oficiales. Comprueba siempre los importes y normas reales de cada operador antes de reservar. La plantilla es una herramienta de cálculo orientativo y no constituye asesoramiento.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2026-10-03T09:39:46Z</dcterms:created>
  <dcterms:modified xmlns:dcterms="http://purl.org/dc/terms/" xmlns:xsi="http://www.w3.org/2001/XMLSchema-instance" xsi:type="dcterms:W3CDTF">2026-10-03T09:39:46Z</dcterms:modified>
</cp:coreProperties>
</file>