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tapas" sheetId="2" state="visible" r:id="rId2"/>
    <sheet xmlns:r="http://schemas.openxmlformats.org/officeDocument/2006/relationships" name="Itinerario" sheetId="3" state="visible" r:id="rId3"/>
    <sheet xmlns:r="http://schemas.openxmlformats.org/officeDocument/2006/relationships" name="Ajustes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yyyy-mm-dd"/>
    <numFmt numFmtId="165" formatCode="dd/mm/yyyy"/>
    <numFmt numFmtId="166" formatCode="0.0"/>
    <numFmt numFmtId="167" formatCode="#,##0.000 &quot;€&quot;"/>
    <numFmt numFmtId="168" formatCode="0.0%"/>
    <numFmt numFmtId="169" formatCode="#,##0.00 &quot;€&quot;"/>
    <numFmt numFmtId="170" formatCode="0;-0;"/>
    <numFmt numFmtId="171" formatCode="0.0 &quot;h&quot;"/>
    <numFmt numFmtId="172" formatCode="0.000 &quot;€&quot;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11827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0" fillId="6" borderId="0" applyAlignment="1" pivotButton="0" quotePrefix="0" xfId="0">
      <alignment horizontal="center" vertical="center" wrapText="1"/>
    </xf>
    <xf numFmtId="3" fontId="11" fillId="6" borderId="0" applyAlignment="1" pivotButton="0" quotePrefix="0" xfId="0">
      <alignment horizontal="center" vertical="center"/>
    </xf>
    <xf numFmtId="171" fontId="11" fillId="6" borderId="0" applyAlignment="1" pivotButton="0" quotePrefix="0" xfId="0">
      <alignment horizontal="center" vertical="center"/>
    </xf>
    <xf numFmtId="169" fontId="11" fillId="6" borderId="0" applyAlignment="1" pivotButton="0" quotePrefix="0" xfId="0">
      <alignment horizontal="center" vertical="center"/>
    </xf>
    <xf numFmtId="172" fontId="11" fillId="6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/>
    </xf>
    <xf numFmtId="169" fontId="6" fillId="0" borderId="1" applyAlignment="1" pivotButton="0" quotePrefix="0" xfId="0">
      <alignment vertical="center"/>
    </xf>
    <xf numFmtId="168" fontId="6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9" fontId="9" fillId="5" borderId="1" applyAlignment="1" pivotButton="0" quotePrefix="0" xfId="0">
      <alignment vertical="center"/>
    </xf>
    <xf numFmtId="168" fontId="9" fillId="5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3" fontId="9" fillId="5" borderId="1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71" fontId="9" fillId="5" borderId="1" applyAlignment="1" pivotButton="0" quotePrefix="0" xfId="0">
      <alignment vertical="center"/>
    </xf>
    <xf numFmtId="0" fontId="5" fillId="4" borderId="1" applyAlignment="1" applyProtection="1" pivotButton="0" quotePrefix="0" xfId="0">
      <alignment vertical="center"/>
      <protection locked="0" hidden="0"/>
    </xf>
    <xf numFmtId="3" fontId="5" fillId="4" borderId="1" applyAlignment="1" applyProtection="1" pivotButton="0" quotePrefix="0" xfId="0">
      <alignment horizontal="right" vertical="center"/>
      <protection locked="0" hidden="0"/>
    </xf>
    <xf numFmtId="3" fontId="5" fillId="4" borderId="1" applyAlignment="1" applyProtection="1" pivotButton="0" quotePrefix="0" xfId="0">
      <alignment horizontal="center" vertical="center"/>
      <protection locked="0" hidden="0"/>
    </xf>
    <xf numFmtId="2" fontId="6" fillId="0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169" fontId="5" fillId="4" borderId="1" applyAlignment="1" applyProtection="1" pivotButton="0" quotePrefix="0" xfId="0">
      <alignment vertical="center"/>
      <protection locked="0" hidden="0"/>
    </xf>
    <xf numFmtId="169" fontId="7" fillId="0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2" fontId="9" fillId="5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170" fontId="6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65" fontId="5" fillId="4" borderId="1" applyAlignment="1" applyProtection="1" pivotButton="0" quotePrefix="0" xfId="0">
      <alignment horizontal="right" vertical="center"/>
      <protection locked="0" hidden="0"/>
    </xf>
    <xf numFmtId="166" fontId="5" fillId="4" borderId="1" applyAlignment="1" applyProtection="1" pivotButton="0" quotePrefix="0" xfId="0">
      <alignment horizontal="right" vertical="center"/>
      <protection locked="0" hidden="0"/>
    </xf>
    <xf numFmtId="167" fontId="5" fillId="4" borderId="1" applyAlignment="1" applyProtection="1" pivotButton="0" quotePrefix="0" xfId="0">
      <alignment horizontal="right" vertical="center"/>
      <protection locked="0" hidden="0"/>
    </xf>
    <xf numFmtId="168" fontId="5" fillId="4" borderId="1" applyAlignment="1" applyProtection="1" pivotButton="0" quotePrefix="0" xfId="0">
      <alignment horizontal="right" vertical="center"/>
      <protection locked="0" hidden="0"/>
    </xf>
    <xf numFmtId="169" fontId="5" fillId="4" borderId="1" applyAlignment="1" applyProtection="1" pivotButton="0" quotePrefix="0" xfId="0">
      <alignment horizontal="right" vertical="center"/>
      <protection locked="0" hidden="0"/>
    </xf>
    <xf numFmtId="0" fontId="4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Km por día de viaje (primeros 14 días)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'Itinerario'!H6</f>
            </strRef>
          </tx>
          <spPr>
            <a:ln xmlns:a="http://schemas.openxmlformats.org/drawingml/2006/main">
              <a:prstDash val="solid"/>
            </a:ln>
          </spPr>
          <cat>
            <numRef>
              <f>'Itinerario'!$B$7:$B$20</f>
            </numRef>
          </cat>
          <val>
            <numRef>
              <f>'Itinerario'!$H$7:$H$20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coste del viaje</a:t>
            </a:r>
          </a:p>
        </rich>
      </tx>
    </title>
    <plotArea>
      <pieChart>
        <varyColors val="1"/>
        <ser>
          <idx val="0"/>
          <order val="0"/>
          <tx>
            <strRef>
              <f>'Resumen'!C15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'Resumen'!$B$16:$B$18</f>
            </numRef>
          </cat>
          <val>
            <numRef>
              <f>'Resumen'!$C$16:$C$18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2" ht="34" customHeight="1">
      <c r="B2" s="1" t="inlineStr">
        <is>
          <t>Resumen del road trip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Km, horas al volante y coste total de la ruta, de un vistazo</t>
        </is>
      </c>
    </row>
    <row r="5" ht="22" customHeight="1">
      <c r="B5" s="4" t="inlineStr">
        <is>
          <t>KM TOTALES</t>
        </is>
      </c>
      <c r="D5" s="4" t="inlineStr">
        <is>
          <t>HORAS AL VOLANTE</t>
        </is>
      </c>
      <c r="F5" s="4" t="inlineStr">
        <is>
          <t>DÍAS DE VIAJE</t>
        </is>
      </c>
    </row>
    <row r="6" ht="32" customHeight="1">
      <c r="B6" s="5">
        <f>Etapas!D47</f>
        <v/>
      </c>
      <c r="D6" s="6">
        <f>Etapas!H47</f>
        <v/>
      </c>
      <c r="F6" s="5">
        <f>COUNTIF(Itinerario!G7:G27,"&gt;0")</f>
        <v/>
      </c>
    </row>
    <row r="8" ht="22" customHeight="1">
      <c r="B8" s="4" t="inlineStr">
        <is>
          <t>COMBUSTIBLE ESTIMADO</t>
        </is>
      </c>
      <c r="D8" s="4" t="inlineStr">
        <is>
          <t>COSTE TOTAL</t>
        </is>
      </c>
      <c r="F8" s="4" t="inlineStr">
        <is>
          <t>COSTE POR PERSONA</t>
        </is>
      </c>
    </row>
    <row r="9" ht="32" customHeight="1">
      <c r="B9" s="7">
        <f>Etapas!O47</f>
        <v/>
      </c>
      <c r="D9" s="7">
        <f>Etapas!P47</f>
        <v/>
      </c>
      <c r="F9" s="7">
        <f>IF(Ajustes!C7&gt;0,Etapas!P47/Ajustes!C7,0)</f>
        <v/>
      </c>
    </row>
    <row r="11" ht="22" customHeight="1">
      <c r="B11" s="4" t="inlineStr">
        <is>
          <t>KM POR DÍA (MEDIA)</t>
        </is>
      </c>
      <c r="D11" s="4" t="inlineStr">
        <is>
          <t>COSTE POR KM</t>
        </is>
      </c>
      <c r="F11" s="4" t="inlineStr">
        <is>
          <t>PRESUPUESTO RESTANTE</t>
        </is>
      </c>
    </row>
    <row r="12" ht="32" customHeight="1">
      <c r="B12" s="5">
        <f>IF(F6&gt;0,B6/F6,0)</f>
        <v/>
      </c>
      <c r="D12" s="8">
        <f>IF(B6&gt;0,D9/B6,0)</f>
        <v/>
      </c>
      <c r="F12" s="7">
        <f>Ajustes!C14-D9</f>
        <v/>
      </c>
    </row>
    <row r="14">
      <c r="B14" s="9" t="inlineStr">
        <is>
          <t>EN QUÉ SE VA EL DINERO</t>
        </is>
      </c>
    </row>
    <row r="15" ht="26" customHeight="1">
      <c r="B15" s="10" t="inlineStr">
        <is>
          <t>Concepto</t>
        </is>
      </c>
      <c r="C15" s="10" t="inlineStr">
        <is>
          <t>Importe</t>
        </is>
      </c>
      <c r="D15" s="10" t="inlineStr">
        <is>
          <t>% del total</t>
        </is>
      </c>
      <c r="E15" s="10" t="inlineStr">
        <is>
          <t>Por persona</t>
        </is>
      </c>
    </row>
    <row r="16">
      <c r="B16" s="11" t="inlineStr">
        <is>
          <t>Combustible</t>
        </is>
      </c>
      <c r="C16" s="12">
        <f>Etapas!O47</f>
        <v/>
      </c>
      <c r="D16" s="13">
        <f>IF($C$19&gt;0,C16/$C$19,0)</f>
        <v/>
      </c>
      <c r="E16" s="12">
        <f>IF(Ajustes!$C$7&gt;0,C16/Ajustes!$C$7,0)</f>
        <v/>
      </c>
    </row>
    <row r="17">
      <c r="B17" s="11" t="inlineStr">
        <is>
          <t>Peajes</t>
        </is>
      </c>
      <c r="C17" s="12">
        <f>Etapas!K47</f>
        <v/>
      </c>
      <c r="D17" s="13">
        <f>IF($C$19&gt;0,C17/$C$19,0)</f>
        <v/>
      </c>
      <c r="E17" s="12">
        <f>IF(Ajustes!$C$7&gt;0,C17/Ajustes!$C$7,0)</f>
        <v/>
      </c>
    </row>
    <row r="18">
      <c r="B18" s="11" t="inlineStr">
        <is>
          <t>Alojamiento</t>
        </is>
      </c>
      <c r="C18" s="12">
        <f>Etapas!N47</f>
        <v/>
      </c>
      <c r="D18" s="13">
        <f>IF($C$19&gt;0,C18/$C$19,0)</f>
        <v/>
      </c>
      <c r="E18" s="12">
        <f>IF(Ajustes!$C$7&gt;0,C18/Ajustes!$C$7,0)</f>
        <v/>
      </c>
    </row>
    <row r="19">
      <c r="B19" s="14" t="inlineStr">
        <is>
          <t>TOTAL</t>
        </is>
      </c>
      <c r="C19" s="15">
        <f>SUM(C16:C18)</f>
        <v/>
      </c>
      <c r="D19" s="16">
        <f>SUM(D16:D18)</f>
        <v/>
      </c>
      <c r="E19" s="15">
        <f>SUM(E16:E18)</f>
        <v/>
      </c>
    </row>
    <row r="21">
      <c r="B21" s="9" t="inlineStr">
        <is>
          <t>ALOJAMIENTO POR TIPO</t>
        </is>
      </c>
    </row>
    <row r="22" ht="26" customHeight="1">
      <c r="B22" s="10" t="inlineStr">
        <is>
          <t>Tipo</t>
        </is>
      </c>
      <c r="C22" s="10" t="inlineStr">
        <is>
          <t>Noches</t>
        </is>
      </c>
      <c r="D22" s="10" t="inlineStr">
        <is>
          <t>Importe</t>
        </is>
      </c>
      <c r="E22" s="10" t="inlineStr">
        <is>
          <t>Media por noche</t>
        </is>
      </c>
    </row>
    <row r="23">
      <c r="B23" s="17">
        <f>Listas!A2</f>
        <v/>
      </c>
      <c r="C23" s="18">
        <f>IF(B23="Ninguno",0,COUNTIF(Etapas!$L$7:$L$46,B23))</f>
        <v/>
      </c>
      <c r="D23" s="12">
        <f>SUMIF(Etapas!$L$7:$L$46,B23,Etapas!$N$7:$N$46)</f>
        <v/>
      </c>
      <c r="E23" s="12">
        <f>IF(C23&gt;0,D23/C23,0)</f>
        <v/>
      </c>
    </row>
    <row r="24">
      <c r="B24" s="17">
        <f>Listas!A3</f>
        <v/>
      </c>
      <c r="C24" s="18">
        <f>IF(B24="Ninguno",0,COUNTIF(Etapas!$L$7:$L$46,B24))</f>
        <v/>
      </c>
      <c r="D24" s="12">
        <f>SUMIF(Etapas!$L$7:$L$46,B24,Etapas!$N$7:$N$46)</f>
        <v/>
      </c>
      <c r="E24" s="12">
        <f>IF(C24&gt;0,D24/C24,0)</f>
        <v/>
      </c>
    </row>
    <row r="25">
      <c r="B25" s="17">
        <f>Listas!A4</f>
        <v/>
      </c>
      <c r="C25" s="18">
        <f>IF(B25="Ninguno",0,COUNTIF(Etapas!$L$7:$L$46,B25))</f>
        <v/>
      </c>
      <c r="D25" s="12">
        <f>SUMIF(Etapas!$L$7:$L$46,B25,Etapas!$N$7:$N$46)</f>
        <v/>
      </c>
      <c r="E25" s="12">
        <f>IF(C25&gt;0,D25/C25,0)</f>
        <v/>
      </c>
    </row>
    <row r="26">
      <c r="B26" s="17">
        <f>Listas!A5</f>
        <v/>
      </c>
      <c r="C26" s="18">
        <f>IF(B26="Ninguno",0,COUNTIF(Etapas!$L$7:$L$46,B26))</f>
        <v/>
      </c>
      <c r="D26" s="12">
        <f>SUMIF(Etapas!$L$7:$L$46,B26,Etapas!$N$7:$N$46)</f>
        <v/>
      </c>
      <c r="E26" s="12">
        <f>IF(C26&gt;0,D26/C26,0)</f>
        <v/>
      </c>
    </row>
    <row r="27">
      <c r="B27" s="17">
        <f>Listas!A6</f>
        <v/>
      </c>
      <c r="C27" s="18">
        <f>IF(B27="Ninguno",0,COUNTIF(Etapas!$L$7:$L$46,B27))</f>
        <v/>
      </c>
      <c r="D27" s="12">
        <f>SUMIF(Etapas!$L$7:$L$46,B27,Etapas!$N$7:$N$46)</f>
        <v/>
      </c>
      <c r="E27" s="12">
        <f>IF(C27&gt;0,D27/C27,0)</f>
        <v/>
      </c>
    </row>
    <row r="28">
      <c r="B28" s="17">
        <f>Listas!A7</f>
        <v/>
      </c>
      <c r="C28" s="18">
        <f>IF(B28="Ninguno",0,COUNTIF(Etapas!$L$7:$L$46,B28))</f>
        <v/>
      </c>
      <c r="D28" s="12">
        <f>SUMIF(Etapas!$L$7:$L$46,B28,Etapas!$N$7:$N$46)</f>
        <v/>
      </c>
      <c r="E28" s="12">
        <f>IF(C28&gt;0,D28/C28,0)</f>
        <v/>
      </c>
    </row>
    <row r="29">
      <c r="B29" s="17">
        <f>Listas!A8</f>
        <v/>
      </c>
      <c r="C29" s="18">
        <f>IF(B29="Ninguno",0,COUNTIF(Etapas!$L$7:$L$46,B29))</f>
        <v/>
      </c>
      <c r="D29" s="12">
        <f>SUMIF(Etapas!$L$7:$L$46,B29,Etapas!$N$7:$N$46)</f>
        <v/>
      </c>
      <c r="E29" s="12">
        <f>IF(C29&gt;0,D29/C29,0)</f>
        <v/>
      </c>
    </row>
    <row r="30">
      <c r="B30" s="14" t="inlineStr">
        <is>
          <t>TOTAL</t>
        </is>
      </c>
      <c r="C30" s="19">
        <f>SUM(C23:C29)</f>
        <v/>
      </c>
      <c r="D30" s="15">
        <f>SUM(D23:D29)</f>
        <v/>
      </c>
      <c r="E30" s="15">
        <f>IF(C30&gt;0,D30/C30,0)</f>
        <v/>
      </c>
    </row>
    <row r="32">
      <c r="B32" s="9" t="inlineStr">
        <is>
          <t>DÍA MÁS EXIGENTE</t>
        </is>
      </c>
    </row>
    <row r="33">
      <c r="B33" s="20" t="inlineStr">
        <is>
          <t>Día con más horas en ruta</t>
        </is>
      </c>
      <c r="C33" s="19">
        <f>IFERROR(INDEX(Itinerario!B7:B27,MATCH(MAX(Itinerario!J7:J27),Itinerario!J7:J27,0)),0)</f>
        <v/>
      </c>
    </row>
    <row r="34">
      <c r="B34" s="20" t="inlineStr">
        <is>
          <t>Horas ese día (con paradas)</t>
        </is>
      </c>
      <c r="C34" s="21">
        <f>MAX(Itinerario!J7:J27)</f>
        <v/>
      </c>
    </row>
    <row r="35">
      <c r="B35" s="20" t="inlineStr">
        <is>
          <t>Días marcados como «Día largo»</t>
        </is>
      </c>
      <c r="C35" s="19">
        <f>COUNTIF(Itinerario!O7:O27,"Día largo")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F11:G11"/>
    <mergeCell ref="F6:G6"/>
    <mergeCell ref="B12:C12"/>
    <mergeCell ref="D6:E6"/>
    <mergeCell ref="F12:G12"/>
    <mergeCell ref="B11:C11"/>
    <mergeCell ref="D11:E11"/>
    <mergeCell ref="F5:G5"/>
    <mergeCell ref="B3:H3"/>
    <mergeCell ref="B8:C8"/>
    <mergeCell ref="F8:G8"/>
    <mergeCell ref="B2:H2"/>
    <mergeCell ref="B9:C9"/>
    <mergeCell ref="D9:E9"/>
    <mergeCell ref="F9:G9"/>
    <mergeCell ref="D12:E12"/>
    <mergeCell ref="D8:E8"/>
    <mergeCell ref="B6:C6"/>
    <mergeCell ref="B5:C5"/>
    <mergeCell ref="D5:E5"/>
  </mergeCells>
  <conditionalFormatting sqref="F12:G12">
    <cfRule type="expression" priority="1" dxfId="0">
      <formula>$F$12&lt;0</formula>
    </cfRule>
    <cfRule type="expression" priority="2" dxfId="1">
      <formula>$F$12&gt;=0</formula>
    </cfRule>
  </conditionalFormatting>
  <conditionalFormatting sqref="C16:C18">
    <cfRule type="dataBar" priority="3">
      <dataBar>
        <cfvo type="num" val="0"/>
        <cfvo type="max"/>
        <color rgb="0010B981"/>
      </dataBar>
    </cfRule>
  </conditionalFormatting>
  <conditionalFormatting sqref="D23:D29">
    <cfRule type="dataBar" priority="4">
      <dataBar>
        <cfvo type="num" val="0"/>
        <cfvo type="max"/>
        <color rgb="0010B981"/>
      </dataBar>
    </cfRule>
  </conditionalFormatting>
  <conditionalFormatting sqref="C35">
    <cfRule type="expression" priority="5" dxfId="2">
      <formula>$C$35&gt;0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R47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0" customWidth="1" min="2" max="2"/>
    <col width="20" customWidth="1" min="3" max="3"/>
    <col width="9" customWidth="1" min="4" max="4"/>
    <col width="7" customWidth="1" min="5" max="5"/>
    <col width="12" customWidth="1" min="6" max="6"/>
    <col width="9" customWidth="1" min="7" max="7"/>
    <col width="12" customWidth="1" min="8" max="8"/>
    <col width="11" customWidth="1" min="9" max="9"/>
    <col width="11" customWidth="1" min="10" max="10"/>
    <col width="11" customWidth="1" min="11" max="11"/>
    <col width="14" customWidth="1" min="12" max="12"/>
    <col width="22" customWidth="1" min="13" max="13"/>
    <col width="11" customWidth="1" min="14" max="14"/>
    <col width="13" customWidth="1" min="15" max="15"/>
    <col width="13" customWidth="1" min="16" max="16"/>
    <col width="12" customWidth="1" min="17" max="17"/>
    <col width="12" customWidth="1" min="18" max="18"/>
  </cols>
  <sheetData>
    <row r="2" ht="34" customHeight="1">
      <c r="B2" s="1" t="inlineStr">
        <is>
          <t>Etapas del road trip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>
      <c r="B3" s="3" t="inlineStr">
        <is>
          <t>Una fila por tramo: km, paradas, peajes y alojamiento. El tiempo y el coste salen solos</t>
        </is>
      </c>
    </row>
    <row r="6" ht="40" customHeight="1">
      <c r="B6" s="10" t="inlineStr">
        <is>
          <t>Origen</t>
        </is>
      </c>
      <c r="C6" s="10" t="inlineStr">
        <is>
          <t>Destino</t>
        </is>
      </c>
      <c r="D6" s="10" t="inlineStr">
        <is>
          <t>Km</t>
        </is>
      </c>
      <c r="E6" s="10" t="inlineStr">
        <is>
          <t>Día</t>
        </is>
      </c>
      <c r="F6" s="10" t="inlineStr">
        <is>
          <t>Velocidad media (opcional)</t>
        </is>
      </c>
      <c r="G6" s="10" t="inlineStr">
        <is>
          <t>Paradas</t>
        </is>
      </c>
      <c r="H6" s="10" t="inlineStr">
        <is>
          <t>Conducción (h)</t>
        </is>
      </c>
      <c r="I6" s="10" t="inlineStr">
        <is>
          <t>Paradas (h)</t>
        </is>
      </c>
      <c r="J6" s="10" t="inlineStr">
        <is>
          <t>Tiempo total (h)</t>
        </is>
      </c>
      <c r="K6" s="10" t="inlineStr">
        <is>
          <t>Peajes (€)</t>
        </is>
      </c>
      <c r="L6" s="10" t="inlineStr">
        <is>
          <t>Tipo de alojamiento</t>
        </is>
      </c>
      <c r="M6" s="10" t="inlineStr">
        <is>
          <t>Alojamiento</t>
        </is>
      </c>
      <c r="N6" s="10" t="inlineStr">
        <is>
          <t>Noche (€)</t>
        </is>
      </c>
      <c r="O6" s="10" t="inlineStr">
        <is>
          <t>Combustible (€)</t>
        </is>
      </c>
      <c r="P6" s="10" t="inlineStr">
        <is>
          <t>Coste de la etapa</t>
        </is>
      </c>
      <c r="Q6" s="10" t="inlineStr">
        <is>
          <t>Fecha</t>
        </is>
      </c>
      <c r="R6" s="10" t="inlineStr">
        <is>
          <t>Aviso</t>
        </is>
      </c>
    </row>
    <row r="7">
      <c r="B7" s="22" t="inlineStr">
        <is>
          <t>Madrid</t>
        </is>
      </c>
      <c r="C7" s="22" t="inlineStr">
        <is>
          <t>Burgos</t>
        </is>
      </c>
      <c r="D7" s="23" t="n">
        <v>240</v>
      </c>
      <c r="E7" s="24" t="n">
        <v>1</v>
      </c>
      <c r="F7" s="24" t="n"/>
      <c r="G7" s="24" t="n">
        <v>1</v>
      </c>
      <c r="H7" s="25">
        <f>IF(D7="","",ROUND(D7/IF(N(F7)&gt;0,F7,Ajustes!$C$10),2))</f>
        <v/>
      </c>
      <c r="I7" s="25">
        <f>IF(D7="","",ROUND(N(G7)*Ajustes!$C$11/60,2))</f>
        <v/>
      </c>
      <c r="J7" s="26">
        <f>IF(D7="","",H7+I7)</f>
        <v/>
      </c>
      <c r="K7" s="27" t="n">
        <v>0</v>
      </c>
      <c r="L7" s="22" t="n"/>
      <c r="M7" s="22" t="n"/>
      <c r="N7" s="27" t="n"/>
      <c r="O7" s="12">
        <f>IF(D7="","",ROUND(D7*Ajustes!$C$8/100*Ajustes!$C$9*(1+Ajustes!$C$13),2))</f>
        <v/>
      </c>
      <c r="P7" s="28">
        <f>IF(D7="","",O7+N(K7)+N(N7))</f>
        <v/>
      </c>
      <c r="Q7" s="29">
        <f>IF(OR(D7="",E7=""),"",Ajustes!$C$6+E7-1)</f>
        <v/>
      </c>
      <c r="R7" s="30">
        <f>IF(D7="","",IF(E7="","Sin día",IF(SUMIF($E$7:$E$46,E7,$J$7:$J$46)&gt;Ajustes!$C$12,"Día largo","OK")))</f>
        <v/>
      </c>
    </row>
    <row r="8">
      <c r="B8" s="22" t="inlineStr">
        <is>
          <t>Burgos</t>
        </is>
      </c>
      <c r="C8" s="22" t="inlineStr">
        <is>
          <t>Bilbao</t>
        </is>
      </c>
      <c r="D8" s="23" t="n">
        <v>160</v>
      </c>
      <c r="E8" s="24" t="n">
        <v>1</v>
      </c>
      <c r="F8" s="24" t="n"/>
      <c r="G8" s="24" t="n">
        <v>1</v>
      </c>
      <c r="H8" s="25">
        <f>IF(D8="","",ROUND(D8/IF(N(F8)&gt;0,F8,Ajustes!$C$10),2))</f>
        <v/>
      </c>
      <c r="I8" s="25">
        <f>IF(D8="","",ROUND(N(G8)*Ajustes!$C$11/60,2))</f>
        <v/>
      </c>
      <c r="J8" s="26">
        <f>IF(D8="","",H8+I8)</f>
        <v/>
      </c>
      <c r="K8" s="27" t="n">
        <v>0</v>
      </c>
      <c r="L8" s="22" t="inlineStr">
        <is>
          <t>Hotel</t>
        </is>
      </c>
      <c r="M8" s="22" t="inlineStr">
        <is>
          <t>Hotel Ría</t>
        </is>
      </c>
      <c r="N8" s="27" t="n">
        <v>82</v>
      </c>
      <c r="O8" s="12">
        <f>IF(D8="","",ROUND(D8*Ajustes!$C$8/100*Ajustes!$C$9*(1+Ajustes!$C$13),2))</f>
        <v/>
      </c>
      <c r="P8" s="28">
        <f>IF(D8="","",O8+N(K8)+N(N8))</f>
        <v/>
      </c>
      <c r="Q8" s="29">
        <f>IF(OR(D8="",E8=""),"",Ajustes!$C$6+E8-1)</f>
        <v/>
      </c>
      <c r="R8" s="30">
        <f>IF(D8="","",IF(E8="","Sin día",IF(SUMIF($E$7:$E$46,E8,$J$7:$J$46)&gt;Ajustes!$C$12,"Día largo","OK")))</f>
        <v/>
      </c>
    </row>
    <row r="9">
      <c r="B9" s="22" t="inlineStr">
        <is>
          <t>Bilbao</t>
        </is>
      </c>
      <c r="C9" s="22" t="inlineStr">
        <is>
          <t>San Sebastián</t>
        </is>
      </c>
      <c r="D9" s="23" t="n">
        <v>120</v>
      </c>
      <c r="E9" s="24" t="n">
        <v>2</v>
      </c>
      <c r="F9" s="24" t="n"/>
      <c r="G9" s="24" t="n">
        <v>1</v>
      </c>
      <c r="H9" s="25">
        <f>IF(D9="","",ROUND(D9/IF(N(F9)&gt;0,F9,Ajustes!$C$10),2))</f>
        <v/>
      </c>
      <c r="I9" s="25">
        <f>IF(D9="","",ROUND(N(G9)*Ajustes!$C$11/60,2))</f>
        <v/>
      </c>
      <c r="J9" s="26">
        <f>IF(D9="","",H9+I9)</f>
        <v/>
      </c>
      <c r="K9" s="27" t="n">
        <v>11.4</v>
      </c>
      <c r="L9" s="22" t="inlineStr">
        <is>
          <t>Apartamento</t>
        </is>
      </c>
      <c r="M9" s="22" t="inlineStr">
        <is>
          <t>Apartamento Gros</t>
        </is>
      </c>
      <c r="N9" s="27" t="n">
        <v>95</v>
      </c>
      <c r="O9" s="12">
        <f>IF(D9="","",ROUND(D9*Ajustes!$C$8/100*Ajustes!$C$9*(1+Ajustes!$C$13),2))</f>
        <v/>
      </c>
      <c r="P9" s="28">
        <f>IF(D9="","",O9+N(K9)+N(N9))</f>
        <v/>
      </c>
      <c r="Q9" s="29">
        <f>IF(OR(D9="",E9=""),"",Ajustes!$C$6+E9-1)</f>
        <v/>
      </c>
      <c r="R9" s="30">
        <f>IF(D9="","",IF(E9="","Sin día",IF(SUMIF($E$7:$E$46,E9,$J$7:$J$46)&gt;Ajustes!$C$12,"Día largo","OK")))</f>
        <v/>
      </c>
    </row>
    <row r="10">
      <c r="B10" s="22" t="inlineStr">
        <is>
          <t>San Sebastián</t>
        </is>
      </c>
      <c r="C10" s="22" t="inlineStr">
        <is>
          <t>Pamplona</t>
        </is>
      </c>
      <c r="D10" s="23" t="n">
        <v>95</v>
      </c>
      <c r="E10" s="24" t="n">
        <v>3</v>
      </c>
      <c r="F10" s="24" t="n">
        <v>70</v>
      </c>
      <c r="G10" s="24" t="n">
        <v>1</v>
      </c>
      <c r="H10" s="25">
        <f>IF(D10="","",ROUND(D10/IF(N(F10)&gt;0,F10,Ajustes!$C$10),2))</f>
        <v/>
      </c>
      <c r="I10" s="25">
        <f>IF(D10="","",ROUND(N(G10)*Ajustes!$C$11/60,2))</f>
        <v/>
      </c>
      <c r="J10" s="26">
        <f>IF(D10="","",H10+I10)</f>
        <v/>
      </c>
      <c r="K10" s="27" t="n">
        <v>0</v>
      </c>
      <c r="L10" s="22" t="inlineStr">
        <is>
          <t>Casa rural</t>
        </is>
      </c>
      <c r="M10" s="22" t="inlineStr">
        <is>
          <t>Casa rural Baztán</t>
        </is>
      </c>
      <c r="N10" s="27" t="n">
        <v>70</v>
      </c>
      <c r="O10" s="12">
        <f>IF(D10="","",ROUND(D10*Ajustes!$C$8/100*Ajustes!$C$9*(1+Ajustes!$C$13),2))</f>
        <v/>
      </c>
      <c r="P10" s="28">
        <f>IF(D10="","",O10+N(K10)+N(N10))</f>
        <v/>
      </c>
      <c r="Q10" s="29">
        <f>IF(OR(D10="",E10=""),"",Ajustes!$C$6+E10-1)</f>
        <v/>
      </c>
      <c r="R10" s="30">
        <f>IF(D10="","",IF(E10="","Sin día",IF(SUMIF($E$7:$E$46,E10,$J$7:$J$46)&gt;Ajustes!$C$12,"Día largo","OK")))</f>
        <v/>
      </c>
    </row>
    <row r="11">
      <c r="B11" s="22" t="inlineStr">
        <is>
          <t>Pamplona</t>
        </is>
      </c>
      <c r="C11" s="22" t="inlineStr">
        <is>
          <t>Zaragoza</t>
        </is>
      </c>
      <c r="D11" s="23" t="n">
        <v>180</v>
      </c>
      <c r="E11" s="24" t="n">
        <v>4</v>
      </c>
      <c r="F11" s="24" t="n"/>
      <c r="G11" s="24" t="n">
        <v>1</v>
      </c>
      <c r="H11" s="25">
        <f>IF(D11="","",ROUND(D11/IF(N(F11)&gt;0,F11,Ajustes!$C$10),2))</f>
        <v/>
      </c>
      <c r="I11" s="25">
        <f>IF(D11="","",ROUND(N(G11)*Ajustes!$C$11/60,2))</f>
        <v/>
      </c>
      <c r="J11" s="26">
        <f>IF(D11="","",H11+I11)</f>
        <v/>
      </c>
      <c r="K11" s="27" t="n">
        <v>14.3</v>
      </c>
      <c r="L11" s="22" t="inlineStr">
        <is>
          <t>Hotel</t>
        </is>
      </c>
      <c r="M11" s="22" t="inlineStr">
        <is>
          <t>Hotel Centro</t>
        </is>
      </c>
      <c r="N11" s="27" t="n">
        <v>74</v>
      </c>
      <c r="O11" s="12">
        <f>IF(D11="","",ROUND(D11*Ajustes!$C$8/100*Ajustes!$C$9*(1+Ajustes!$C$13),2))</f>
        <v/>
      </c>
      <c r="P11" s="28">
        <f>IF(D11="","",O11+N(K11)+N(N11))</f>
        <v/>
      </c>
      <c r="Q11" s="29">
        <f>IF(OR(D11="",E11=""),"",Ajustes!$C$6+E11-1)</f>
        <v/>
      </c>
      <c r="R11" s="30">
        <f>IF(D11="","",IF(E11="","Sin día",IF(SUMIF($E$7:$E$46,E11,$J$7:$J$46)&gt;Ajustes!$C$12,"Día largo","OK")))</f>
        <v/>
      </c>
    </row>
    <row r="12">
      <c r="B12" s="22" t="inlineStr">
        <is>
          <t>Zaragoza</t>
        </is>
      </c>
      <c r="C12" s="22" t="inlineStr">
        <is>
          <t>Teruel</t>
        </is>
      </c>
      <c r="D12" s="23" t="n">
        <v>170</v>
      </c>
      <c r="E12" s="24" t="n">
        <v>5</v>
      </c>
      <c r="F12" s="24" t="n"/>
      <c r="G12" s="24" t="n">
        <v>1</v>
      </c>
      <c r="H12" s="25">
        <f>IF(D12="","",ROUND(D12/IF(N(F12)&gt;0,F12,Ajustes!$C$10),2))</f>
        <v/>
      </c>
      <c r="I12" s="25">
        <f>IF(D12="","",ROUND(N(G12)*Ajustes!$C$11/60,2))</f>
        <v/>
      </c>
      <c r="J12" s="26">
        <f>IF(D12="","",H12+I12)</f>
        <v/>
      </c>
      <c r="K12" s="27" t="n">
        <v>0</v>
      </c>
      <c r="L12" s="22" t="n"/>
      <c r="M12" s="22" t="n"/>
      <c r="N12" s="27" t="n"/>
      <c r="O12" s="12">
        <f>IF(D12="","",ROUND(D12*Ajustes!$C$8/100*Ajustes!$C$9*(1+Ajustes!$C$13),2))</f>
        <v/>
      </c>
      <c r="P12" s="28">
        <f>IF(D12="","",O12+N(K12)+N(N12))</f>
        <v/>
      </c>
      <c r="Q12" s="29">
        <f>IF(OR(D12="",E12=""),"",Ajustes!$C$6+E12-1)</f>
        <v/>
      </c>
      <c r="R12" s="30">
        <f>IF(D12="","",IF(E12="","Sin día",IF(SUMIF($E$7:$E$46,E12,$J$7:$J$46)&gt;Ajustes!$C$12,"Día largo","OK")))</f>
        <v/>
      </c>
    </row>
    <row r="13">
      <c r="B13" s="22" t="inlineStr">
        <is>
          <t>Teruel</t>
        </is>
      </c>
      <c r="C13" s="22" t="inlineStr">
        <is>
          <t>Albarracín</t>
        </is>
      </c>
      <c r="D13" s="23" t="n">
        <v>40</v>
      </c>
      <c r="E13" s="24" t="n">
        <v>5</v>
      </c>
      <c r="F13" s="24" t="n">
        <v>60</v>
      </c>
      <c r="G13" s="24" t="n">
        <v>1</v>
      </c>
      <c r="H13" s="25">
        <f>IF(D13="","",ROUND(D13/IF(N(F13)&gt;0,F13,Ajustes!$C$10),2))</f>
        <v/>
      </c>
      <c r="I13" s="25">
        <f>IF(D13="","",ROUND(N(G13)*Ajustes!$C$11/60,2))</f>
        <v/>
      </c>
      <c r="J13" s="26">
        <f>IF(D13="","",H13+I13)</f>
        <v/>
      </c>
      <c r="K13" s="27" t="n">
        <v>0</v>
      </c>
      <c r="L13" s="22" t="inlineStr">
        <is>
          <t>Casa rural</t>
        </is>
      </c>
      <c r="M13" s="22" t="inlineStr">
        <is>
          <t>Posada del Alto</t>
        </is>
      </c>
      <c r="N13" s="27" t="n">
        <v>72</v>
      </c>
      <c r="O13" s="12">
        <f>IF(D13="","",ROUND(D13*Ajustes!$C$8/100*Ajustes!$C$9*(1+Ajustes!$C$13),2))</f>
        <v/>
      </c>
      <c r="P13" s="28">
        <f>IF(D13="","",O13+N(K13)+N(N13))</f>
        <v/>
      </c>
      <c r="Q13" s="29">
        <f>IF(OR(D13="",E13=""),"",Ajustes!$C$6+E13-1)</f>
        <v/>
      </c>
      <c r="R13" s="30">
        <f>IF(D13="","",IF(E13="","Sin día",IF(SUMIF($E$7:$E$46,E13,$J$7:$J$46)&gt;Ajustes!$C$12,"Día largo","OK")))</f>
        <v/>
      </c>
    </row>
    <row r="14">
      <c r="B14" s="22" t="inlineStr">
        <is>
          <t>Albarracín</t>
        </is>
      </c>
      <c r="C14" s="22" t="inlineStr">
        <is>
          <t>Valencia</t>
        </is>
      </c>
      <c r="D14" s="23" t="n">
        <v>190</v>
      </c>
      <c r="E14" s="24" t="n">
        <v>6</v>
      </c>
      <c r="F14" s="24" t="n"/>
      <c r="G14" s="24" t="n">
        <v>2</v>
      </c>
      <c r="H14" s="25">
        <f>IF(D14="","",ROUND(D14/IF(N(F14)&gt;0,F14,Ajustes!$C$10),2))</f>
        <v/>
      </c>
      <c r="I14" s="25">
        <f>IF(D14="","",ROUND(N(G14)*Ajustes!$C$11/60,2))</f>
        <v/>
      </c>
      <c r="J14" s="26">
        <f>IF(D14="","",H14+I14)</f>
        <v/>
      </c>
      <c r="K14" s="27" t="n">
        <v>8.6</v>
      </c>
      <c r="L14" s="22" t="inlineStr">
        <is>
          <t>Apartamento</t>
        </is>
      </c>
      <c r="M14" s="22" t="inlineStr">
        <is>
          <t>Apartamento Ruzafa</t>
        </is>
      </c>
      <c r="N14" s="27" t="n">
        <v>88</v>
      </c>
      <c r="O14" s="12">
        <f>IF(D14="","",ROUND(D14*Ajustes!$C$8/100*Ajustes!$C$9*(1+Ajustes!$C$13),2))</f>
        <v/>
      </c>
      <c r="P14" s="28">
        <f>IF(D14="","",O14+N(K14)+N(N14))</f>
        <v/>
      </c>
      <c r="Q14" s="29">
        <f>IF(OR(D14="",E14=""),"",Ajustes!$C$6+E14-1)</f>
        <v/>
      </c>
      <c r="R14" s="30">
        <f>IF(D14="","",IF(E14="","Sin día",IF(SUMIF($E$7:$E$46,E14,$J$7:$J$46)&gt;Ajustes!$C$12,"Día largo","OK")))</f>
        <v/>
      </c>
    </row>
    <row r="15">
      <c r="B15" s="22" t="inlineStr">
        <is>
          <t>Valencia</t>
        </is>
      </c>
      <c r="C15" s="22" t="inlineStr">
        <is>
          <t>Cuenca</t>
        </is>
      </c>
      <c r="D15" s="23" t="n">
        <v>205</v>
      </c>
      <c r="E15" s="24" t="n">
        <v>7</v>
      </c>
      <c r="F15" s="24" t="n"/>
      <c r="G15" s="24" t="n">
        <v>1</v>
      </c>
      <c r="H15" s="25">
        <f>IF(D15="","",ROUND(D15/IF(N(F15)&gt;0,F15,Ajustes!$C$10),2))</f>
        <v/>
      </c>
      <c r="I15" s="25">
        <f>IF(D15="","",ROUND(N(G15)*Ajustes!$C$11/60,2))</f>
        <v/>
      </c>
      <c r="J15" s="26">
        <f>IF(D15="","",H15+I15)</f>
        <v/>
      </c>
      <c r="K15" s="27" t="n">
        <v>0</v>
      </c>
      <c r="L15" s="22" t="n"/>
      <c r="M15" s="22" t="n"/>
      <c r="N15" s="27" t="n"/>
      <c r="O15" s="12">
        <f>IF(D15="","",ROUND(D15*Ajustes!$C$8/100*Ajustes!$C$9*(1+Ajustes!$C$13),2))</f>
        <v/>
      </c>
      <c r="P15" s="28">
        <f>IF(D15="","",O15+N(K15)+N(N15))</f>
        <v/>
      </c>
      <c r="Q15" s="29">
        <f>IF(OR(D15="",E15=""),"",Ajustes!$C$6+E15-1)</f>
        <v/>
      </c>
      <c r="R15" s="30">
        <f>IF(D15="","",IF(E15="","Sin día",IF(SUMIF($E$7:$E$46,E15,$J$7:$J$46)&gt;Ajustes!$C$12,"Día largo","OK")))</f>
        <v/>
      </c>
    </row>
    <row r="16">
      <c r="B16" s="22" t="inlineStr">
        <is>
          <t>Cuenca</t>
        </is>
      </c>
      <c r="C16" s="22" t="inlineStr">
        <is>
          <t>Madrid</t>
        </is>
      </c>
      <c r="D16" s="23" t="n">
        <v>165</v>
      </c>
      <c r="E16" s="24" t="n">
        <v>7</v>
      </c>
      <c r="F16" s="24" t="n"/>
      <c r="G16" s="24" t="n">
        <v>1</v>
      </c>
      <c r="H16" s="25">
        <f>IF(D16="","",ROUND(D16/IF(N(F16)&gt;0,F16,Ajustes!$C$10),2))</f>
        <v/>
      </c>
      <c r="I16" s="25">
        <f>IF(D16="","",ROUND(N(G16)*Ajustes!$C$11/60,2))</f>
        <v/>
      </c>
      <c r="J16" s="26">
        <f>IF(D16="","",H16+I16)</f>
        <v/>
      </c>
      <c r="K16" s="27" t="n">
        <v>0</v>
      </c>
      <c r="L16" s="22" t="inlineStr">
        <is>
          <t>Ninguno</t>
        </is>
      </c>
      <c r="M16" s="22" t="n"/>
      <c r="N16" s="27" t="n">
        <v>0</v>
      </c>
      <c r="O16" s="12">
        <f>IF(D16="","",ROUND(D16*Ajustes!$C$8/100*Ajustes!$C$9*(1+Ajustes!$C$13),2))</f>
        <v/>
      </c>
      <c r="P16" s="28">
        <f>IF(D16="","",O16+N(K16)+N(N16))</f>
        <v/>
      </c>
      <c r="Q16" s="29">
        <f>IF(OR(D16="",E16=""),"",Ajustes!$C$6+E16-1)</f>
        <v/>
      </c>
      <c r="R16" s="30">
        <f>IF(D16="","",IF(E16="","Sin día",IF(SUMIF($E$7:$E$46,E16,$J$7:$J$46)&gt;Ajustes!$C$12,"Día largo","OK")))</f>
        <v/>
      </c>
    </row>
    <row r="17">
      <c r="B17" s="22" t="n"/>
      <c r="C17" s="22" t="n"/>
      <c r="D17" s="23" t="n"/>
      <c r="E17" s="24" t="n"/>
      <c r="F17" s="24" t="n"/>
      <c r="G17" s="24" t="n"/>
      <c r="H17" s="25">
        <f>IF(D17="","",ROUND(D17/IF(N(F17)&gt;0,F17,Ajustes!$C$10),2))</f>
        <v/>
      </c>
      <c r="I17" s="25">
        <f>IF(D17="","",ROUND(N(G17)*Ajustes!$C$11/60,2))</f>
        <v/>
      </c>
      <c r="J17" s="26">
        <f>IF(D17="","",H17+I17)</f>
        <v/>
      </c>
      <c r="K17" s="27" t="n"/>
      <c r="L17" s="22" t="n"/>
      <c r="M17" s="22" t="n"/>
      <c r="N17" s="27" t="n"/>
      <c r="O17" s="12">
        <f>IF(D17="","",ROUND(D17*Ajustes!$C$8/100*Ajustes!$C$9*(1+Ajustes!$C$13),2))</f>
        <v/>
      </c>
      <c r="P17" s="28">
        <f>IF(D17="","",O17+N(K17)+N(N17))</f>
        <v/>
      </c>
      <c r="Q17" s="29">
        <f>IF(OR(D17="",E17=""),"",Ajustes!$C$6+E17-1)</f>
        <v/>
      </c>
      <c r="R17" s="30">
        <f>IF(D17="","",IF(E17="","Sin día",IF(SUMIF($E$7:$E$46,E17,$J$7:$J$46)&gt;Ajustes!$C$12,"Día largo","OK")))</f>
        <v/>
      </c>
    </row>
    <row r="18">
      <c r="B18" s="22" t="n"/>
      <c r="C18" s="22" t="n"/>
      <c r="D18" s="23" t="n"/>
      <c r="E18" s="24" t="n"/>
      <c r="F18" s="24" t="n"/>
      <c r="G18" s="24" t="n"/>
      <c r="H18" s="25">
        <f>IF(D18="","",ROUND(D18/IF(N(F18)&gt;0,F18,Ajustes!$C$10),2))</f>
        <v/>
      </c>
      <c r="I18" s="25">
        <f>IF(D18="","",ROUND(N(G18)*Ajustes!$C$11/60,2))</f>
        <v/>
      </c>
      <c r="J18" s="26">
        <f>IF(D18="","",H18+I18)</f>
        <v/>
      </c>
      <c r="K18" s="27" t="n"/>
      <c r="L18" s="22" t="n"/>
      <c r="M18" s="22" t="n"/>
      <c r="N18" s="27" t="n"/>
      <c r="O18" s="12">
        <f>IF(D18="","",ROUND(D18*Ajustes!$C$8/100*Ajustes!$C$9*(1+Ajustes!$C$13),2))</f>
        <v/>
      </c>
      <c r="P18" s="28">
        <f>IF(D18="","",O18+N(K18)+N(N18))</f>
        <v/>
      </c>
      <c r="Q18" s="29">
        <f>IF(OR(D18="",E18=""),"",Ajustes!$C$6+E18-1)</f>
        <v/>
      </c>
      <c r="R18" s="30">
        <f>IF(D18="","",IF(E18="","Sin día",IF(SUMIF($E$7:$E$46,E18,$J$7:$J$46)&gt;Ajustes!$C$12,"Día largo","OK")))</f>
        <v/>
      </c>
    </row>
    <row r="19">
      <c r="B19" s="22" t="n"/>
      <c r="C19" s="22" t="n"/>
      <c r="D19" s="23" t="n"/>
      <c r="E19" s="24" t="n"/>
      <c r="F19" s="24" t="n"/>
      <c r="G19" s="24" t="n"/>
      <c r="H19" s="25">
        <f>IF(D19="","",ROUND(D19/IF(N(F19)&gt;0,F19,Ajustes!$C$10),2))</f>
        <v/>
      </c>
      <c r="I19" s="25">
        <f>IF(D19="","",ROUND(N(G19)*Ajustes!$C$11/60,2))</f>
        <v/>
      </c>
      <c r="J19" s="26">
        <f>IF(D19="","",H19+I19)</f>
        <v/>
      </c>
      <c r="K19" s="27" t="n"/>
      <c r="L19" s="22" t="n"/>
      <c r="M19" s="22" t="n"/>
      <c r="N19" s="27" t="n"/>
      <c r="O19" s="12">
        <f>IF(D19="","",ROUND(D19*Ajustes!$C$8/100*Ajustes!$C$9*(1+Ajustes!$C$13),2))</f>
        <v/>
      </c>
      <c r="P19" s="28">
        <f>IF(D19="","",O19+N(K19)+N(N19))</f>
        <v/>
      </c>
      <c r="Q19" s="29">
        <f>IF(OR(D19="",E19=""),"",Ajustes!$C$6+E19-1)</f>
        <v/>
      </c>
      <c r="R19" s="30">
        <f>IF(D19="","",IF(E19="","Sin día",IF(SUMIF($E$7:$E$46,E19,$J$7:$J$46)&gt;Ajustes!$C$12,"Día largo","OK")))</f>
        <v/>
      </c>
    </row>
    <row r="20">
      <c r="B20" s="22" t="n"/>
      <c r="C20" s="22" t="n"/>
      <c r="D20" s="23" t="n"/>
      <c r="E20" s="24" t="n"/>
      <c r="F20" s="24" t="n"/>
      <c r="G20" s="24" t="n"/>
      <c r="H20" s="25">
        <f>IF(D20="","",ROUND(D20/IF(N(F20)&gt;0,F20,Ajustes!$C$10),2))</f>
        <v/>
      </c>
      <c r="I20" s="25">
        <f>IF(D20="","",ROUND(N(G20)*Ajustes!$C$11/60,2))</f>
        <v/>
      </c>
      <c r="J20" s="26">
        <f>IF(D20="","",H20+I20)</f>
        <v/>
      </c>
      <c r="K20" s="27" t="n"/>
      <c r="L20" s="22" t="n"/>
      <c r="M20" s="22" t="n"/>
      <c r="N20" s="27" t="n"/>
      <c r="O20" s="12">
        <f>IF(D20="","",ROUND(D20*Ajustes!$C$8/100*Ajustes!$C$9*(1+Ajustes!$C$13),2))</f>
        <v/>
      </c>
      <c r="P20" s="28">
        <f>IF(D20="","",O20+N(K20)+N(N20))</f>
        <v/>
      </c>
      <c r="Q20" s="29">
        <f>IF(OR(D20="",E20=""),"",Ajustes!$C$6+E20-1)</f>
        <v/>
      </c>
      <c r="R20" s="30">
        <f>IF(D20="","",IF(E20="","Sin día",IF(SUMIF($E$7:$E$46,E20,$J$7:$J$46)&gt;Ajustes!$C$12,"Día largo","OK")))</f>
        <v/>
      </c>
    </row>
    <row r="21">
      <c r="B21" s="22" t="n"/>
      <c r="C21" s="22" t="n"/>
      <c r="D21" s="23" t="n"/>
      <c r="E21" s="24" t="n"/>
      <c r="F21" s="24" t="n"/>
      <c r="G21" s="24" t="n"/>
      <c r="H21" s="25">
        <f>IF(D21="","",ROUND(D21/IF(N(F21)&gt;0,F21,Ajustes!$C$10),2))</f>
        <v/>
      </c>
      <c r="I21" s="25">
        <f>IF(D21="","",ROUND(N(G21)*Ajustes!$C$11/60,2))</f>
        <v/>
      </c>
      <c r="J21" s="26">
        <f>IF(D21="","",H21+I21)</f>
        <v/>
      </c>
      <c r="K21" s="27" t="n"/>
      <c r="L21" s="22" t="n"/>
      <c r="M21" s="22" t="n"/>
      <c r="N21" s="27" t="n"/>
      <c r="O21" s="12">
        <f>IF(D21="","",ROUND(D21*Ajustes!$C$8/100*Ajustes!$C$9*(1+Ajustes!$C$13),2))</f>
        <v/>
      </c>
      <c r="P21" s="28">
        <f>IF(D21="","",O21+N(K21)+N(N21))</f>
        <v/>
      </c>
      <c r="Q21" s="29">
        <f>IF(OR(D21="",E21=""),"",Ajustes!$C$6+E21-1)</f>
        <v/>
      </c>
      <c r="R21" s="30">
        <f>IF(D21="","",IF(E21="","Sin día",IF(SUMIF($E$7:$E$46,E21,$J$7:$J$46)&gt;Ajustes!$C$12,"Día largo","OK")))</f>
        <v/>
      </c>
    </row>
    <row r="22">
      <c r="B22" s="22" t="n"/>
      <c r="C22" s="22" t="n"/>
      <c r="D22" s="23" t="n"/>
      <c r="E22" s="24" t="n"/>
      <c r="F22" s="24" t="n"/>
      <c r="G22" s="24" t="n"/>
      <c r="H22" s="25">
        <f>IF(D22="","",ROUND(D22/IF(N(F22)&gt;0,F22,Ajustes!$C$10),2))</f>
        <v/>
      </c>
      <c r="I22" s="25">
        <f>IF(D22="","",ROUND(N(G22)*Ajustes!$C$11/60,2))</f>
        <v/>
      </c>
      <c r="J22" s="26">
        <f>IF(D22="","",H22+I22)</f>
        <v/>
      </c>
      <c r="K22" s="27" t="n"/>
      <c r="L22" s="22" t="n"/>
      <c r="M22" s="22" t="n"/>
      <c r="N22" s="27" t="n"/>
      <c r="O22" s="12">
        <f>IF(D22="","",ROUND(D22*Ajustes!$C$8/100*Ajustes!$C$9*(1+Ajustes!$C$13),2))</f>
        <v/>
      </c>
      <c r="P22" s="28">
        <f>IF(D22="","",O22+N(K22)+N(N22))</f>
        <v/>
      </c>
      <c r="Q22" s="29">
        <f>IF(OR(D22="",E22=""),"",Ajustes!$C$6+E22-1)</f>
        <v/>
      </c>
      <c r="R22" s="30">
        <f>IF(D22="","",IF(E22="","Sin día",IF(SUMIF($E$7:$E$46,E22,$J$7:$J$46)&gt;Ajustes!$C$12,"Día largo","OK")))</f>
        <v/>
      </c>
    </row>
    <row r="23">
      <c r="B23" s="22" t="n"/>
      <c r="C23" s="22" t="n"/>
      <c r="D23" s="23" t="n"/>
      <c r="E23" s="24" t="n"/>
      <c r="F23" s="24" t="n"/>
      <c r="G23" s="24" t="n"/>
      <c r="H23" s="25">
        <f>IF(D23="","",ROUND(D23/IF(N(F23)&gt;0,F23,Ajustes!$C$10),2))</f>
        <v/>
      </c>
      <c r="I23" s="25">
        <f>IF(D23="","",ROUND(N(G23)*Ajustes!$C$11/60,2))</f>
        <v/>
      </c>
      <c r="J23" s="26">
        <f>IF(D23="","",H23+I23)</f>
        <v/>
      </c>
      <c r="K23" s="27" t="n"/>
      <c r="L23" s="22" t="n"/>
      <c r="M23" s="22" t="n"/>
      <c r="N23" s="27" t="n"/>
      <c r="O23" s="12">
        <f>IF(D23="","",ROUND(D23*Ajustes!$C$8/100*Ajustes!$C$9*(1+Ajustes!$C$13),2))</f>
        <v/>
      </c>
      <c r="P23" s="28">
        <f>IF(D23="","",O23+N(K23)+N(N23))</f>
        <v/>
      </c>
      <c r="Q23" s="29">
        <f>IF(OR(D23="",E23=""),"",Ajustes!$C$6+E23-1)</f>
        <v/>
      </c>
      <c r="R23" s="30">
        <f>IF(D23="","",IF(E23="","Sin día",IF(SUMIF($E$7:$E$46,E23,$J$7:$J$46)&gt;Ajustes!$C$12,"Día largo","OK")))</f>
        <v/>
      </c>
    </row>
    <row r="24">
      <c r="B24" s="22" t="n"/>
      <c r="C24" s="22" t="n"/>
      <c r="D24" s="23" t="n"/>
      <c r="E24" s="24" t="n"/>
      <c r="F24" s="24" t="n"/>
      <c r="G24" s="24" t="n"/>
      <c r="H24" s="25">
        <f>IF(D24="","",ROUND(D24/IF(N(F24)&gt;0,F24,Ajustes!$C$10),2))</f>
        <v/>
      </c>
      <c r="I24" s="25">
        <f>IF(D24="","",ROUND(N(G24)*Ajustes!$C$11/60,2))</f>
        <v/>
      </c>
      <c r="J24" s="26">
        <f>IF(D24="","",H24+I24)</f>
        <v/>
      </c>
      <c r="K24" s="27" t="n"/>
      <c r="L24" s="22" t="n"/>
      <c r="M24" s="22" t="n"/>
      <c r="N24" s="27" t="n"/>
      <c r="O24" s="12">
        <f>IF(D24="","",ROUND(D24*Ajustes!$C$8/100*Ajustes!$C$9*(1+Ajustes!$C$13),2))</f>
        <v/>
      </c>
      <c r="P24" s="28">
        <f>IF(D24="","",O24+N(K24)+N(N24))</f>
        <v/>
      </c>
      <c r="Q24" s="29">
        <f>IF(OR(D24="",E24=""),"",Ajustes!$C$6+E24-1)</f>
        <v/>
      </c>
      <c r="R24" s="30">
        <f>IF(D24="","",IF(E24="","Sin día",IF(SUMIF($E$7:$E$46,E24,$J$7:$J$46)&gt;Ajustes!$C$12,"Día largo","OK")))</f>
        <v/>
      </c>
    </row>
    <row r="25">
      <c r="B25" s="22" t="n"/>
      <c r="C25" s="22" t="n"/>
      <c r="D25" s="23" t="n"/>
      <c r="E25" s="24" t="n"/>
      <c r="F25" s="24" t="n"/>
      <c r="G25" s="24" t="n"/>
      <c r="H25" s="25">
        <f>IF(D25="","",ROUND(D25/IF(N(F25)&gt;0,F25,Ajustes!$C$10),2))</f>
        <v/>
      </c>
      <c r="I25" s="25">
        <f>IF(D25="","",ROUND(N(G25)*Ajustes!$C$11/60,2))</f>
        <v/>
      </c>
      <c r="J25" s="26">
        <f>IF(D25="","",H25+I25)</f>
        <v/>
      </c>
      <c r="K25" s="27" t="n"/>
      <c r="L25" s="22" t="n"/>
      <c r="M25" s="22" t="n"/>
      <c r="N25" s="27" t="n"/>
      <c r="O25" s="12">
        <f>IF(D25="","",ROUND(D25*Ajustes!$C$8/100*Ajustes!$C$9*(1+Ajustes!$C$13),2))</f>
        <v/>
      </c>
      <c r="P25" s="28">
        <f>IF(D25="","",O25+N(K25)+N(N25))</f>
        <v/>
      </c>
      <c r="Q25" s="29">
        <f>IF(OR(D25="",E25=""),"",Ajustes!$C$6+E25-1)</f>
        <v/>
      </c>
      <c r="R25" s="30">
        <f>IF(D25="","",IF(E25="","Sin día",IF(SUMIF($E$7:$E$46,E25,$J$7:$J$46)&gt;Ajustes!$C$12,"Día largo","OK")))</f>
        <v/>
      </c>
    </row>
    <row r="26">
      <c r="B26" s="22" t="n"/>
      <c r="C26" s="22" t="n"/>
      <c r="D26" s="23" t="n"/>
      <c r="E26" s="24" t="n"/>
      <c r="F26" s="24" t="n"/>
      <c r="G26" s="24" t="n"/>
      <c r="H26" s="25">
        <f>IF(D26="","",ROUND(D26/IF(N(F26)&gt;0,F26,Ajustes!$C$10),2))</f>
        <v/>
      </c>
      <c r="I26" s="25">
        <f>IF(D26="","",ROUND(N(G26)*Ajustes!$C$11/60,2))</f>
        <v/>
      </c>
      <c r="J26" s="26">
        <f>IF(D26="","",H26+I26)</f>
        <v/>
      </c>
      <c r="K26" s="27" t="n"/>
      <c r="L26" s="22" t="n"/>
      <c r="M26" s="22" t="n"/>
      <c r="N26" s="27" t="n"/>
      <c r="O26" s="12">
        <f>IF(D26="","",ROUND(D26*Ajustes!$C$8/100*Ajustes!$C$9*(1+Ajustes!$C$13),2))</f>
        <v/>
      </c>
      <c r="P26" s="28">
        <f>IF(D26="","",O26+N(K26)+N(N26))</f>
        <v/>
      </c>
      <c r="Q26" s="29">
        <f>IF(OR(D26="",E26=""),"",Ajustes!$C$6+E26-1)</f>
        <v/>
      </c>
      <c r="R26" s="30">
        <f>IF(D26="","",IF(E26="","Sin día",IF(SUMIF($E$7:$E$46,E26,$J$7:$J$46)&gt;Ajustes!$C$12,"Día largo","OK")))</f>
        <v/>
      </c>
    </row>
    <row r="27">
      <c r="B27" s="22" t="n"/>
      <c r="C27" s="22" t="n"/>
      <c r="D27" s="23" t="n"/>
      <c r="E27" s="24" t="n"/>
      <c r="F27" s="24" t="n"/>
      <c r="G27" s="24" t="n"/>
      <c r="H27" s="25">
        <f>IF(D27="","",ROUND(D27/IF(N(F27)&gt;0,F27,Ajustes!$C$10),2))</f>
        <v/>
      </c>
      <c r="I27" s="25">
        <f>IF(D27="","",ROUND(N(G27)*Ajustes!$C$11/60,2))</f>
        <v/>
      </c>
      <c r="J27" s="26">
        <f>IF(D27="","",H27+I27)</f>
        <v/>
      </c>
      <c r="K27" s="27" t="n"/>
      <c r="L27" s="22" t="n"/>
      <c r="M27" s="22" t="n"/>
      <c r="N27" s="27" t="n"/>
      <c r="O27" s="12">
        <f>IF(D27="","",ROUND(D27*Ajustes!$C$8/100*Ajustes!$C$9*(1+Ajustes!$C$13),2))</f>
        <v/>
      </c>
      <c r="P27" s="28">
        <f>IF(D27="","",O27+N(K27)+N(N27))</f>
        <v/>
      </c>
      <c r="Q27" s="29">
        <f>IF(OR(D27="",E27=""),"",Ajustes!$C$6+E27-1)</f>
        <v/>
      </c>
      <c r="R27" s="30">
        <f>IF(D27="","",IF(E27="","Sin día",IF(SUMIF($E$7:$E$46,E27,$J$7:$J$46)&gt;Ajustes!$C$12,"Día largo","OK")))</f>
        <v/>
      </c>
    </row>
    <row r="28">
      <c r="B28" s="22" t="n"/>
      <c r="C28" s="22" t="n"/>
      <c r="D28" s="23" t="n"/>
      <c r="E28" s="24" t="n"/>
      <c r="F28" s="24" t="n"/>
      <c r="G28" s="24" t="n"/>
      <c r="H28" s="25">
        <f>IF(D28="","",ROUND(D28/IF(N(F28)&gt;0,F28,Ajustes!$C$10),2))</f>
        <v/>
      </c>
      <c r="I28" s="25">
        <f>IF(D28="","",ROUND(N(G28)*Ajustes!$C$11/60,2))</f>
        <v/>
      </c>
      <c r="J28" s="26">
        <f>IF(D28="","",H28+I28)</f>
        <v/>
      </c>
      <c r="K28" s="27" t="n"/>
      <c r="L28" s="22" t="n"/>
      <c r="M28" s="22" t="n"/>
      <c r="N28" s="27" t="n"/>
      <c r="O28" s="12">
        <f>IF(D28="","",ROUND(D28*Ajustes!$C$8/100*Ajustes!$C$9*(1+Ajustes!$C$13),2))</f>
        <v/>
      </c>
      <c r="P28" s="28">
        <f>IF(D28="","",O28+N(K28)+N(N28))</f>
        <v/>
      </c>
      <c r="Q28" s="29">
        <f>IF(OR(D28="",E28=""),"",Ajustes!$C$6+E28-1)</f>
        <v/>
      </c>
      <c r="R28" s="30">
        <f>IF(D28="","",IF(E28="","Sin día",IF(SUMIF($E$7:$E$46,E28,$J$7:$J$46)&gt;Ajustes!$C$12,"Día largo","OK")))</f>
        <v/>
      </c>
    </row>
    <row r="29">
      <c r="B29" s="22" t="n"/>
      <c r="C29" s="22" t="n"/>
      <c r="D29" s="23" t="n"/>
      <c r="E29" s="24" t="n"/>
      <c r="F29" s="24" t="n"/>
      <c r="G29" s="24" t="n"/>
      <c r="H29" s="25">
        <f>IF(D29="","",ROUND(D29/IF(N(F29)&gt;0,F29,Ajustes!$C$10),2))</f>
        <v/>
      </c>
      <c r="I29" s="25">
        <f>IF(D29="","",ROUND(N(G29)*Ajustes!$C$11/60,2))</f>
        <v/>
      </c>
      <c r="J29" s="26">
        <f>IF(D29="","",H29+I29)</f>
        <v/>
      </c>
      <c r="K29" s="27" t="n"/>
      <c r="L29" s="22" t="n"/>
      <c r="M29" s="22" t="n"/>
      <c r="N29" s="27" t="n"/>
      <c r="O29" s="12">
        <f>IF(D29="","",ROUND(D29*Ajustes!$C$8/100*Ajustes!$C$9*(1+Ajustes!$C$13),2))</f>
        <v/>
      </c>
      <c r="P29" s="28">
        <f>IF(D29="","",O29+N(K29)+N(N29))</f>
        <v/>
      </c>
      <c r="Q29" s="29">
        <f>IF(OR(D29="",E29=""),"",Ajustes!$C$6+E29-1)</f>
        <v/>
      </c>
      <c r="R29" s="30">
        <f>IF(D29="","",IF(E29="","Sin día",IF(SUMIF($E$7:$E$46,E29,$J$7:$J$46)&gt;Ajustes!$C$12,"Día largo","OK")))</f>
        <v/>
      </c>
    </row>
    <row r="30">
      <c r="B30" s="22" t="n"/>
      <c r="C30" s="22" t="n"/>
      <c r="D30" s="23" t="n"/>
      <c r="E30" s="24" t="n"/>
      <c r="F30" s="24" t="n"/>
      <c r="G30" s="24" t="n"/>
      <c r="H30" s="25">
        <f>IF(D30="","",ROUND(D30/IF(N(F30)&gt;0,F30,Ajustes!$C$10),2))</f>
        <v/>
      </c>
      <c r="I30" s="25">
        <f>IF(D30="","",ROUND(N(G30)*Ajustes!$C$11/60,2))</f>
        <v/>
      </c>
      <c r="J30" s="26">
        <f>IF(D30="","",H30+I30)</f>
        <v/>
      </c>
      <c r="K30" s="27" t="n"/>
      <c r="L30" s="22" t="n"/>
      <c r="M30" s="22" t="n"/>
      <c r="N30" s="27" t="n"/>
      <c r="O30" s="12">
        <f>IF(D30="","",ROUND(D30*Ajustes!$C$8/100*Ajustes!$C$9*(1+Ajustes!$C$13),2))</f>
        <v/>
      </c>
      <c r="P30" s="28">
        <f>IF(D30="","",O30+N(K30)+N(N30))</f>
        <v/>
      </c>
      <c r="Q30" s="29">
        <f>IF(OR(D30="",E30=""),"",Ajustes!$C$6+E30-1)</f>
        <v/>
      </c>
      <c r="R30" s="30">
        <f>IF(D30="","",IF(E30="","Sin día",IF(SUMIF($E$7:$E$46,E30,$J$7:$J$46)&gt;Ajustes!$C$12,"Día largo","OK")))</f>
        <v/>
      </c>
    </row>
    <row r="31">
      <c r="B31" s="22" t="n"/>
      <c r="C31" s="22" t="n"/>
      <c r="D31" s="23" t="n"/>
      <c r="E31" s="24" t="n"/>
      <c r="F31" s="24" t="n"/>
      <c r="G31" s="24" t="n"/>
      <c r="H31" s="25">
        <f>IF(D31="","",ROUND(D31/IF(N(F31)&gt;0,F31,Ajustes!$C$10),2))</f>
        <v/>
      </c>
      <c r="I31" s="25">
        <f>IF(D31="","",ROUND(N(G31)*Ajustes!$C$11/60,2))</f>
        <v/>
      </c>
      <c r="J31" s="26">
        <f>IF(D31="","",H31+I31)</f>
        <v/>
      </c>
      <c r="K31" s="27" t="n"/>
      <c r="L31" s="22" t="n"/>
      <c r="M31" s="22" t="n"/>
      <c r="N31" s="27" t="n"/>
      <c r="O31" s="12">
        <f>IF(D31="","",ROUND(D31*Ajustes!$C$8/100*Ajustes!$C$9*(1+Ajustes!$C$13),2))</f>
        <v/>
      </c>
      <c r="P31" s="28">
        <f>IF(D31="","",O31+N(K31)+N(N31))</f>
        <v/>
      </c>
      <c r="Q31" s="29">
        <f>IF(OR(D31="",E31=""),"",Ajustes!$C$6+E31-1)</f>
        <v/>
      </c>
      <c r="R31" s="30">
        <f>IF(D31="","",IF(E31="","Sin día",IF(SUMIF($E$7:$E$46,E31,$J$7:$J$46)&gt;Ajustes!$C$12,"Día largo","OK")))</f>
        <v/>
      </c>
    </row>
    <row r="32">
      <c r="B32" s="22" t="n"/>
      <c r="C32" s="22" t="n"/>
      <c r="D32" s="23" t="n"/>
      <c r="E32" s="24" t="n"/>
      <c r="F32" s="24" t="n"/>
      <c r="G32" s="24" t="n"/>
      <c r="H32" s="25">
        <f>IF(D32="","",ROUND(D32/IF(N(F32)&gt;0,F32,Ajustes!$C$10),2))</f>
        <v/>
      </c>
      <c r="I32" s="25">
        <f>IF(D32="","",ROUND(N(G32)*Ajustes!$C$11/60,2))</f>
        <v/>
      </c>
      <c r="J32" s="26">
        <f>IF(D32="","",H32+I32)</f>
        <v/>
      </c>
      <c r="K32" s="27" t="n"/>
      <c r="L32" s="22" t="n"/>
      <c r="M32" s="22" t="n"/>
      <c r="N32" s="27" t="n"/>
      <c r="O32" s="12">
        <f>IF(D32="","",ROUND(D32*Ajustes!$C$8/100*Ajustes!$C$9*(1+Ajustes!$C$13),2))</f>
        <v/>
      </c>
      <c r="P32" s="28">
        <f>IF(D32="","",O32+N(K32)+N(N32))</f>
        <v/>
      </c>
      <c r="Q32" s="29">
        <f>IF(OR(D32="",E32=""),"",Ajustes!$C$6+E32-1)</f>
        <v/>
      </c>
      <c r="R32" s="30">
        <f>IF(D32="","",IF(E32="","Sin día",IF(SUMIF($E$7:$E$46,E32,$J$7:$J$46)&gt;Ajustes!$C$12,"Día largo","OK")))</f>
        <v/>
      </c>
    </row>
    <row r="33">
      <c r="B33" s="22" t="n"/>
      <c r="C33" s="22" t="n"/>
      <c r="D33" s="23" t="n"/>
      <c r="E33" s="24" t="n"/>
      <c r="F33" s="24" t="n"/>
      <c r="G33" s="24" t="n"/>
      <c r="H33" s="25">
        <f>IF(D33="","",ROUND(D33/IF(N(F33)&gt;0,F33,Ajustes!$C$10),2))</f>
        <v/>
      </c>
      <c r="I33" s="25">
        <f>IF(D33="","",ROUND(N(G33)*Ajustes!$C$11/60,2))</f>
        <v/>
      </c>
      <c r="J33" s="26">
        <f>IF(D33="","",H33+I33)</f>
        <v/>
      </c>
      <c r="K33" s="27" t="n"/>
      <c r="L33" s="22" t="n"/>
      <c r="M33" s="22" t="n"/>
      <c r="N33" s="27" t="n"/>
      <c r="O33" s="12">
        <f>IF(D33="","",ROUND(D33*Ajustes!$C$8/100*Ajustes!$C$9*(1+Ajustes!$C$13),2))</f>
        <v/>
      </c>
      <c r="P33" s="28">
        <f>IF(D33="","",O33+N(K33)+N(N33))</f>
        <v/>
      </c>
      <c r="Q33" s="29">
        <f>IF(OR(D33="",E33=""),"",Ajustes!$C$6+E33-1)</f>
        <v/>
      </c>
      <c r="R33" s="30">
        <f>IF(D33="","",IF(E33="","Sin día",IF(SUMIF($E$7:$E$46,E33,$J$7:$J$46)&gt;Ajustes!$C$12,"Día largo","OK")))</f>
        <v/>
      </c>
    </row>
    <row r="34">
      <c r="B34" s="22" t="n"/>
      <c r="C34" s="22" t="n"/>
      <c r="D34" s="23" t="n"/>
      <c r="E34" s="24" t="n"/>
      <c r="F34" s="24" t="n"/>
      <c r="G34" s="24" t="n"/>
      <c r="H34" s="25">
        <f>IF(D34="","",ROUND(D34/IF(N(F34)&gt;0,F34,Ajustes!$C$10),2))</f>
        <v/>
      </c>
      <c r="I34" s="25">
        <f>IF(D34="","",ROUND(N(G34)*Ajustes!$C$11/60,2))</f>
        <v/>
      </c>
      <c r="J34" s="26">
        <f>IF(D34="","",H34+I34)</f>
        <v/>
      </c>
      <c r="K34" s="27" t="n"/>
      <c r="L34" s="22" t="n"/>
      <c r="M34" s="22" t="n"/>
      <c r="N34" s="27" t="n"/>
      <c r="O34" s="12">
        <f>IF(D34="","",ROUND(D34*Ajustes!$C$8/100*Ajustes!$C$9*(1+Ajustes!$C$13),2))</f>
        <v/>
      </c>
      <c r="P34" s="28">
        <f>IF(D34="","",O34+N(K34)+N(N34))</f>
        <v/>
      </c>
      <c r="Q34" s="29">
        <f>IF(OR(D34="",E34=""),"",Ajustes!$C$6+E34-1)</f>
        <v/>
      </c>
      <c r="R34" s="30">
        <f>IF(D34="","",IF(E34="","Sin día",IF(SUMIF($E$7:$E$46,E34,$J$7:$J$46)&gt;Ajustes!$C$12,"Día largo","OK")))</f>
        <v/>
      </c>
    </row>
    <row r="35">
      <c r="B35" s="22" t="n"/>
      <c r="C35" s="22" t="n"/>
      <c r="D35" s="23" t="n"/>
      <c r="E35" s="24" t="n"/>
      <c r="F35" s="24" t="n"/>
      <c r="G35" s="24" t="n"/>
      <c r="H35" s="25">
        <f>IF(D35="","",ROUND(D35/IF(N(F35)&gt;0,F35,Ajustes!$C$10),2))</f>
        <v/>
      </c>
      <c r="I35" s="25">
        <f>IF(D35="","",ROUND(N(G35)*Ajustes!$C$11/60,2))</f>
        <v/>
      </c>
      <c r="J35" s="26">
        <f>IF(D35="","",H35+I35)</f>
        <v/>
      </c>
      <c r="K35" s="27" t="n"/>
      <c r="L35" s="22" t="n"/>
      <c r="M35" s="22" t="n"/>
      <c r="N35" s="27" t="n"/>
      <c r="O35" s="12">
        <f>IF(D35="","",ROUND(D35*Ajustes!$C$8/100*Ajustes!$C$9*(1+Ajustes!$C$13),2))</f>
        <v/>
      </c>
      <c r="P35" s="28">
        <f>IF(D35="","",O35+N(K35)+N(N35))</f>
        <v/>
      </c>
      <c r="Q35" s="29">
        <f>IF(OR(D35="",E35=""),"",Ajustes!$C$6+E35-1)</f>
        <v/>
      </c>
      <c r="R35" s="30">
        <f>IF(D35="","",IF(E35="","Sin día",IF(SUMIF($E$7:$E$46,E35,$J$7:$J$46)&gt;Ajustes!$C$12,"Día largo","OK")))</f>
        <v/>
      </c>
    </row>
    <row r="36">
      <c r="B36" s="22" t="n"/>
      <c r="C36" s="22" t="n"/>
      <c r="D36" s="23" t="n"/>
      <c r="E36" s="24" t="n"/>
      <c r="F36" s="24" t="n"/>
      <c r="G36" s="24" t="n"/>
      <c r="H36" s="25">
        <f>IF(D36="","",ROUND(D36/IF(N(F36)&gt;0,F36,Ajustes!$C$10),2))</f>
        <v/>
      </c>
      <c r="I36" s="25">
        <f>IF(D36="","",ROUND(N(G36)*Ajustes!$C$11/60,2))</f>
        <v/>
      </c>
      <c r="J36" s="26">
        <f>IF(D36="","",H36+I36)</f>
        <v/>
      </c>
      <c r="K36" s="27" t="n"/>
      <c r="L36" s="22" t="n"/>
      <c r="M36" s="22" t="n"/>
      <c r="N36" s="27" t="n"/>
      <c r="O36" s="12">
        <f>IF(D36="","",ROUND(D36*Ajustes!$C$8/100*Ajustes!$C$9*(1+Ajustes!$C$13),2))</f>
        <v/>
      </c>
      <c r="P36" s="28">
        <f>IF(D36="","",O36+N(K36)+N(N36))</f>
        <v/>
      </c>
      <c r="Q36" s="29">
        <f>IF(OR(D36="",E36=""),"",Ajustes!$C$6+E36-1)</f>
        <v/>
      </c>
      <c r="R36" s="30">
        <f>IF(D36="","",IF(E36="","Sin día",IF(SUMIF($E$7:$E$46,E36,$J$7:$J$46)&gt;Ajustes!$C$12,"Día largo","OK")))</f>
        <v/>
      </c>
    </row>
    <row r="37">
      <c r="B37" s="22" t="n"/>
      <c r="C37" s="22" t="n"/>
      <c r="D37" s="23" t="n"/>
      <c r="E37" s="24" t="n"/>
      <c r="F37" s="24" t="n"/>
      <c r="G37" s="24" t="n"/>
      <c r="H37" s="25">
        <f>IF(D37="","",ROUND(D37/IF(N(F37)&gt;0,F37,Ajustes!$C$10),2))</f>
        <v/>
      </c>
      <c r="I37" s="25">
        <f>IF(D37="","",ROUND(N(G37)*Ajustes!$C$11/60,2))</f>
        <v/>
      </c>
      <c r="J37" s="26">
        <f>IF(D37="","",H37+I37)</f>
        <v/>
      </c>
      <c r="K37" s="27" t="n"/>
      <c r="L37" s="22" t="n"/>
      <c r="M37" s="22" t="n"/>
      <c r="N37" s="27" t="n"/>
      <c r="O37" s="12">
        <f>IF(D37="","",ROUND(D37*Ajustes!$C$8/100*Ajustes!$C$9*(1+Ajustes!$C$13),2))</f>
        <v/>
      </c>
      <c r="P37" s="28">
        <f>IF(D37="","",O37+N(K37)+N(N37))</f>
        <v/>
      </c>
      <c r="Q37" s="29">
        <f>IF(OR(D37="",E37=""),"",Ajustes!$C$6+E37-1)</f>
        <v/>
      </c>
      <c r="R37" s="30">
        <f>IF(D37="","",IF(E37="","Sin día",IF(SUMIF($E$7:$E$46,E37,$J$7:$J$46)&gt;Ajustes!$C$12,"Día largo","OK")))</f>
        <v/>
      </c>
    </row>
    <row r="38">
      <c r="B38" s="22" t="n"/>
      <c r="C38" s="22" t="n"/>
      <c r="D38" s="23" t="n"/>
      <c r="E38" s="24" t="n"/>
      <c r="F38" s="24" t="n"/>
      <c r="G38" s="24" t="n"/>
      <c r="H38" s="25">
        <f>IF(D38="","",ROUND(D38/IF(N(F38)&gt;0,F38,Ajustes!$C$10),2))</f>
        <v/>
      </c>
      <c r="I38" s="25">
        <f>IF(D38="","",ROUND(N(G38)*Ajustes!$C$11/60,2))</f>
        <v/>
      </c>
      <c r="J38" s="26">
        <f>IF(D38="","",H38+I38)</f>
        <v/>
      </c>
      <c r="K38" s="27" t="n"/>
      <c r="L38" s="22" t="n"/>
      <c r="M38" s="22" t="n"/>
      <c r="N38" s="27" t="n"/>
      <c r="O38" s="12">
        <f>IF(D38="","",ROUND(D38*Ajustes!$C$8/100*Ajustes!$C$9*(1+Ajustes!$C$13),2))</f>
        <v/>
      </c>
      <c r="P38" s="28">
        <f>IF(D38="","",O38+N(K38)+N(N38))</f>
        <v/>
      </c>
      <c r="Q38" s="29">
        <f>IF(OR(D38="",E38=""),"",Ajustes!$C$6+E38-1)</f>
        <v/>
      </c>
      <c r="R38" s="30">
        <f>IF(D38="","",IF(E38="","Sin día",IF(SUMIF($E$7:$E$46,E38,$J$7:$J$46)&gt;Ajustes!$C$12,"Día largo","OK")))</f>
        <v/>
      </c>
    </row>
    <row r="39">
      <c r="B39" s="22" t="n"/>
      <c r="C39" s="22" t="n"/>
      <c r="D39" s="23" t="n"/>
      <c r="E39" s="24" t="n"/>
      <c r="F39" s="24" t="n"/>
      <c r="G39" s="24" t="n"/>
      <c r="H39" s="25">
        <f>IF(D39="","",ROUND(D39/IF(N(F39)&gt;0,F39,Ajustes!$C$10),2))</f>
        <v/>
      </c>
      <c r="I39" s="25">
        <f>IF(D39="","",ROUND(N(G39)*Ajustes!$C$11/60,2))</f>
        <v/>
      </c>
      <c r="J39" s="26">
        <f>IF(D39="","",H39+I39)</f>
        <v/>
      </c>
      <c r="K39" s="27" t="n"/>
      <c r="L39" s="22" t="n"/>
      <c r="M39" s="22" t="n"/>
      <c r="N39" s="27" t="n"/>
      <c r="O39" s="12">
        <f>IF(D39="","",ROUND(D39*Ajustes!$C$8/100*Ajustes!$C$9*(1+Ajustes!$C$13),2))</f>
        <v/>
      </c>
      <c r="P39" s="28">
        <f>IF(D39="","",O39+N(K39)+N(N39))</f>
        <v/>
      </c>
      <c r="Q39" s="29">
        <f>IF(OR(D39="",E39=""),"",Ajustes!$C$6+E39-1)</f>
        <v/>
      </c>
      <c r="R39" s="30">
        <f>IF(D39="","",IF(E39="","Sin día",IF(SUMIF($E$7:$E$46,E39,$J$7:$J$46)&gt;Ajustes!$C$12,"Día largo","OK")))</f>
        <v/>
      </c>
    </row>
    <row r="40">
      <c r="B40" s="22" t="n"/>
      <c r="C40" s="22" t="n"/>
      <c r="D40" s="23" t="n"/>
      <c r="E40" s="24" t="n"/>
      <c r="F40" s="24" t="n"/>
      <c r="G40" s="24" t="n"/>
      <c r="H40" s="25">
        <f>IF(D40="","",ROUND(D40/IF(N(F40)&gt;0,F40,Ajustes!$C$10),2))</f>
        <v/>
      </c>
      <c r="I40" s="25">
        <f>IF(D40="","",ROUND(N(G40)*Ajustes!$C$11/60,2))</f>
        <v/>
      </c>
      <c r="J40" s="26">
        <f>IF(D40="","",H40+I40)</f>
        <v/>
      </c>
      <c r="K40" s="27" t="n"/>
      <c r="L40" s="22" t="n"/>
      <c r="M40" s="22" t="n"/>
      <c r="N40" s="27" t="n"/>
      <c r="O40" s="12">
        <f>IF(D40="","",ROUND(D40*Ajustes!$C$8/100*Ajustes!$C$9*(1+Ajustes!$C$13),2))</f>
        <v/>
      </c>
      <c r="P40" s="28">
        <f>IF(D40="","",O40+N(K40)+N(N40))</f>
        <v/>
      </c>
      <c r="Q40" s="29">
        <f>IF(OR(D40="",E40=""),"",Ajustes!$C$6+E40-1)</f>
        <v/>
      </c>
      <c r="R40" s="30">
        <f>IF(D40="","",IF(E40="","Sin día",IF(SUMIF($E$7:$E$46,E40,$J$7:$J$46)&gt;Ajustes!$C$12,"Día largo","OK")))</f>
        <v/>
      </c>
    </row>
    <row r="41">
      <c r="B41" s="22" t="n"/>
      <c r="C41" s="22" t="n"/>
      <c r="D41" s="23" t="n"/>
      <c r="E41" s="24" t="n"/>
      <c r="F41" s="24" t="n"/>
      <c r="G41" s="24" t="n"/>
      <c r="H41" s="25">
        <f>IF(D41="","",ROUND(D41/IF(N(F41)&gt;0,F41,Ajustes!$C$10),2))</f>
        <v/>
      </c>
      <c r="I41" s="25">
        <f>IF(D41="","",ROUND(N(G41)*Ajustes!$C$11/60,2))</f>
        <v/>
      </c>
      <c r="J41" s="26">
        <f>IF(D41="","",H41+I41)</f>
        <v/>
      </c>
      <c r="K41" s="27" t="n"/>
      <c r="L41" s="22" t="n"/>
      <c r="M41" s="22" t="n"/>
      <c r="N41" s="27" t="n"/>
      <c r="O41" s="12">
        <f>IF(D41="","",ROUND(D41*Ajustes!$C$8/100*Ajustes!$C$9*(1+Ajustes!$C$13),2))</f>
        <v/>
      </c>
      <c r="P41" s="28">
        <f>IF(D41="","",O41+N(K41)+N(N41))</f>
        <v/>
      </c>
      <c r="Q41" s="29">
        <f>IF(OR(D41="",E41=""),"",Ajustes!$C$6+E41-1)</f>
        <v/>
      </c>
      <c r="R41" s="30">
        <f>IF(D41="","",IF(E41="","Sin día",IF(SUMIF($E$7:$E$46,E41,$J$7:$J$46)&gt;Ajustes!$C$12,"Día largo","OK")))</f>
        <v/>
      </c>
    </row>
    <row r="42">
      <c r="B42" s="22" t="n"/>
      <c r="C42" s="22" t="n"/>
      <c r="D42" s="23" t="n"/>
      <c r="E42" s="24" t="n"/>
      <c r="F42" s="24" t="n"/>
      <c r="G42" s="24" t="n"/>
      <c r="H42" s="25">
        <f>IF(D42="","",ROUND(D42/IF(N(F42)&gt;0,F42,Ajustes!$C$10),2))</f>
        <v/>
      </c>
      <c r="I42" s="25">
        <f>IF(D42="","",ROUND(N(G42)*Ajustes!$C$11/60,2))</f>
        <v/>
      </c>
      <c r="J42" s="26">
        <f>IF(D42="","",H42+I42)</f>
        <v/>
      </c>
      <c r="K42" s="27" t="n"/>
      <c r="L42" s="22" t="n"/>
      <c r="M42" s="22" t="n"/>
      <c r="N42" s="27" t="n"/>
      <c r="O42" s="12">
        <f>IF(D42="","",ROUND(D42*Ajustes!$C$8/100*Ajustes!$C$9*(1+Ajustes!$C$13),2))</f>
        <v/>
      </c>
      <c r="P42" s="28">
        <f>IF(D42="","",O42+N(K42)+N(N42))</f>
        <v/>
      </c>
      <c r="Q42" s="29">
        <f>IF(OR(D42="",E42=""),"",Ajustes!$C$6+E42-1)</f>
        <v/>
      </c>
      <c r="R42" s="30">
        <f>IF(D42="","",IF(E42="","Sin día",IF(SUMIF($E$7:$E$46,E42,$J$7:$J$46)&gt;Ajustes!$C$12,"Día largo","OK")))</f>
        <v/>
      </c>
    </row>
    <row r="43">
      <c r="B43" s="22" t="n"/>
      <c r="C43" s="22" t="n"/>
      <c r="D43" s="23" t="n"/>
      <c r="E43" s="24" t="n"/>
      <c r="F43" s="24" t="n"/>
      <c r="G43" s="24" t="n"/>
      <c r="H43" s="25">
        <f>IF(D43="","",ROUND(D43/IF(N(F43)&gt;0,F43,Ajustes!$C$10),2))</f>
        <v/>
      </c>
      <c r="I43" s="25">
        <f>IF(D43="","",ROUND(N(G43)*Ajustes!$C$11/60,2))</f>
        <v/>
      </c>
      <c r="J43" s="26">
        <f>IF(D43="","",H43+I43)</f>
        <v/>
      </c>
      <c r="K43" s="27" t="n"/>
      <c r="L43" s="22" t="n"/>
      <c r="M43" s="22" t="n"/>
      <c r="N43" s="27" t="n"/>
      <c r="O43" s="12">
        <f>IF(D43="","",ROUND(D43*Ajustes!$C$8/100*Ajustes!$C$9*(1+Ajustes!$C$13),2))</f>
        <v/>
      </c>
      <c r="P43" s="28">
        <f>IF(D43="","",O43+N(K43)+N(N43))</f>
        <v/>
      </c>
      <c r="Q43" s="29">
        <f>IF(OR(D43="",E43=""),"",Ajustes!$C$6+E43-1)</f>
        <v/>
      </c>
      <c r="R43" s="30">
        <f>IF(D43="","",IF(E43="","Sin día",IF(SUMIF($E$7:$E$46,E43,$J$7:$J$46)&gt;Ajustes!$C$12,"Día largo","OK")))</f>
        <v/>
      </c>
    </row>
    <row r="44">
      <c r="B44" s="22" t="n"/>
      <c r="C44" s="22" t="n"/>
      <c r="D44" s="23" t="n"/>
      <c r="E44" s="24" t="n"/>
      <c r="F44" s="24" t="n"/>
      <c r="G44" s="24" t="n"/>
      <c r="H44" s="25">
        <f>IF(D44="","",ROUND(D44/IF(N(F44)&gt;0,F44,Ajustes!$C$10),2))</f>
        <v/>
      </c>
      <c r="I44" s="25">
        <f>IF(D44="","",ROUND(N(G44)*Ajustes!$C$11/60,2))</f>
        <v/>
      </c>
      <c r="J44" s="26">
        <f>IF(D44="","",H44+I44)</f>
        <v/>
      </c>
      <c r="K44" s="27" t="n"/>
      <c r="L44" s="22" t="n"/>
      <c r="M44" s="22" t="n"/>
      <c r="N44" s="27" t="n"/>
      <c r="O44" s="12">
        <f>IF(D44="","",ROUND(D44*Ajustes!$C$8/100*Ajustes!$C$9*(1+Ajustes!$C$13),2))</f>
        <v/>
      </c>
      <c r="P44" s="28">
        <f>IF(D44="","",O44+N(K44)+N(N44))</f>
        <v/>
      </c>
      <c r="Q44" s="29">
        <f>IF(OR(D44="",E44=""),"",Ajustes!$C$6+E44-1)</f>
        <v/>
      </c>
      <c r="R44" s="30">
        <f>IF(D44="","",IF(E44="","Sin día",IF(SUMIF($E$7:$E$46,E44,$J$7:$J$46)&gt;Ajustes!$C$12,"Día largo","OK")))</f>
        <v/>
      </c>
    </row>
    <row r="45">
      <c r="B45" s="22" t="n"/>
      <c r="C45" s="22" t="n"/>
      <c r="D45" s="23" t="n"/>
      <c r="E45" s="24" t="n"/>
      <c r="F45" s="24" t="n"/>
      <c r="G45" s="24" t="n"/>
      <c r="H45" s="25">
        <f>IF(D45="","",ROUND(D45/IF(N(F45)&gt;0,F45,Ajustes!$C$10),2))</f>
        <v/>
      </c>
      <c r="I45" s="25">
        <f>IF(D45="","",ROUND(N(G45)*Ajustes!$C$11/60,2))</f>
        <v/>
      </c>
      <c r="J45" s="26">
        <f>IF(D45="","",H45+I45)</f>
        <v/>
      </c>
      <c r="K45" s="27" t="n"/>
      <c r="L45" s="22" t="n"/>
      <c r="M45" s="22" t="n"/>
      <c r="N45" s="27" t="n"/>
      <c r="O45" s="12">
        <f>IF(D45="","",ROUND(D45*Ajustes!$C$8/100*Ajustes!$C$9*(1+Ajustes!$C$13),2))</f>
        <v/>
      </c>
      <c r="P45" s="28">
        <f>IF(D45="","",O45+N(K45)+N(N45))</f>
        <v/>
      </c>
      <c r="Q45" s="29">
        <f>IF(OR(D45="",E45=""),"",Ajustes!$C$6+E45-1)</f>
        <v/>
      </c>
      <c r="R45" s="30">
        <f>IF(D45="","",IF(E45="","Sin día",IF(SUMIF($E$7:$E$46,E45,$J$7:$J$46)&gt;Ajustes!$C$12,"Día largo","OK")))</f>
        <v/>
      </c>
    </row>
    <row r="46">
      <c r="B46" s="22" t="n"/>
      <c r="C46" s="22" t="n"/>
      <c r="D46" s="23" t="n"/>
      <c r="E46" s="24" t="n"/>
      <c r="F46" s="24" t="n"/>
      <c r="G46" s="24" t="n"/>
      <c r="H46" s="25">
        <f>IF(D46="","",ROUND(D46/IF(N(F46)&gt;0,F46,Ajustes!$C$10),2))</f>
        <v/>
      </c>
      <c r="I46" s="25">
        <f>IF(D46="","",ROUND(N(G46)*Ajustes!$C$11/60,2))</f>
        <v/>
      </c>
      <c r="J46" s="26">
        <f>IF(D46="","",H46+I46)</f>
        <v/>
      </c>
      <c r="K46" s="27" t="n"/>
      <c r="L46" s="22" t="n"/>
      <c r="M46" s="22" t="n"/>
      <c r="N46" s="27" t="n"/>
      <c r="O46" s="12">
        <f>IF(D46="","",ROUND(D46*Ajustes!$C$8/100*Ajustes!$C$9*(1+Ajustes!$C$13),2))</f>
        <v/>
      </c>
      <c r="P46" s="28">
        <f>IF(D46="","",O46+N(K46)+N(N46))</f>
        <v/>
      </c>
      <c r="Q46" s="29">
        <f>IF(OR(D46="",E46=""),"",Ajustes!$C$6+E46-1)</f>
        <v/>
      </c>
      <c r="R46" s="30">
        <f>IF(D46="","",IF(E46="","Sin día",IF(SUMIF($E$7:$E$46,E46,$J$7:$J$46)&gt;Ajustes!$C$12,"Día largo","OK")))</f>
        <v/>
      </c>
    </row>
    <row r="47">
      <c r="B47" s="14" t="inlineStr">
        <is>
          <t>TOTAL</t>
        </is>
      </c>
      <c r="D47" s="19">
        <f>SUM(D7:D46)</f>
        <v/>
      </c>
      <c r="G47" s="19">
        <f>SUM(G7:G46)</f>
        <v/>
      </c>
      <c r="H47" s="31">
        <f>SUM(H7:H46)</f>
        <v/>
      </c>
      <c r="I47" s="31">
        <f>SUM(I7:I46)</f>
        <v/>
      </c>
      <c r="J47" s="31">
        <f>SUM(J7:J46)</f>
        <v/>
      </c>
      <c r="K47" s="15">
        <f>SUM(K7:K46)</f>
        <v/>
      </c>
      <c r="N47" s="15">
        <f>SUM(N7:N46)</f>
        <v/>
      </c>
      <c r="O47" s="15">
        <f>SUM(O7:O46)</f>
        <v/>
      </c>
      <c r="P47" s="15">
        <f>SUM(P7:P46)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R2"/>
    <mergeCell ref="B3:R3"/>
  </mergeCells>
  <conditionalFormatting sqref="P7:P46">
    <cfRule type="dataBar" priority="1">
      <dataBar>
        <cfvo type="num" val="0"/>
        <cfvo type="max"/>
        <color rgb="0010B981"/>
      </dataBar>
    </cfRule>
  </conditionalFormatting>
  <conditionalFormatting sqref="B7:C46">
    <cfRule type="expression" priority="2" dxfId="3">
      <formula>MOD(ROW(),2)=0</formula>
    </cfRule>
  </conditionalFormatting>
  <conditionalFormatting sqref="R7:R46">
    <cfRule type="cellIs" priority="3" operator="equal" dxfId="2">
      <formula>"Día largo"</formula>
    </cfRule>
    <cfRule type="cellIs" priority="4" operator="equal" dxfId="1">
      <formula>"OK"</formula>
    </cfRule>
  </conditionalFormatting>
  <dataValidations count="1">
    <dataValidation sqref="L7:L46" showDropDown="0" showInputMessage="0" showErrorMessage="0" allowBlank="1" type="list">
      <formula1>=Listas!$A$2:$A$8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O30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6" customWidth="1" min="2" max="2"/>
    <col width="12" customWidth="1" min="3" max="3"/>
    <col width="7" customWidth="1" min="4" max="4"/>
    <col width="20" customWidth="1" min="5" max="5"/>
    <col width="20" customWidth="1" min="6" max="6"/>
    <col width="8" customWidth="1" min="7" max="7"/>
    <col width="9" customWidth="1" min="8" max="8"/>
    <col width="12" customWidth="1" min="9" max="9"/>
    <col width="13" customWidth="1" min="10" max="10"/>
    <col width="11" customWidth="1" min="11" max="11"/>
    <col width="12" customWidth="1" min="12" max="12"/>
    <col width="12" customWidth="1" min="13" max="13"/>
    <col width="13" customWidth="1" min="14" max="14"/>
    <col width="12" customWidth="1" min="15" max="15"/>
  </cols>
  <sheetData>
    <row r="2" ht="34" customHeight="1">
      <c r="B2" s="1" t="inlineStr">
        <is>
          <t>Itinerario día a día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B3" s="3" t="inlineStr">
        <is>
          <t>Agrupa las etapas por día: de dónde sales, dónde duermes, cuántas horas conduces y cuánto gastas</t>
        </is>
      </c>
    </row>
    <row r="6" ht="40" customHeight="1">
      <c r="B6" s="10" t="inlineStr">
        <is>
          <t>Día</t>
        </is>
      </c>
      <c r="C6" s="10" t="inlineStr">
        <is>
          <t>Fecha</t>
        </is>
      </c>
      <c r="D6" s="10" t="inlineStr">
        <is>
          <t>Sem.</t>
        </is>
      </c>
      <c r="E6" s="10" t="inlineStr">
        <is>
          <t>Sales de</t>
        </is>
      </c>
      <c r="F6" s="10" t="inlineStr">
        <is>
          <t>Duermes en</t>
        </is>
      </c>
      <c r="G6" s="10" t="inlineStr">
        <is>
          <t>Etapas</t>
        </is>
      </c>
      <c r="H6" s="10" t="inlineStr">
        <is>
          <t>Km</t>
        </is>
      </c>
      <c r="I6" s="10" t="inlineStr">
        <is>
          <t>Conducción (h)</t>
        </is>
      </c>
      <c r="J6" s="10" t="inlineStr">
        <is>
          <t>Total con paradas (h)</t>
        </is>
      </c>
      <c r="K6" s="10" t="inlineStr">
        <is>
          <t>Peajes</t>
        </is>
      </c>
      <c r="L6" s="10" t="inlineStr">
        <is>
          <t>Alojamiento</t>
        </is>
      </c>
      <c r="M6" s="10" t="inlineStr">
        <is>
          <t>Combustible</t>
        </is>
      </c>
      <c r="N6" s="10" t="inlineStr">
        <is>
          <t>Coste del día</t>
        </is>
      </c>
      <c r="O6" s="10" t="inlineStr">
        <is>
          <t>Aviso</t>
        </is>
      </c>
    </row>
    <row r="7">
      <c r="B7" s="32" t="n">
        <v>1</v>
      </c>
      <c r="C7" s="29">
        <f>IF(G7=0,"",Ajustes!$C$6+B7-1)</f>
        <v/>
      </c>
      <c r="D7" s="30">
        <f>IF(G7=0,"",MID("LunMarMiéJueVieSábDom",WEEKDAY(C7,2)*3-2,3))</f>
        <v/>
      </c>
      <c r="E7" s="17">
        <f>IF(G7=0,"",INDEX(Etapas!$B$7:$B$46,MATCH(B7,Etapas!$E$7:$E$46,0)))</f>
        <v/>
      </c>
      <c r="F7" s="17">
        <f>IF(G7=0,"",INDEX(Etapas!$C$7:$C$46,SUMPRODUCT(MAX((Etapas!$E$7:$E$46=B7)*(ROW(Etapas!$E$7:$E$46)-6)))))</f>
        <v/>
      </c>
      <c r="G7" s="33">
        <f>COUNTIF(Etapas!$E$7:$E$46,B7)</f>
        <v/>
      </c>
      <c r="H7" s="18">
        <f>IF(G7=0,"",SUMIF(Etapas!$E$7:$E$46,B7,Etapas!$D$7:$D$46))</f>
        <v/>
      </c>
      <c r="I7" s="34">
        <f>IF(G7=0,"",SUMIF(Etapas!$E$7:$E$46,B7,Etapas!$H$7:$H$46))</f>
        <v/>
      </c>
      <c r="J7" s="35">
        <f>IF(G7=0,"",SUMIF(Etapas!$E$7:$E$46,B7,Etapas!$J$7:$J$46))</f>
        <v/>
      </c>
      <c r="K7" s="12">
        <f>IF(G7=0,"",SUMIF(Etapas!$E$7:$E$46,B7,Etapas!$K$7:$K$46))</f>
        <v/>
      </c>
      <c r="L7" s="12">
        <f>IF(G7=0,"",SUMIF(Etapas!$E$7:$E$46,B7,Etapas!$N$7:$N$46))</f>
        <v/>
      </c>
      <c r="M7" s="12">
        <f>IF(G7=0,"",SUMIF(Etapas!$E$7:$E$46,B7,Etapas!$O$7:$O$46))</f>
        <v/>
      </c>
      <c r="N7" s="28">
        <f>IF(G7=0,"",K7+L7+M7)</f>
        <v/>
      </c>
      <c r="O7" s="30">
        <f>IF(G7=0,"",IF(J7&gt;Ajustes!$C$12,"Día largo","OK"))</f>
        <v/>
      </c>
    </row>
    <row r="8">
      <c r="B8" s="32" t="n">
        <v>2</v>
      </c>
      <c r="C8" s="29">
        <f>IF(G8=0,"",Ajustes!$C$6+B8-1)</f>
        <v/>
      </c>
      <c r="D8" s="30">
        <f>IF(G8=0,"",MID("LunMarMiéJueVieSábDom",WEEKDAY(C8,2)*3-2,3))</f>
        <v/>
      </c>
      <c r="E8" s="17">
        <f>IF(G8=0,"",INDEX(Etapas!$B$7:$B$46,MATCH(B8,Etapas!$E$7:$E$46,0)))</f>
        <v/>
      </c>
      <c r="F8" s="17">
        <f>IF(G8=0,"",INDEX(Etapas!$C$7:$C$46,SUMPRODUCT(MAX((Etapas!$E$7:$E$46=B8)*(ROW(Etapas!$E$7:$E$46)-6)))))</f>
        <v/>
      </c>
      <c r="G8" s="33">
        <f>COUNTIF(Etapas!$E$7:$E$46,B8)</f>
        <v/>
      </c>
      <c r="H8" s="18">
        <f>IF(G8=0,"",SUMIF(Etapas!$E$7:$E$46,B8,Etapas!$D$7:$D$46))</f>
        <v/>
      </c>
      <c r="I8" s="34">
        <f>IF(G8=0,"",SUMIF(Etapas!$E$7:$E$46,B8,Etapas!$H$7:$H$46))</f>
        <v/>
      </c>
      <c r="J8" s="35">
        <f>IF(G8=0,"",SUMIF(Etapas!$E$7:$E$46,B8,Etapas!$J$7:$J$46))</f>
        <v/>
      </c>
      <c r="K8" s="12">
        <f>IF(G8=0,"",SUMIF(Etapas!$E$7:$E$46,B8,Etapas!$K$7:$K$46))</f>
        <v/>
      </c>
      <c r="L8" s="12">
        <f>IF(G8=0,"",SUMIF(Etapas!$E$7:$E$46,B8,Etapas!$N$7:$N$46))</f>
        <v/>
      </c>
      <c r="M8" s="12">
        <f>IF(G8=0,"",SUMIF(Etapas!$E$7:$E$46,B8,Etapas!$O$7:$O$46))</f>
        <v/>
      </c>
      <c r="N8" s="28">
        <f>IF(G8=0,"",K8+L8+M8)</f>
        <v/>
      </c>
      <c r="O8" s="30">
        <f>IF(G8=0,"",IF(J8&gt;Ajustes!$C$12,"Día largo","OK"))</f>
        <v/>
      </c>
    </row>
    <row r="9">
      <c r="B9" s="32" t="n">
        <v>3</v>
      </c>
      <c r="C9" s="29">
        <f>IF(G9=0,"",Ajustes!$C$6+B9-1)</f>
        <v/>
      </c>
      <c r="D9" s="30">
        <f>IF(G9=0,"",MID("LunMarMiéJueVieSábDom",WEEKDAY(C9,2)*3-2,3))</f>
        <v/>
      </c>
      <c r="E9" s="17">
        <f>IF(G9=0,"",INDEX(Etapas!$B$7:$B$46,MATCH(B9,Etapas!$E$7:$E$46,0)))</f>
        <v/>
      </c>
      <c r="F9" s="17">
        <f>IF(G9=0,"",INDEX(Etapas!$C$7:$C$46,SUMPRODUCT(MAX((Etapas!$E$7:$E$46=B9)*(ROW(Etapas!$E$7:$E$46)-6)))))</f>
        <v/>
      </c>
      <c r="G9" s="33">
        <f>COUNTIF(Etapas!$E$7:$E$46,B9)</f>
        <v/>
      </c>
      <c r="H9" s="18">
        <f>IF(G9=0,"",SUMIF(Etapas!$E$7:$E$46,B9,Etapas!$D$7:$D$46))</f>
        <v/>
      </c>
      <c r="I9" s="34">
        <f>IF(G9=0,"",SUMIF(Etapas!$E$7:$E$46,B9,Etapas!$H$7:$H$46))</f>
        <v/>
      </c>
      <c r="J9" s="35">
        <f>IF(G9=0,"",SUMIF(Etapas!$E$7:$E$46,B9,Etapas!$J$7:$J$46))</f>
        <v/>
      </c>
      <c r="K9" s="12">
        <f>IF(G9=0,"",SUMIF(Etapas!$E$7:$E$46,B9,Etapas!$K$7:$K$46))</f>
        <v/>
      </c>
      <c r="L9" s="12">
        <f>IF(G9=0,"",SUMIF(Etapas!$E$7:$E$46,B9,Etapas!$N$7:$N$46))</f>
        <v/>
      </c>
      <c r="M9" s="12">
        <f>IF(G9=0,"",SUMIF(Etapas!$E$7:$E$46,B9,Etapas!$O$7:$O$46))</f>
        <v/>
      </c>
      <c r="N9" s="28">
        <f>IF(G9=0,"",K9+L9+M9)</f>
        <v/>
      </c>
      <c r="O9" s="30">
        <f>IF(G9=0,"",IF(J9&gt;Ajustes!$C$12,"Día largo","OK"))</f>
        <v/>
      </c>
    </row>
    <row r="10">
      <c r="B10" s="32" t="n">
        <v>4</v>
      </c>
      <c r="C10" s="29">
        <f>IF(G10=0,"",Ajustes!$C$6+B10-1)</f>
        <v/>
      </c>
      <c r="D10" s="30">
        <f>IF(G10=0,"",MID("LunMarMiéJueVieSábDom",WEEKDAY(C10,2)*3-2,3))</f>
        <v/>
      </c>
      <c r="E10" s="17">
        <f>IF(G10=0,"",INDEX(Etapas!$B$7:$B$46,MATCH(B10,Etapas!$E$7:$E$46,0)))</f>
        <v/>
      </c>
      <c r="F10" s="17">
        <f>IF(G10=0,"",INDEX(Etapas!$C$7:$C$46,SUMPRODUCT(MAX((Etapas!$E$7:$E$46=B10)*(ROW(Etapas!$E$7:$E$46)-6)))))</f>
        <v/>
      </c>
      <c r="G10" s="33">
        <f>COUNTIF(Etapas!$E$7:$E$46,B10)</f>
        <v/>
      </c>
      <c r="H10" s="18">
        <f>IF(G10=0,"",SUMIF(Etapas!$E$7:$E$46,B10,Etapas!$D$7:$D$46))</f>
        <v/>
      </c>
      <c r="I10" s="34">
        <f>IF(G10=0,"",SUMIF(Etapas!$E$7:$E$46,B10,Etapas!$H$7:$H$46))</f>
        <v/>
      </c>
      <c r="J10" s="35">
        <f>IF(G10=0,"",SUMIF(Etapas!$E$7:$E$46,B10,Etapas!$J$7:$J$46))</f>
        <v/>
      </c>
      <c r="K10" s="12">
        <f>IF(G10=0,"",SUMIF(Etapas!$E$7:$E$46,B10,Etapas!$K$7:$K$46))</f>
        <v/>
      </c>
      <c r="L10" s="12">
        <f>IF(G10=0,"",SUMIF(Etapas!$E$7:$E$46,B10,Etapas!$N$7:$N$46))</f>
        <v/>
      </c>
      <c r="M10" s="12">
        <f>IF(G10=0,"",SUMIF(Etapas!$E$7:$E$46,B10,Etapas!$O$7:$O$46))</f>
        <v/>
      </c>
      <c r="N10" s="28">
        <f>IF(G10=0,"",K10+L10+M10)</f>
        <v/>
      </c>
      <c r="O10" s="30">
        <f>IF(G10=0,"",IF(J10&gt;Ajustes!$C$12,"Día largo","OK"))</f>
        <v/>
      </c>
    </row>
    <row r="11">
      <c r="B11" s="32" t="n">
        <v>5</v>
      </c>
      <c r="C11" s="29">
        <f>IF(G11=0,"",Ajustes!$C$6+B11-1)</f>
        <v/>
      </c>
      <c r="D11" s="30">
        <f>IF(G11=0,"",MID("LunMarMiéJueVieSábDom",WEEKDAY(C11,2)*3-2,3))</f>
        <v/>
      </c>
      <c r="E11" s="17">
        <f>IF(G11=0,"",INDEX(Etapas!$B$7:$B$46,MATCH(B11,Etapas!$E$7:$E$46,0)))</f>
        <v/>
      </c>
      <c r="F11" s="17">
        <f>IF(G11=0,"",INDEX(Etapas!$C$7:$C$46,SUMPRODUCT(MAX((Etapas!$E$7:$E$46=B11)*(ROW(Etapas!$E$7:$E$46)-6)))))</f>
        <v/>
      </c>
      <c r="G11" s="33">
        <f>COUNTIF(Etapas!$E$7:$E$46,B11)</f>
        <v/>
      </c>
      <c r="H11" s="18">
        <f>IF(G11=0,"",SUMIF(Etapas!$E$7:$E$46,B11,Etapas!$D$7:$D$46))</f>
        <v/>
      </c>
      <c r="I11" s="34">
        <f>IF(G11=0,"",SUMIF(Etapas!$E$7:$E$46,B11,Etapas!$H$7:$H$46))</f>
        <v/>
      </c>
      <c r="J11" s="35">
        <f>IF(G11=0,"",SUMIF(Etapas!$E$7:$E$46,B11,Etapas!$J$7:$J$46))</f>
        <v/>
      </c>
      <c r="K11" s="12">
        <f>IF(G11=0,"",SUMIF(Etapas!$E$7:$E$46,B11,Etapas!$K$7:$K$46))</f>
        <v/>
      </c>
      <c r="L11" s="12">
        <f>IF(G11=0,"",SUMIF(Etapas!$E$7:$E$46,B11,Etapas!$N$7:$N$46))</f>
        <v/>
      </c>
      <c r="M11" s="12">
        <f>IF(G11=0,"",SUMIF(Etapas!$E$7:$E$46,B11,Etapas!$O$7:$O$46))</f>
        <v/>
      </c>
      <c r="N11" s="28">
        <f>IF(G11=0,"",K11+L11+M11)</f>
        <v/>
      </c>
      <c r="O11" s="30">
        <f>IF(G11=0,"",IF(J11&gt;Ajustes!$C$12,"Día largo","OK"))</f>
        <v/>
      </c>
    </row>
    <row r="12">
      <c r="B12" s="32" t="n">
        <v>6</v>
      </c>
      <c r="C12" s="29">
        <f>IF(G12=0,"",Ajustes!$C$6+B12-1)</f>
        <v/>
      </c>
      <c r="D12" s="30">
        <f>IF(G12=0,"",MID("LunMarMiéJueVieSábDom",WEEKDAY(C12,2)*3-2,3))</f>
        <v/>
      </c>
      <c r="E12" s="17">
        <f>IF(G12=0,"",INDEX(Etapas!$B$7:$B$46,MATCH(B12,Etapas!$E$7:$E$46,0)))</f>
        <v/>
      </c>
      <c r="F12" s="17">
        <f>IF(G12=0,"",INDEX(Etapas!$C$7:$C$46,SUMPRODUCT(MAX((Etapas!$E$7:$E$46=B12)*(ROW(Etapas!$E$7:$E$46)-6)))))</f>
        <v/>
      </c>
      <c r="G12" s="33">
        <f>COUNTIF(Etapas!$E$7:$E$46,B12)</f>
        <v/>
      </c>
      <c r="H12" s="18">
        <f>IF(G12=0,"",SUMIF(Etapas!$E$7:$E$46,B12,Etapas!$D$7:$D$46))</f>
        <v/>
      </c>
      <c r="I12" s="34">
        <f>IF(G12=0,"",SUMIF(Etapas!$E$7:$E$46,B12,Etapas!$H$7:$H$46))</f>
        <v/>
      </c>
      <c r="J12" s="35">
        <f>IF(G12=0,"",SUMIF(Etapas!$E$7:$E$46,B12,Etapas!$J$7:$J$46))</f>
        <v/>
      </c>
      <c r="K12" s="12">
        <f>IF(G12=0,"",SUMIF(Etapas!$E$7:$E$46,B12,Etapas!$K$7:$K$46))</f>
        <v/>
      </c>
      <c r="L12" s="12">
        <f>IF(G12=0,"",SUMIF(Etapas!$E$7:$E$46,B12,Etapas!$N$7:$N$46))</f>
        <v/>
      </c>
      <c r="M12" s="12">
        <f>IF(G12=0,"",SUMIF(Etapas!$E$7:$E$46,B12,Etapas!$O$7:$O$46))</f>
        <v/>
      </c>
      <c r="N12" s="28">
        <f>IF(G12=0,"",K12+L12+M12)</f>
        <v/>
      </c>
      <c r="O12" s="30">
        <f>IF(G12=0,"",IF(J12&gt;Ajustes!$C$12,"Día largo","OK"))</f>
        <v/>
      </c>
    </row>
    <row r="13">
      <c r="B13" s="32" t="n">
        <v>7</v>
      </c>
      <c r="C13" s="29">
        <f>IF(G13=0,"",Ajustes!$C$6+B13-1)</f>
        <v/>
      </c>
      <c r="D13" s="30">
        <f>IF(G13=0,"",MID("LunMarMiéJueVieSábDom",WEEKDAY(C13,2)*3-2,3))</f>
        <v/>
      </c>
      <c r="E13" s="17">
        <f>IF(G13=0,"",INDEX(Etapas!$B$7:$B$46,MATCH(B13,Etapas!$E$7:$E$46,0)))</f>
        <v/>
      </c>
      <c r="F13" s="17">
        <f>IF(G13=0,"",INDEX(Etapas!$C$7:$C$46,SUMPRODUCT(MAX((Etapas!$E$7:$E$46=B13)*(ROW(Etapas!$E$7:$E$46)-6)))))</f>
        <v/>
      </c>
      <c r="G13" s="33">
        <f>COUNTIF(Etapas!$E$7:$E$46,B13)</f>
        <v/>
      </c>
      <c r="H13" s="18">
        <f>IF(G13=0,"",SUMIF(Etapas!$E$7:$E$46,B13,Etapas!$D$7:$D$46))</f>
        <v/>
      </c>
      <c r="I13" s="34">
        <f>IF(G13=0,"",SUMIF(Etapas!$E$7:$E$46,B13,Etapas!$H$7:$H$46))</f>
        <v/>
      </c>
      <c r="J13" s="35">
        <f>IF(G13=0,"",SUMIF(Etapas!$E$7:$E$46,B13,Etapas!$J$7:$J$46))</f>
        <v/>
      </c>
      <c r="K13" s="12">
        <f>IF(G13=0,"",SUMIF(Etapas!$E$7:$E$46,B13,Etapas!$K$7:$K$46))</f>
        <v/>
      </c>
      <c r="L13" s="12">
        <f>IF(G13=0,"",SUMIF(Etapas!$E$7:$E$46,B13,Etapas!$N$7:$N$46))</f>
        <v/>
      </c>
      <c r="M13" s="12">
        <f>IF(G13=0,"",SUMIF(Etapas!$E$7:$E$46,B13,Etapas!$O$7:$O$46))</f>
        <v/>
      </c>
      <c r="N13" s="28">
        <f>IF(G13=0,"",K13+L13+M13)</f>
        <v/>
      </c>
      <c r="O13" s="30">
        <f>IF(G13=0,"",IF(J13&gt;Ajustes!$C$12,"Día largo","OK"))</f>
        <v/>
      </c>
    </row>
    <row r="14">
      <c r="B14" s="32" t="n">
        <v>8</v>
      </c>
      <c r="C14" s="29">
        <f>IF(G14=0,"",Ajustes!$C$6+B14-1)</f>
        <v/>
      </c>
      <c r="D14" s="30">
        <f>IF(G14=0,"",MID("LunMarMiéJueVieSábDom",WEEKDAY(C14,2)*3-2,3))</f>
        <v/>
      </c>
      <c r="E14" s="17">
        <f>IF(G14=0,"",INDEX(Etapas!$B$7:$B$46,MATCH(B14,Etapas!$E$7:$E$46,0)))</f>
        <v/>
      </c>
      <c r="F14" s="17">
        <f>IF(G14=0,"",INDEX(Etapas!$C$7:$C$46,SUMPRODUCT(MAX((Etapas!$E$7:$E$46=B14)*(ROW(Etapas!$E$7:$E$46)-6)))))</f>
        <v/>
      </c>
      <c r="G14" s="33">
        <f>COUNTIF(Etapas!$E$7:$E$46,B14)</f>
        <v/>
      </c>
      <c r="H14" s="18">
        <f>IF(G14=0,"",SUMIF(Etapas!$E$7:$E$46,B14,Etapas!$D$7:$D$46))</f>
        <v/>
      </c>
      <c r="I14" s="34">
        <f>IF(G14=0,"",SUMIF(Etapas!$E$7:$E$46,B14,Etapas!$H$7:$H$46))</f>
        <v/>
      </c>
      <c r="J14" s="35">
        <f>IF(G14=0,"",SUMIF(Etapas!$E$7:$E$46,B14,Etapas!$J$7:$J$46))</f>
        <v/>
      </c>
      <c r="K14" s="12">
        <f>IF(G14=0,"",SUMIF(Etapas!$E$7:$E$46,B14,Etapas!$K$7:$K$46))</f>
        <v/>
      </c>
      <c r="L14" s="12">
        <f>IF(G14=0,"",SUMIF(Etapas!$E$7:$E$46,B14,Etapas!$N$7:$N$46))</f>
        <v/>
      </c>
      <c r="M14" s="12">
        <f>IF(G14=0,"",SUMIF(Etapas!$E$7:$E$46,B14,Etapas!$O$7:$O$46))</f>
        <v/>
      </c>
      <c r="N14" s="28">
        <f>IF(G14=0,"",K14+L14+M14)</f>
        <v/>
      </c>
      <c r="O14" s="30">
        <f>IF(G14=0,"",IF(J14&gt;Ajustes!$C$12,"Día largo","OK"))</f>
        <v/>
      </c>
    </row>
    <row r="15">
      <c r="B15" s="32" t="n">
        <v>9</v>
      </c>
      <c r="C15" s="29">
        <f>IF(G15=0,"",Ajustes!$C$6+B15-1)</f>
        <v/>
      </c>
      <c r="D15" s="30">
        <f>IF(G15=0,"",MID("LunMarMiéJueVieSábDom",WEEKDAY(C15,2)*3-2,3))</f>
        <v/>
      </c>
      <c r="E15" s="17">
        <f>IF(G15=0,"",INDEX(Etapas!$B$7:$B$46,MATCH(B15,Etapas!$E$7:$E$46,0)))</f>
        <v/>
      </c>
      <c r="F15" s="17">
        <f>IF(G15=0,"",INDEX(Etapas!$C$7:$C$46,SUMPRODUCT(MAX((Etapas!$E$7:$E$46=B15)*(ROW(Etapas!$E$7:$E$46)-6)))))</f>
        <v/>
      </c>
      <c r="G15" s="33">
        <f>COUNTIF(Etapas!$E$7:$E$46,B15)</f>
        <v/>
      </c>
      <c r="H15" s="18">
        <f>IF(G15=0,"",SUMIF(Etapas!$E$7:$E$46,B15,Etapas!$D$7:$D$46))</f>
        <v/>
      </c>
      <c r="I15" s="34">
        <f>IF(G15=0,"",SUMIF(Etapas!$E$7:$E$46,B15,Etapas!$H$7:$H$46))</f>
        <v/>
      </c>
      <c r="J15" s="35">
        <f>IF(G15=0,"",SUMIF(Etapas!$E$7:$E$46,B15,Etapas!$J$7:$J$46))</f>
        <v/>
      </c>
      <c r="K15" s="12">
        <f>IF(G15=0,"",SUMIF(Etapas!$E$7:$E$46,B15,Etapas!$K$7:$K$46))</f>
        <v/>
      </c>
      <c r="L15" s="12">
        <f>IF(G15=0,"",SUMIF(Etapas!$E$7:$E$46,B15,Etapas!$N$7:$N$46))</f>
        <v/>
      </c>
      <c r="M15" s="12">
        <f>IF(G15=0,"",SUMIF(Etapas!$E$7:$E$46,B15,Etapas!$O$7:$O$46))</f>
        <v/>
      </c>
      <c r="N15" s="28">
        <f>IF(G15=0,"",K15+L15+M15)</f>
        <v/>
      </c>
      <c r="O15" s="30">
        <f>IF(G15=0,"",IF(J15&gt;Ajustes!$C$12,"Día largo","OK"))</f>
        <v/>
      </c>
    </row>
    <row r="16">
      <c r="B16" s="32" t="n">
        <v>10</v>
      </c>
      <c r="C16" s="29">
        <f>IF(G16=0,"",Ajustes!$C$6+B16-1)</f>
        <v/>
      </c>
      <c r="D16" s="30">
        <f>IF(G16=0,"",MID("LunMarMiéJueVieSábDom",WEEKDAY(C16,2)*3-2,3))</f>
        <v/>
      </c>
      <c r="E16" s="17">
        <f>IF(G16=0,"",INDEX(Etapas!$B$7:$B$46,MATCH(B16,Etapas!$E$7:$E$46,0)))</f>
        <v/>
      </c>
      <c r="F16" s="17">
        <f>IF(G16=0,"",INDEX(Etapas!$C$7:$C$46,SUMPRODUCT(MAX((Etapas!$E$7:$E$46=B16)*(ROW(Etapas!$E$7:$E$46)-6)))))</f>
        <v/>
      </c>
      <c r="G16" s="33">
        <f>COUNTIF(Etapas!$E$7:$E$46,B16)</f>
        <v/>
      </c>
      <c r="H16" s="18">
        <f>IF(G16=0,"",SUMIF(Etapas!$E$7:$E$46,B16,Etapas!$D$7:$D$46))</f>
        <v/>
      </c>
      <c r="I16" s="34">
        <f>IF(G16=0,"",SUMIF(Etapas!$E$7:$E$46,B16,Etapas!$H$7:$H$46))</f>
        <v/>
      </c>
      <c r="J16" s="35">
        <f>IF(G16=0,"",SUMIF(Etapas!$E$7:$E$46,B16,Etapas!$J$7:$J$46))</f>
        <v/>
      </c>
      <c r="K16" s="12">
        <f>IF(G16=0,"",SUMIF(Etapas!$E$7:$E$46,B16,Etapas!$K$7:$K$46))</f>
        <v/>
      </c>
      <c r="L16" s="12">
        <f>IF(G16=0,"",SUMIF(Etapas!$E$7:$E$46,B16,Etapas!$N$7:$N$46))</f>
        <v/>
      </c>
      <c r="M16" s="12">
        <f>IF(G16=0,"",SUMIF(Etapas!$E$7:$E$46,B16,Etapas!$O$7:$O$46))</f>
        <v/>
      </c>
      <c r="N16" s="28">
        <f>IF(G16=0,"",K16+L16+M16)</f>
        <v/>
      </c>
      <c r="O16" s="30">
        <f>IF(G16=0,"",IF(J16&gt;Ajustes!$C$12,"Día largo","OK"))</f>
        <v/>
      </c>
    </row>
    <row r="17">
      <c r="B17" s="32" t="n">
        <v>11</v>
      </c>
      <c r="C17" s="29">
        <f>IF(G17=0,"",Ajustes!$C$6+B17-1)</f>
        <v/>
      </c>
      <c r="D17" s="30">
        <f>IF(G17=0,"",MID("LunMarMiéJueVieSábDom",WEEKDAY(C17,2)*3-2,3))</f>
        <v/>
      </c>
      <c r="E17" s="17">
        <f>IF(G17=0,"",INDEX(Etapas!$B$7:$B$46,MATCH(B17,Etapas!$E$7:$E$46,0)))</f>
        <v/>
      </c>
      <c r="F17" s="17">
        <f>IF(G17=0,"",INDEX(Etapas!$C$7:$C$46,SUMPRODUCT(MAX((Etapas!$E$7:$E$46=B17)*(ROW(Etapas!$E$7:$E$46)-6)))))</f>
        <v/>
      </c>
      <c r="G17" s="33">
        <f>COUNTIF(Etapas!$E$7:$E$46,B17)</f>
        <v/>
      </c>
      <c r="H17" s="18">
        <f>IF(G17=0,"",SUMIF(Etapas!$E$7:$E$46,B17,Etapas!$D$7:$D$46))</f>
        <v/>
      </c>
      <c r="I17" s="34">
        <f>IF(G17=0,"",SUMIF(Etapas!$E$7:$E$46,B17,Etapas!$H$7:$H$46))</f>
        <v/>
      </c>
      <c r="J17" s="35">
        <f>IF(G17=0,"",SUMIF(Etapas!$E$7:$E$46,B17,Etapas!$J$7:$J$46))</f>
        <v/>
      </c>
      <c r="K17" s="12">
        <f>IF(G17=0,"",SUMIF(Etapas!$E$7:$E$46,B17,Etapas!$K$7:$K$46))</f>
        <v/>
      </c>
      <c r="L17" s="12">
        <f>IF(G17=0,"",SUMIF(Etapas!$E$7:$E$46,B17,Etapas!$N$7:$N$46))</f>
        <v/>
      </c>
      <c r="M17" s="12">
        <f>IF(G17=0,"",SUMIF(Etapas!$E$7:$E$46,B17,Etapas!$O$7:$O$46))</f>
        <v/>
      </c>
      <c r="N17" s="28">
        <f>IF(G17=0,"",K17+L17+M17)</f>
        <v/>
      </c>
      <c r="O17" s="30">
        <f>IF(G17=0,"",IF(J17&gt;Ajustes!$C$12,"Día largo","OK"))</f>
        <v/>
      </c>
    </row>
    <row r="18">
      <c r="B18" s="32" t="n">
        <v>12</v>
      </c>
      <c r="C18" s="29">
        <f>IF(G18=0,"",Ajustes!$C$6+B18-1)</f>
        <v/>
      </c>
      <c r="D18" s="30">
        <f>IF(G18=0,"",MID("LunMarMiéJueVieSábDom",WEEKDAY(C18,2)*3-2,3))</f>
        <v/>
      </c>
      <c r="E18" s="17">
        <f>IF(G18=0,"",INDEX(Etapas!$B$7:$B$46,MATCH(B18,Etapas!$E$7:$E$46,0)))</f>
        <v/>
      </c>
      <c r="F18" s="17">
        <f>IF(G18=0,"",INDEX(Etapas!$C$7:$C$46,SUMPRODUCT(MAX((Etapas!$E$7:$E$46=B18)*(ROW(Etapas!$E$7:$E$46)-6)))))</f>
        <v/>
      </c>
      <c r="G18" s="33">
        <f>COUNTIF(Etapas!$E$7:$E$46,B18)</f>
        <v/>
      </c>
      <c r="H18" s="18">
        <f>IF(G18=0,"",SUMIF(Etapas!$E$7:$E$46,B18,Etapas!$D$7:$D$46))</f>
        <v/>
      </c>
      <c r="I18" s="34">
        <f>IF(G18=0,"",SUMIF(Etapas!$E$7:$E$46,B18,Etapas!$H$7:$H$46))</f>
        <v/>
      </c>
      <c r="J18" s="35">
        <f>IF(G18=0,"",SUMIF(Etapas!$E$7:$E$46,B18,Etapas!$J$7:$J$46))</f>
        <v/>
      </c>
      <c r="K18" s="12">
        <f>IF(G18=0,"",SUMIF(Etapas!$E$7:$E$46,B18,Etapas!$K$7:$K$46))</f>
        <v/>
      </c>
      <c r="L18" s="12">
        <f>IF(G18=0,"",SUMIF(Etapas!$E$7:$E$46,B18,Etapas!$N$7:$N$46))</f>
        <v/>
      </c>
      <c r="M18" s="12">
        <f>IF(G18=0,"",SUMIF(Etapas!$E$7:$E$46,B18,Etapas!$O$7:$O$46))</f>
        <v/>
      </c>
      <c r="N18" s="28">
        <f>IF(G18=0,"",K18+L18+M18)</f>
        <v/>
      </c>
      <c r="O18" s="30">
        <f>IF(G18=0,"",IF(J18&gt;Ajustes!$C$12,"Día largo","OK"))</f>
        <v/>
      </c>
    </row>
    <row r="19">
      <c r="B19" s="32" t="n">
        <v>13</v>
      </c>
      <c r="C19" s="29">
        <f>IF(G19=0,"",Ajustes!$C$6+B19-1)</f>
        <v/>
      </c>
      <c r="D19" s="30">
        <f>IF(G19=0,"",MID("LunMarMiéJueVieSábDom",WEEKDAY(C19,2)*3-2,3))</f>
        <v/>
      </c>
      <c r="E19" s="17">
        <f>IF(G19=0,"",INDEX(Etapas!$B$7:$B$46,MATCH(B19,Etapas!$E$7:$E$46,0)))</f>
        <v/>
      </c>
      <c r="F19" s="17">
        <f>IF(G19=0,"",INDEX(Etapas!$C$7:$C$46,SUMPRODUCT(MAX((Etapas!$E$7:$E$46=B19)*(ROW(Etapas!$E$7:$E$46)-6)))))</f>
        <v/>
      </c>
      <c r="G19" s="33">
        <f>COUNTIF(Etapas!$E$7:$E$46,B19)</f>
        <v/>
      </c>
      <c r="H19" s="18">
        <f>IF(G19=0,"",SUMIF(Etapas!$E$7:$E$46,B19,Etapas!$D$7:$D$46))</f>
        <v/>
      </c>
      <c r="I19" s="34">
        <f>IF(G19=0,"",SUMIF(Etapas!$E$7:$E$46,B19,Etapas!$H$7:$H$46))</f>
        <v/>
      </c>
      <c r="J19" s="35">
        <f>IF(G19=0,"",SUMIF(Etapas!$E$7:$E$46,B19,Etapas!$J$7:$J$46))</f>
        <v/>
      </c>
      <c r="K19" s="12">
        <f>IF(G19=0,"",SUMIF(Etapas!$E$7:$E$46,B19,Etapas!$K$7:$K$46))</f>
        <v/>
      </c>
      <c r="L19" s="12">
        <f>IF(G19=0,"",SUMIF(Etapas!$E$7:$E$46,B19,Etapas!$N$7:$N$46))</f>
        <v/>
      </c>
      <c r="M19" s="12">
        <f>IF(G19=0,"",SUMIF(Etapas!$E$7:$E$46,B19,Etapas!$O$7:$O$46))</f>
        <v/>
      </c>
      <c r="N19" s="28">
        <f>IF(G19=0,"",K19+L19+M19)</f>
        <v/>
      </c>
      <c r="O19" s="30">
        <f>IF(G19=0,"",IF(J19&gt;Ajustes!$C$12,"Día largo","OK"))</f>
        <v/>
      </c>
    </row>
    <row r="20">
      <c r="B20" s="32" t="n">
        <v>14</v>
      </c>
      <c r="C20" s="29">
        <f>IF(G20=0,"",Ajustes!$C$6+B20-1)</f>
        <v/>
      </c>
      <c r="D20" s="30">
        <f>IF(G20=0,"",MID("LunMarMiéJueVieSábDom",WEEKDAY(C20,2)*3-2,3))</f>
        <v/>
      </c>
      <c r="E20" s="17">
        <f>IF(G20=0,"",INDEX(Etapas!$B$7:$B$46,MATCH(B20,Etapas!$E$7:$E$46,0)))</f>
        <v/>
      </c>
      <c r="F20" s="17">
        <f>IF(G20=0,"",INDEX(Etapas!$C$7:$C$46,SUMPRODUCT(MAX((Etapas!$E$7:$E$46=B20)*(ROW(Etapas!$E$7:$E$46)-6)))))</f>
        <v/>
      </c>
      <c r="G20" s="33">
        <f>COUNTIF(Etapas!$E$7:$E$46,B20)</f>
        <v/>
      </c>
      <c r="H20" s="18">
        <f>IF(G20=0,"",SUMIF(Etapas!$E$7:$E$46,B20,Etapas!$D$7:$D$46))</f>
        <v/>
      </c>
      <c r="I20" s="34">
        <f>IF(G20=0,"",SUMIF(Etapas!$E$7:$E$46,B20,Etapas!$H$7:$H$46))</f>
        <v/>
      </c>
      <c r="J20" s="35">
        <f>IF(G20=0,"",SUMIF(Etapas!$E$7:$E$46,B20,Etapas!$J$7:$J$46))</f>
        <v/>
      </c>
      <c r="K20" s="12">
        <f>IF(G20=0,"",SUMIF(Etapas!$E$7:$E$46,B20,Etapas!$K$7:$K$46))</f>
        <v/>
      </c>
      <c r="L20" s="12">
        <f>IF(G20=0,"",SUMIF(Etapas!$E$7:$E$46,B20,Etapas!$N$7:$N$46))</f>
        <v/>
      </c>
      <c r="M20" s="12">
        <f>IF(G20=0,"",SUMIF(Etapas!$E$7:$E$46,B20,Etapas!$O$7:$O$46))</f>
        <v/>
      </c>
      <c r="N20" s="28">
        <f>IF(G20=0,"",K20+L20+M20)</f>
        <v/>
      </c>
      <c r="O20" s="30">
        <f>IF(G20=0,"",IF(J20&gt;Ajustes!$C$12,"Día largo","OK"))</f>
        <v/>
      </c>
    </row>
    <row r="21">
      <c r="B21" s="32" t="n">
        <v>15</v>
      </c>
      <c r="C21" s="29">
        <f>IF(G21=0,"",Ajustes!$C$6+B21-1)</f>
        <v/>
      </c>
      <c r="D21" s="30">
        <f>IF(G21=0,"",MID("LunMarMiéJueVieSábDom",WEEKDAY(C21,2)*3-2,3))</f>
        <v/>
      </c>
      <c r="E21" s="17">
        <f>IF(G21=0,"",INDEX(Etapas!$B$7:$B$46,MATCH(B21,Etapas!$E$7:$E$46,0)))</f>
        <v/>
      </c>
      <c r="F21" s="17">
        <f>IF(G21=0,"",INDEX(Etapas!$C$7:$C$46,SUMPRODUCT(MAX((Etapas!$E$7:$E$46=B21)*(ROW(Etapas!$E$7:$E$46)-6)))))</f>
        <v/>
      </c>
      <c r="G21" s="33">
        <f>COUNTIF(Etapas!$E$7:$E$46,B21)</f>
        <v/>
      </c>
      <c r="H21" s="18">
        <f>IF(G21=0,"",SUMIF(Etapas!$E$7:$E$46,B21,Etapas!$D$7:$D$46))</f>
        <v/>
      </c>
      <c r="I21" s="34">
        <f>IF(G21=0,"",SUMIF(Etapas!$E$7:$E$46,B21,Etapas!$H$7:$H$46))</f>
        <v/>
      </c>
      <c r="J21" s="35">
        <f>IF(G21=0,"",SUMIF(Etapas!$E$7:$E$46,B21,Etapas!$J$7:$J$46))</f>
        <v/>
      </c>
      <c r="K21" s="12">
        <f>IF(G21=0,"",SUMIF(Etapas!$E$7:$E$46,B21,Etapas!$K$7:$K$46))</f>
        <v/>
      </c>
      <c r="L21" s="12">
        <f>IF(G21=0,"",SUMIF(Etapas!$E$7:$E$46,B21,Etapas!$N$7:$N$46))</f>
        <v/>
      </c>
      <c r="M21" s="12">
        <f>IF(G21=0,"",SUMIF(Etapas!$E$7:$E$46,B21,Etapas!$O$7:$O$46))</f>
        <v/>
      </c>
      <c r="N21" s="28">
        <f>IF(G21=0,"",K21+L21+M21)</f>
        <v/>
      </c>
      <c r="O21" s="30">
        <f>IF(G21=0,"",IF(J21&gt;Ajustes!$C$12,"Día largo","OK"))</f>
        <v/>
      </c>
    </row>
    <row r="22">
      <c r="B22" s="32" t="n">
        <v>16</v>
      </c>
      <c r="C22" s="29">
        <f>IF(G22=0,"",Ajustes!$C$6+B22-1)</f>
        <v/>
      </c>
      <c r="D22" s="30">
        <f>IF(G22=0,"",MID("LunMarMiéJueVieSábDom",WEEKDAY(C22,2)*3-2,3))</f>
        <v/>
      </c>
      <c r="E22" s="17">
        <f>IF(G22=0,"",INDEX(Etapas!$B$7:$B$46,MATCH(B22,Etapas!$E$7:$E$46,0)))</f>
        <v/>
      </c>
      <c r="F22" s="17">
        <f>IF(G22=0,"",INDEX(Etapas!$C$7:$C$46,SUMPRODUCT(MAX((Etapas!$E$7:$E$46=B22)*(ROW(Etapas!$E$7:$E$46)-6)))))</f>
        <v/>
      </c>
      <c r="G22" s="33">
        <f>COUNTIF(Etapas!$E$7:$E$46,B22)</f>
        <v/>
      </c>
      <c r="H22" s="18">
        <f>IF(G22=0,"",SUMIF(Etapas!$E$7:$E$46,B22,Etapas!$D$7:$D$46))</f>
        <v/>
      </c>
      <c r="I22" s="34">
        <f>IF(G22=0,"",SUMIF(Etapas!$E$7:$E$46,B22,Etapas!$H$7:$H$46))</f>
        <v/>
      </c>
      <c r="J22" s="35">
        <f>IF(G22=0,"",SUMIF(Etapas!$E$7:$E$46,B22,Etapas!$J$7:$J$46))</f>
        <v/>
      </c>
      <c r="K22" s="12">
        <f>IF(G22=0,"",SUMIF(Etapas!$E$7:$E$46,B22,Etapas!$K$7:$K$46))</f>
        <v/>
      </c>
      <c r="L22" s="12">
        <f>IF(G22=0,"",SUMIF(Etapas!$E$7:$E$46,B22,Etapas!$N$7:$N$46))</f>
        <v/>
      </c>
      <c r="M22" s="12">
        <f>IF(G22=0,"",SUMIF(Etapas!$E$7:$E$46,B22,Etapas!$O$7:$O$46))</f>
        <v/>
      </c>
      <c r="N22" s="28">
        <f>IF(G22=0,"",K22+L22+M22)</f>
        <v/>
      </c>
      <c r="O22" s="30">
        <f>IF(G22=0,"",IF(J22&gt;Ajustes!$C$12,"Día largo","OK"))</f>
        <v/>
      </c>
    </row>
    <row r="23">
      <c r="B23" s="32" t="n">
        <v>17</v>
      </c>
      <c r="C23" s="29">
        <f>IF(G23=0,"",Ajustes!$C$6+B23-1)</f>
        <v/>
      </c>
      <c r="D23" s="30">
        <f>IF(G23=0,"",MID("LunMarMiéJueVieSábDom",WEEKDAY(C23,2)*3-2,3))</f>
        <v/>
      </c>
      <c r="E23" s="17">
        <f>IF(G23=0,"",INDEX(Etapas!$B$7:$B$46,MATCH(B23,Etapas!$E$7:$E$46,0)))</f>
        <v/>
      </c>
      <c r="F23" s="17">
        <f>IF(G23=0,"",INDEX(Etapas!$C$7:$C$46,SUMPRODUCT(MAX((Etapas!$E$7:$E$46=B23)*(ROW(Etapas!$E$7:$E$46)-6)))))</f>
        <v/>
      </c>
      <c r="G23" s="33">
        <f>COUNTIF(Etapas!$E$7:$E$46,B23)</f>
        <v/>
      </c>
      <c r="H23" s="18">
        <f>IF(G23=0,"",SUMIF(Etapas!$E$7:$E$46,B23,Etapas!$D$7:$D$46))</f>
        <v/>
      </c>
      <c r="I23" s="34">
        <f>IF(G23=0,"",SUMIF(Etapas!$E$7:$E$46,B23,Etapas!$H$7:$H$46))</f>
        <v/>
      </c>
      <c r="J23" s="35">
        <f>IF(G23=0,"",SUMIF(Etapas!$E$7:$E$46,B23,Etapas!$J$7:$J$46))</f>
        <v/>
      </c>
      <c r="K23" s="12">
        <f>IF(G23=0,"",SUMIF(Etapas!$E$7:$E$46,B23,Etapas!$K$7:$K$46))</f>
        <v/>
      </c>
      <c r="L23" s="12">
        <f>IF(G23=0,"",SUMIF(Etapas!$E$7:$E$46,B23,Etapas!$N$7:$N$46))</f>
        <v/>
      </c>
      <c r="M23" s="12">
        <f>IF(G23=0,"",SUMIF(Etapas!$E$7:$E$46,B23,Etapas!$O$7:$O$46))</f>
        <v/>
      </c>
      <c r="N23" s="28">
        <f>IF(G23=0,"",K23+L23+M23)</f>
        <v/>
      </c>
      <c r="O23" s="30">
        <f>IF(G23=0,"",IF(J23&gt;Ajustes!$C$12,"Día largo","OK"))</f>
        <v/>
      </c>
    </row>
    <row r="24">
      <c r="B24" s="32" t="n">
        <v>18</v>
      </c>
      <c r="C24" s="29">
        <f>IF(G24=0,"",Ajustes!$C$6+B24-1)</f>
        <v/>
      </c>
      <c r="D24" s="30">
        <f>IF(G24=0,"",MID("LunMarMiéJueVieSábDom",WEEKDAY(C24,2)*3-2,3))</f>
        <v/>
      </c>
      <c r="E24" s="17">
        <f>IF(G24=0,"",INDEX(Etapas!$B$7:$B$46,MATCH(B24,Etapas!$E$7:$E$46,0)))</f>
        <v/>
      </c>
      <c r="F24" s="17">
        <f>IF(G24=0,"",INDEX(Etapas!$C$7:$C$46,SUMPRODUCT(MAX((Etapas!$E$7:$E$46=B24)*(ROW(Etapas!$E$7:$E$46)-6)))))</f>
        <v/>
      </c>
      <c r="G24" s="33">
        <f>COUNTIF(Etapas!$E$7:$E$46,B24)</f>
        <v/>
      </c>
      <c r="H24" s="18">
        <f>IF(G24=0,"",SUMIF(Etapas!$E$7:$E$46,B24,Etapas!$D$7:$D$46))</f>
        <v/>
      </c>
      <c r="I24" s="34">
        <f>IF(G24=0,"",SUMIF(Etapas!$E$7:$E$46,B24,Etapas!$H$7:$H$46))</f>
        <v/>
      </c>
      <c r="J24" s="35">
        <f>IF(G24=0,"",SUMIF(Etapas!$E$7:$E$46,B24,Etapas!$J$7:$J$46))</f>
        <v/>
      </c>
      <c r="K24" s="12">
        <f>IF(G24=0,"",SUMIF(Etapas!$E$7:$E$46,B24,Etapas!$K$7:$K$46))</f>
        <v/>
      </c>
      <c r="L24" s="12">
        <f>IF(G24=0,"",SUMIF(Etapas!$E$7:$E$46,B24,Etapas!$N$7:$N$46))</f>
        <v/>
      </c>
      <c r="M24" s="12">
        <f>IF(G24=0,"",SUMIF(Etapas!$E$7:$E$46,B24,Etapas!$O$7:$O$46))</f>
        <v/>
      </c>
      <c r="N24" s="28">
        <f>IF(G24=0,"",K24+L24+M24)</f>
        <v/>
      </c>
      <c r="O24" s="30">
        <f>IF(G24=0,"",IF(J24&gt;Ajustes!$C$12,"Día largo","OK"))</f>
        <v/>
      </c>
    </row>
    <row r="25">
      <c r="B25" s="32" t="n">
        <v>19</v>
      </c>
      <c r="C25" s="29">
        <f>IF(G25=0,"",Ajustes!$C$6+B25-1)</f>
        <v/>
      </c>
      <c r="D25" s="30">
        <f>IF(G25=0,"",MID("LunMarMiéJueVieSábDom",WEEKDAY(C25,2)*3-2,3))</f>
        <v/>
      </c>
      <c r="E25" s="17">
        <f>IF(G25=0,"",INDEX(Etapas!$B$7:$B$46,MATCH(B25,Etapas!$E$7:$E$46,0)))</f>
        <v/>
      </c>
      <c r="F25" s="17">
        <f>IF(G25=0,"",INDEX(Etapas!$C$7:$C$46,SUMPRODUCT(MAX((Etapas!$E$7:$E$46=B25)*(ROW(Etapas!$E$7:$E$46)-6)))))</f>
        <v/>
      </c>
      <c r="G25" s="33">
        <f>COUNTIF(Etapas!$E$7:$E$46,B25)</f>
        <v/>
      </c>
      <c r="H25" s="18">
        <f>IF(G25=0,"",SUMIF(Etapas!$E$7:$E$46,B25,Etapas!$D$7:$D$46))</f>
        <v/>
      </c>
      <c r="I25" s="34">
        <f>IF(G25=0,"",SUMIF(Etapas!$E$7:$E$46,B25,Etapas!$H$7:$H$46))</f>
        <v/>
      </c>
      <c r="J25" s="35">
        <f>IF(G25=0,"",SUMIF(Etapas!$E$7:$E$46,B25,Etapas!$J$7:$J$46))</f>
        <v/>
      </c>
      <c r="K25" s="12">
        <f>IF(G25=0,"",SUMIF(Etapas!$E$7:$E$46,B25,Etapas!$K$7:$K$46))</f>
        <v/>
      </c>
      <c r="L25" s="12">
        <f>IF(G25=0,"",SUMIF(Etapas!$E$7:$E$46,B25,Etapas!$N$7:$N$46))</f>
        <v/>
      </c>
      <c r="M25" s="12">
        <f>IF(G25=0,"",SUMIF(Etapas!$E$7:$E$46,B25,Etapas!$O$7:$O$46))</f>
        <v/>
      </c>
      <c r="N25" s="28">
        <f>IF(G25=0,"",K25+L25+M25)</f>
        <v/>
      </c>
      <c r="O25" s="30">
        <f>IF(G25=0,"",IF(J25&gt;Ajustes!$C$12,"Día largo","OK"))</f>
        <v/>
      </c>
    </row>
    <row r="26">
      <c r="B26" s="32" t="n">
        <v>20</v>
      </c>
      <c r="C26" s="29">
        <f>IF(G26=0,"",Ajustes!$C$6+B26-1)</f>
        <v/>
      </c>
      <c r="D26" s="30">
        <f>IF(G26=0,"",MID("LunMarMiéJueVieSábDom",WEEKDAY(C26,2)*3-2,3))</f>
        <v/>
      </c>
      <c r="E26" s="17">
        <f>IF(G26=0,"",INDEX(Etapas!$B$7:$B$46,MATCH(B26,Etapas!$E$7:$E$46,0)))</f>
        <v/>
      </c>
      <c r="F26" s="17">
        <f>IF(G26=0,"",INDEX(Etapas!$C$7:$C$46,SUMPRODUCT(MAX((Etapas!$E$7:$E$46=B26)*(ROW(Etapas!$E$7:$E$46)-6)))))</f>
        <v/>
      </c>
      <c r="G26" s="33">
        <f>COUNTIF(Etapas!$E$7:$E$46,B26)</f>
        <v/>
      </c>
      <c r="H26" s="18">
        <f>IF(G26=0,"",SUMIF(Etapas!$E$7:$E$46,B26,Etapas!$D$7:$D$46))</f>
        <v/>
      </c>
      <c r="I26" s="34">
        <f>IF(G26=0,"",SUMIF(Etapas!$E$7:$E$46,B26,Etapas!$H$7:$H$46))</f>
        <v/>
      </c>
      <c r="J26" s="35">
        <f>IF(G26=0,"",SUMIF(Etapas!$E$7:$E$46,B26,Etapas!$J$7:$J$46))</f>
        <v/>
      </c>
      <c r="K26" s="12">
        <f>IF(G26=0,"",SUMIF(Etapas!$E$7:$E$46,B26,Etapas!$K$7:$K$46))</f>
        <v/>
      </c>
      <c r="L26" s="12">
        <f>IF(G26=0,"",SUMIF(Etapas!$E$7:$E$46,B26,Etapas!$N$7:$N$46))</f>
        <v/>
      </c>
      <c r="M26" s="12">
        <f>IF(G26=0,"",SUMIF(Etapas!$E$7:$E$46,B26,Etapas!$O$7:$O$46))</f>
        <v/>
      </c>
      <c r="N26" s="28">
        <f>IF(G26=0,"",K26+L26+M26)</f>
        <v/>
      </c>
      <c r="O26" s="30">
        <f>IF(G26=0,"",IF(J26&gt;Ajustes!$C$12,"Día largo","OK"))</f>
        <v/>
      </c>
    </row>
    <row r="27">
      <c r="B27" s="32" t="n">
        <v>21</v>
      </c>
      <c r="C27" s="29">
        <f>IF(G27=0,"",Ajustes!$C$6+B27-1)</f>
        <v/>
      </c>
      <c r="D27" s="30">
        <f>IF(G27=0,"",MID("LunMarMiéJueVieSábDom",WEEKDAY(C27,2)*3-2,3))</f>
        <v/>
      </c>
      <c r="E27" s="17">
        <f>IF(G27=0,"",INDEX(Etapas!$B$7:$B$46,MATCH(B27,Etapas!$E$7:$E$46,0)))</f>
        <v/>
      </c>
      <c r="F27" s="17">
        <f>IF(G27=0,"",INDEX(Etapas!$C$7:$C$46,SUMPRODUCT(MAX((Etapas!$E$7:$E$46=B27)*(ROW(Etapas!$E$7:$E$46)-6)))))</f>
        <v/>
      </c>
      <c r="G27" s="33">
        <f>COUNTIF(Etapas!$E$7:$E$46,B27)</f>
        <v/>
      </c>
      <c r="H27" s="18">
        <f>IF(G27=0,"",SUMIF(Etapas!$E$7:$E$46,B27,Etapas!$D$7:$D$46))</f>
        <v/>
      </c>
      <c r="I27" s="34">
        <f>IF(G27=0,"",SUMIF(Etapas!$E$7:$E$46,B27,Etapas!$H$7:$H$46))</f>
        <v/>
      </c>
      <c r="J27" s="35">
        <f>IF(G27=0,"",SUMIF(Etapas!$E$7:$E$46,B27,Etapas!$J$7:$J$46))</f>
        <v/>
      </c>
      <c r="K27" s="12">
        <f>IF(G27=0,"",SUMIF(Etapas!$E$7:$E$46,B27,Etapas!$K$7:$K$46))</f>
        <v/>
      </c>
      <c r="L27" s="12">
        <f>IF(G27=0,"",SUMIF(Etapas!$E$7:$E$46,B27,Etapas!$N$7:$N$46))</f>
        <v/>
      </c>
      <c r="M27" s="12">
        <f>IF(G27=0,"",SUMIF(Etapas!$E$7:$E$46,B27,Etapas!$O$7:$O$46))</f>
        <v/>
      </c>
      <c r="N27" s="28">
        <f>IF(G27=0,"",K27+L27+M27)</f>
        <v/>
      </c>
      <c r="O27" s="30">
        <f>IF(G27=0,"",IF(J27&gt;Ajustes!$C$12,"Día largo","OK"))</f>
        <v/>
      </c>
    </row>
    <row r="28">
      <c r="B28" s="14" t="inlineStr">
        <is>
          <t>TOTAL</t>
        </is>
      </c>
      <c r="G28" s="19">
        <f>SUM(G7:G27)</f>
        <v/>
      </c>
      <c r="H28" s="19">
        <f>SUM(H7:H27)</f>
        <v/>
      </c>
      <c r="I28" s="36">
        <f>SUM(I7:I27)</f>
        <v/>
      </c>
      <c r="J28" s="36">
        <f>SUM(J7:J27)</f>
        <v/>
      </c>
      <c r="K28" s="15">
        <f>SUM(K7:K27)</f>
        <v/>
      </c>
      <c r="L28" s="15">
        <f>SUM(L7:L27)</f>
        <v/>
      </c>
      <c r="M28" s="15">
        <f>SUM(M7:M27)</f>
        <v/>
      </c>
      <c r="N28" s="15">
        <f>SUM(N7:N27)</f>
        <v/>
      </c>
    </row>
    <row r="29">
      <c r="B29" s="37" t="n"/>
    </row>
    <row r="30">
      <c r="B30" s="37" t="inlineStr">
        <is>
          <t>Los días sin etapas quedan en blanco. Pon el número de día en la columna «Día» de la hoja Etapas.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O3"/>
    <mergeCell ref="B2:O2"/>
  </mergeCells>
  <conditionalFormatting sqref="O7:O27">
    <cfRule type="cellIs" priority="1" operator="equal" dxfId="2">
      <formula>"Día largo"</formula>
    </cfRule>
    <cfRule type="cellIs" priority="2" operator="equal" dxfId="1">
      <formula>"OK"</formula>
    </cfRule>
  </conditionalFormatting>
  <conditionalFormatting sqref="H7:H27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D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62" customWidth="1" min="4" max="4"/>
  </cols>
  <sheetData>
    <row r="2" ht="34" customHeight="1">
      <c r="B2" s="1" t="inlineStr">
        <is>
          <t>Ajustes del viaje</t>
        </is>
      </c>
      <c r="C2" s="2" t="n"/>
      <c r="D2" s="2" t="n"/>
    </row>
    <row r="3">
      <c r="B3" s="3" t="inlineStr">
        <is>
          <t>Cambia estos datos y se recalcula todo el libro</t>
        </is>
      </c>
    </row>
    <row r="5" ht="26" customHeight="1">
      <c r="B5" s="10" t="inlineStr">
        <is>
          <t>Parámetro</t>
        </is>
      </c>
      <c r="C5" s="10" t="inlineStr">
        <is>
          <t>Valor</t>
        </is>
      </c>
      <c r="D5" s="10" t="inlineStr">
        <is>
          <t>Cómo se usa</t>
        </is>
      </c>
    </row>
    <row r="6">
      <c r="B6" s="11" t="inlineStr">
        <is>
          <t>Fecha de salida</t>
        </is>
      </c>
      <c r="C6" s="38" t="n">
        <v>46235</v>
      </c>
      <c r="D6" s="37" t="inlineStr">
        <is>
          <t>El día 1 del viaje; el resto de fechas se calculan desde aquí</t>
        </is>
      </c>
    </row>
    <row r="7">
      <c r="B7" s="11" t="inlineStr">
        <is>
          <t>Personas que viajan</t>
        </is>
      </c>
      <c r="C7" s="23" t="n">
        <v>3</v>
      </c>
      <c r="D7" s="37" t="inlineStr">
        <is>
          <t>Para repartir el coste total entre todos</t>
        </is>
      </c>
    </row>
    <row r="8">
      <c r="B8" s="11" t="inlineStr">
        <is>
          <t>Consumo del vehículo (l/100 km)</t>
        </is>
      </c>
      <c r="C8" s="39" t="n">
        <v>6.2</v>
      </c>
      <c r="D8" s="37" t="inlineStr">
        <is>
          <t>El de tu ordenador de a bordo o el que calcules repostando</t>
        </is>
      </c>
    </row>
    <row r="9">
      <c r="B9" s="11" t="inlineStr">
        <is>
          <t>Precio del combustible (€/litro)</t>
        </is>
      </c>
      <c r="C9" s="40" t="n">
        <v>1.55</v>
      </c>
      <c r="D9" s="37" t="inlineStr">
        <is>
          <t>Orientativo: actualízalo con el de tu zona de ruta</t>
        </is>
      </c>
    </row>
    <row r="10">
      <c r="B10" s="11" t="inlineStr">
        <is>
          <t>Velocidad media (km/h)</t>
        </is>
      </c>
      <c r="C10" s="23" t="n">
        <v>85</v>
      </c>
      <c r="D10" s="37" t="inlineStr">
        <is>
          <t>Media realista con curvas, tráfico y tramos urbanos, no la máxima</t>
        </is>
      </c>
    </row>
    <row r="11">
      <c r="B11" s="11" t="inlineStr">
        <is>
          <t>Minutos por parada</t>
        </is>
      </c>
      <c r="C11" s="23" t="n">
        <v>25</v>
      </c>
      <c r="D11" s="37" t="inlineStr">
        <is>
          <t>Café, baño, repostaje o foto: se suman al tiempo de cada etapa</t>
        </is>
      </c>
    </row>
    <row r="12">
      <c r="B12" s="11" t="inlineStr">
        <is>
          <t>Máximo de horas por día (conducción + paradas)</t>
        </is>
      </c>
      <c r="C12" s="39" t="n">
        <v>5.5</v>
      </c>
      <c r="D12" s="37" t="inlineStr">
        <is>
          <t>Si un día lo supera, el itinerario lo marca como «Día largo»</t>
        </is>
      </c>
    </row>
    <row r="13">
      <c r="B13" s="11" t="inlineStr">
        <is>
          <t>Margen de combustible (%)</t>
        </is>
      </c>
      <c r="C13" s="41" t="n">
        <v>0.05</v>
      </c>
      <c r="D13" s="37" t="inlineStr">
        <is>
          <t>Colchón por carga, aire acondicionado, viento o desvíos</t>
        </is>
      </c>
    </row>
    <row r="14">
      <c r="B14" s="11" t="inlineStr">
        <is>
          <t>Presupuesto total del viaje (€)</t>
        </is>
      </c>
      <c r="C14" s="42" t="n">
        <v>950</v>
      </c>
      <c r="D14" s="37" t="inlineStr">
        <is>
          <t>Para ver cuánto te queda o cuánto te pasas</t>
        </is>
      </c>
    </row>
    <row r="16">
      <c r="B16" s="37" t="inlineStr">
        <is>
          <t>Todos los valores son ejemplos ficticios y editables; no son tarifas ni precios oficiales.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D3"/>
    <mergeCell ref="B2:D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Planificador de road trip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43" t="inlineStr">
        <is>
          <t>1.  En la hoja «Ajustes» rellena los datos del viaje: fecha de salida, personas, consumo, precio del combustible, velocidad media, minutos por parada, máximo de horas por día y presupuesto.</t>
        </is>
      </c>
    </row>
    <row r="7" ht="18" customHeight="1">
      <c r="B7" s="43" t="inlineStr">
        <is>
          <t>2.  Ve a «Etapas» y escribe una fila por tramo: origen, destino y km (celdas crema con texto azul).</t>
        </is>
      </c>
    </row>
    <row r="8" ht="30" customHeight="1">
      <c r="B8" s="43" t="inlineStr">
        <is>
          <t>3.  En la columna «Día» indica a qué día del viaje pertenece cada etapa (1, 2, 3…). Varias etapas pueden compartir el mismo día.</t>
        </is>
      </c>
    </row>
    <row r="9" ht="30" customHeight="1">
      <c r="B9" s="43" t="inlineStr">
        <is>
          <t>4.  Si un tramo es más lento (montaña, ciudad), pon su velocidad media en la columna «Velocidad media (opcional)»; si la dejas vacía se usa la de Ajustes.</t>
        </is>
      </c>
    </row>
    <row r="10" ht="30" customHeight="1">
      <c r="B10" s="43" t="inlineStr">
        <is>
          <t>5.  Anota el número de paradas, los peajes del tramo y, en la etapa donde duermes, el tipo de alojamiento (desplegable), su nombre y el precio de la noche.</t>
        </is>
      </c>
    </row>
    <row r="11" ht="30" customHeight="1">
      <c r="B11" s="43" t="inlineStr">
        <is>
          <t>6.  Las columnas verdes calculan solas la conducción, el tiempo con paradas, el combustible, el coste de la etapa y la fecha.</t>
        </is>
      </c>
    </row>
    <row r="12" ht="30" customHeight="1">
      <c r="B12" s="43" t="inlineStr">
        <is>
          <t>7.  Abre «Itinerario» para ver cada día: dónde sales, dónde duermes, km, horas y gasto. Los días que superan tu límite se marcan como «Día largo».</t>
        </is>
      </c>
    </row>
    <row r="13" ht="30" customHeight="1">
      <c r="B13" s="43" t="inlineStr">
        <is>
          <t>8.  Termina en «Resumen»: KPIs de km, horas y coste, reparto del dinero, alojamiento por tipo, presupuesto restante y dos gráficos.</t>
        </is>
      </c>
    </row>
    <row r="15">
      <c r="B15" s="9" t="inlineStr">
        <is>
          <t>CONSEJOS</t>
        </is>
      </c>
    </row>
    <row r="16" ht="30" customHeight="1">
      <c r="B16" s="43" t="inlineStr">
        <is>
          <t>•  Tienes 40 filas de etapas y 21 días de itinerario ya preparados con sus fórmulas: solo rellena las celdas crema.</t>
        </is>
      </c>
    </row>
    <row r="17" ht="30" customHeight="1">
      <c r="B17" s="43" t="inlineStr">
        <is>
          <t>•  Si un día sale marcado como «Día largo», divide la etapa en dos días o añade una noche intermedia y compara el resultado.</t>
        </is>
      </c>
    </row>
    <row r="18" ht="30" customHeight="1">
      <c r="B18" s="43" t="inlineStr">
        <is>
          <t>•  El gráfico de km por día muestra los primeros 14 días; el resto aparece igualmente en la tabla del Itinerario.</t>
        </is>
      </c>
    </row>
    <row r="19" ht="30" customHeight="1">
      <c r="B19" s="43" t="inlineStr">
        <is>
          <t>•  Los peajes, precios y consumos son tuyos: la plantilla no trae tarifas oficiales ni datos de rutas reales.</t>
        </is>
      </c>
    </row>
    <row r="21">
      <c r="B21" s="37" t="inlineStr">
        <is>
          <t>Las celdas con fondo crema y texto azul son para rellenar; las verdes se calculan solas.</t>
        </is>
      </c>
    </row>
    <row r="23" ht="44" customHeight="1">
      <c r="B23" s="44" t="inlineStr">
        <is>
          <t>Aviso: los km, tiempos, peajes y precios de ejemplo son ficticios y editables. Los tiempos son estimaciones sencillas (km entre velocidad media más paradas) y no tienen en cuenta el tráfico real. Comprueba tu ruta, el estado de las carreteras y las normas de tráfico antes de salir.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Alojamiento</t>
        </is>
      </c>
    </row>
    <row r="2">
      <c r="A2" t="inlineStr">
        <is>
          <t>Hotel</t>
        </is>
      </c>
    </row>
    <row r="3">
      <c r="A3" t="inlineStr">
        <is>
          <t>Apartamento</t>
        </is>
      </c>
    </row>
    <row r="4">
      <c r="A4" t="inlineStr">
        <is>
          <t>Casa rural</t>
        </is>
      </c>
    </row>
    <row r="5">
      <c r="A5" t="inlineStr">
        <is>
          <t>Camping</t>
        </is>
      </c>
    </row>
    <row r="6">
      <c r="A6" t="inlineStr">
        <is>
          <t>Albergue</t>
        </is>
      </c>
    </row>
    <row r="7">
      <c r="A7" t="inlineStr">
        <is>
          <t>Casa de amigos</t>
        </is>
      </c>
    </row>
    <row r="8">
      <c r="A8" t="inlineStr">
        <is>
          <t>Ninguno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2026-10-03T09:38:26Z</dcterms:created>
  <dcterms:modified xmlns:dcterms="http://purl.org/dc/terms/" xmlns:xsi="http://www.w3.org/2001/XMLSchema-instance" xsi:type="dcterms:W3CDTF">2026-10-03T09:38:26Z</dcterms:modified>
</cp:coreProperties>
</file>