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Fases" sheetId="2" state="visible" r:id="rId2"/>
    <sheet xmlns:r="http://schemas.openxmlformats.org/officeDocument/2006/relationships" name="Horas" sheetId="3" state="visible" r:id="rId3"/>
    <sheet xmlns:r="http://schemas.openxmlformats.org/officeDocument/2006/relationships" name="Tutoría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yyyy-mm-dd"/>
    <numFmt numFmtId="166" formatCode="0.0"/>
    <numFmt numFmtId="167" formatCode="+0%;-0%;0%"/>
    <numFmt numFmtId="168" formatCode="mmm yyyy"/>
    <numFmt numFmtId="169" formatCode="0.0000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i val="1"/>
      <color rgb="006B7280"/>
      <sz val="9"/>
    </font>
    <font>
      <name val="Arial"/>
      <b val="1"/>
      <color rgb="0012744A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6" fillId="4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right" vertical="center"/>
    </xf>
    <xf numFmtId="1" fontId="6" fillId="4" borderId="1" applyAlignment="1" applyProtection="1" pivotButton="0" quotePrefix="0" xfId="0">
      <alignment horizontal="center" vertical="center"/>
      <protection locked="0" hidden="0"/>
    </xf>
    <xf numFmtId="164" fontId="6" fillId="4" borderId="1" applyAlignment="1" applyProtection="1" pivotButton="0" quotePrefix="0" xfId="0">
      <alignment horizontal="center" vertical="center"/>
      <protection locked="0" hidden="0"/>
    </xf>
    <xf numFmtId="1" fontId="4" fillId="0" borderId="1" applyAlignment="1" pivotButton="0" quotePrefix="0" xfId="0">
      <alignment horizontal="center" vertical="center"/>
    </xf>
    <xf numFmtId="9" fontId="6" fillId="4" borderId="1" applyAlignment="1" applyProtection="1" pivotButton="0" quotePrefix="0" xfId="0">
      <alignment horizontal="center" vertical="center"/>
      <protection locked="0" hidden="0"/>
    </xf>
    <xf numFmtId="164" fontId="4" fillId="0" borderId="1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 wrapText="1"/>
    </xf>
    <xf numFmtId="9" fontId="12" fillId="6" borderId="0" applyAlignment="1" pivotButton="0" quotePrefix="0" xfId="0">
      <alignment horizontal="center" vertical="center"/>
    </xf>
    <xf numFmtId="167" fontId="12" fillId="6" borderId="0" applyAlignment="1" pivotButton="0" quotePrefix="0" xfId="0">
      <alignment horizontal="center" vertical="center"/>
    </xf>
    <xf numFmtId="1" fontId="12" fillId="6" borderId="0" applyAlignment="1" pivotButton="0" quotePrefix="0" xfId="0">
      <alignment horizontal="center" vertical="center"/>
    </xf>
    <xf numFmtId="166" fontId="12" fillId="6" borderId="0" applyAlignment="1" pivotButton="0" quotePrefix="0" xfId="0">
      <alignment horizontal="center" vertical="center"/>
    </xf>
    <xf numFmtId="0" fontId="12" fillId="6" borderId="0" applyAlignment="1" pivotButton="0" quotePrefix="0" xfId="0">
      <alignment horizontal="center" vertical="center"/>
    </xf>
    <xf numFmtId="9" fontId="4" fillId="0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169" fontId="7" fillId="0" borderId="1" applyAlignment="1" pivotButton="0" quotePrefix="0" xfId="0">
      <alignment vertical="center"/>
    </xf>
    <xf numFmtId="0" fontId="6" fillId="4" borderId="1" applyAlignment="1" applyProtection="1" pivotButton="0" quotePrefix="0" xfId="0">
      <alignment vertical="center"/>
      <protection locked="0" hidden="0"/>
    </xf>
    <xf numFmtId="1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167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vertical="center"/>
    </xf>
    <xf numFmtId="9" fontId="8" fillId="5" borderId="1" applyAlignment="1" pivotButton="0" quotePrefix="0" xfId="0">
      <alignment vertical="center"/>
    </xf>
    <xf numFmtId="1" fontId="8" fillId="5" borderId="1" applyAlignment="1" pivotButton="0" quotePrefix="0" xfId="0">
      <alignment vertical="center"/>
    </xf>
    <xf numFmtId="166" fontId="8" fillId="5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6" fontId="4" fillId="0" borderId="1" applyAlignment="1" pivotButton="0" quotePrefix="0" xfId="0">
      <alignment horizontal="left" vertical="center"/>
    </xf>
    <xf numFmtId="166" fontId="6" fillId="4" borderId="1" applyAlignment="1" applyProtection="1" pivotButton="0" quotePrefix="0" xfId="0">
      <alignment horizontal="center" vertical="center"/>
      <protection locked="0" hidden="0"/>
    </xf>
    <xf numFmtId="168" fontId="7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left" vertical="center"/>
    </xf>
    <xf numFmtId="0" fontId="9" fillId="0" borderId="0" pivotButton="0" quotePrefix="0" xfId="0"/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F4FAF6"/>
          <bgColor rgb="00F4FAF6"/>
        </patternFill>
      </fill>
    </dxf>
    <dxf>
      <fill>
        <patternFill patternType="solid">
          <fgColor rgb="00ECFDF5"/>
          <b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Avance por fase: real y esperado hoy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'Fases'!F7</f>
            </strRef>
          </tx>
          <spPr>
            <a:ln xmlns:a="http://schemas.openxmlformats.org/drawingml/2006/main">
              <a:prstDash val="solid"/>
            </a:ln>
          </spPr>
          <cat>
            <numRef>
              <f>'Fases'!$B$8:$B$19</f>
            </numRef>
          </cat>
          <val>
            <numRef>
              <f>'Fases'!$F$8:$F$19</f>
            </numRef>
          </val>
        </ser>
        <ser>
          <idx val="1"/>
          <order val="1"/>
          <tx>
            <strRef>
              <f>'Fases'!J7</f>
            </strRef>
          </tx>
          <spPr>
            <a:ln xmlns:a="http://schemas.openxmlformats.org/drawingml/2006/main">
              <a:prstDash val="solid"/>
            </a:ln>
          </spPr>
          <val>
            <numRef>
              <f>'Fases'!$J$8:$J$19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por fase: previstas y dedicadas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'Fases'!G7</f>
            </strRef>
          </tx>
          <spPr>
            <a:ln xmlns:a="http://schemas.openxmlformats.org/drawingml/2006/main">
              <a:prstDash val="solid"/>
            </a:ln>
          </spPr>
          <cat>
            <numRef>
              <f>'Fases'!$B$8:$B$19</f>
            </numRef>
          </cat>
          <val>
            <numRef>
              <f>'Fases'!$G$8:$G$19</f>
            </numRef>
          </val>
        </ser>
        <ser>
          <idx val="1"/>
          <order val="1"/>
          <tx>
            <strRef>
              <f>'Fases'!H7</f>
            </strRef>
          </tx>
          <spPr>
            <a:ln xmlns:a="http://schemas.openxmlformats.org/drawingml/2006/main">
              <a:prstDash val="solid"/>
            </a:ln>
          </spPr>
          <cat>
            <numRef>
              <f>'Fases'!$B$8:$B$19</f>
            </numRef>
          </cat>
          <val>
            <numRef>
              <f>'Fases'!$H$8:$H$19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28</row>
      <rowOff>0</rowOff>
    </from>
    <ext cx="756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50</row>
      <rowOff>0</rowOff>
    </from>
    <ext cx="7560000" cy="34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5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3" customWidth="1" min="9" max="9"/>
    <col hidden="1" width="10" customWidth="1" min="10" max="10"/>
  </cols>
  <sheetData>
    <row r="2" ht="34" customHeight="1">
      <c r="B2" s="1" t="inlineStr">
        <is>
          <t>Panel del TFG/TFM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automático: avance real frente al esperado, horas dedicadas, días para la entrega y próximos hitos.</t>
        </is>
      </c>
    </row>
    <row r="5">
      <c r="B5" s="4" t="inlineStr">
        <is>
          <t>DATOS DEL TRABAJO</t>
        </is>
      </c>
    </row>
    <row r="6">
      <c r="B6" s="5" t="inlineStr">
        <is>
          <t>Tipo de trabajo:</t>
        </is>
      </c>
      <c r="C6" s="6" t="inlineStr">
        <is>
          <t>TFM</t>
        </is>
      </c>
      <c r="F6" s="7" t="inlineStr">
        <is>
          <t>Créditos ECTS:</t>
        </is>
      </c>
      <c r="G6" s="8" t="n">
        <v>12</v>
      </c>
    </row>
    <row r="7">
      <c r="B7" s="5" t="inlineStr">
        <is>
          <t>Fecha de inicio:</t>
        </is>
      </c>
      <c r="C7" s="9" t="n">
        <v>46083</v>
      </c>
      <c r="F7" s="7" t="inlineStr">
        <is>
          <t>Horas por crédito:</t>
        </is>
      </c>
      <c r="G7" s="8" t="n">
        <v>25</v>
      </c>
    </row>
    <row r="8">
      <c r="B8" s="5" t="inlineStr">
        <is>
          <t>Fecha de entrega (depósito):</t>
        </is>
      </c>
      <c r="C8" s="9" t="n">
        <v>46405</v>
      </c>
      <c r="F8" s="7" t="inlineStr">
        <is>
          <t>Horas objetivo:</t>
        </is>
      </c>
      <c r="G8" s="10">
        <f>G6*G7</f>
        <v/>
      </c>
    </row>
    <row r="9">
      <c r="B9" s="5" t="inlineStr">
        <is>
          <t>Fecha de defensa:</t>
        </is>
      </c>
      <c r="C9" s="9" t="n">
        <v>46416</v>
      </c>
      <c r="F9" s="7" t="inlineStr">
        <is>
          <t>Margen de retraso:</t>
        </is>
      </c>
      <c r="G9" s="11" t="n">
        <v>0.1</v>
      </c>
    </row>
    <row r="10">
      <c r="B10" s="5" t="inlineStr">
        <is>
          <t>Aviso de hitos (días):</t>
        </is>
      </c>
      <c r="C10" s="8" t="n">
        <v>7</v>
      </c>
      <c r="F10" s="7" t="inlineStr">
        <is>
          <t>Hoy:</t>
        </is>
      </c>
      <c r="G10" s="12">
        <f>TODAY()</f>
        <v/>
      </c>
    </row>
    <row r="12" ht="24" customHeight="1">
      <c r="B12" s="13" t="inlineStr">
        <is>
          <t>AVANCE REAL</t>
        </is>
      </c>
      <c r="C12" s="13" t="inlineStr">
        <is>
          <t>AVANCE ESPERADO HOY</t>
        </is>
      </c>
      <c r="E12" s="13" t="inlineStr">
        <is>
          <t>DESVIACIÓN</t>
        </is>
      </c>
      <c r="G12" s="13" t="inlineStr">
        <is>
          <t>DÍAS PARA LA ENTREGA</t>
        </is>
      </c>
    </row>
    <row r="13" ht="36" customHeight="1">
      <c r="B13" s="14">
        <f>Fases!F20</f>
        <v/>
      </c>
      <c r="C13" s="14">
        <f>IFERROR(SUMPRODUCT(Fases!J8:J19,Fases!G8:G19)/SUM(Fases!G8:G19),0)</f>
        <v/>
      </c>
      <c r="E13" s="15">
        <f>B13-C13</f>
        <v/>
      </c>
      <c r="G13" s="16">
        <f>IF(C8="","-",C8-G10)</f>
        <v/>
      </c>
    </row>
    <row r="15" ht="24" customHeight="1">
      <c r="B15" s="13" t="inlineStr">
        <is>
          <t>HORAS DEDICADAS</t>
        </is>
      </c>
      <c r="C15" s="13" t="inlineStr">
        <is>
          <t>% DE LAS HORAS OBJETIVO</t>
        </is>
      </c>
      <c r="E15" s="13" t="inlineStr">
        <is>
          <t>FASES TERMINADAS</t>
        </is>
      </c>
      <c r="G15" s="13" t="inlineStr">
        <is>
          <t>HORAS/SEMANA NECESARIAS</t>
        </is>
      </c>
    </row>
    <row r="16" ht="36" customHeight="1">
      <c r="B16" s="17">
        <f>SUM(Horas!D8:D67)</f>
        <v/>
      </c>
      <c r="C16" s="14">
        <f>IFERROR(B16/G8,0)</f>
        <v/>
      </c>
      <c r="E16" s="18">
        <f>COUNTIF(Fases!I8:I19,"Hecha")&amp;" de "&amp;COUNTA(Fases!B8:B19)</f>
        <v/>
      </c>
      <c r="G16" s="17">
        <f>IF(C8-G10&gt;0,MAX(0,G8-B16)/((C8-G10)/7),"-")</f>
        <v/>
      </c>
    </row>
    <row r="18">
      <c r="B18" s="5" t="inlineStr">
        <is>
          <t>Tiempo transcurrido:</t>
        </is>
      </c>
      <c r="C18" s="19">
        <f>IF(OR(C7="",C8="",C8&lt;=C7),0,MIN(1,MAX(0,(G10-C7)/(C8-C7))))</f>
        <v/>
      </c>
      <c r="F18" s="7" t="inlineStr">
        <is>
          <t>Semanas que quedan:</t>
        </is>
      </c>
      <c r="G18" s="20">
        <f>IF(C8="","-",MAX(0,ROUND((C8-G10)/7,1)))</f>
        <v/>
      </c>
    </row>
    <row r="20">
      <c r="B20" s="4" t="inlineStr">
        <is>
          <t>PRÓXIMOS HITOS Y REUNIONES</t>
        </is>
      </c>
    </row>
    <row r="21" ht="26" customHeight="1">
      <c r="B21" s="21" t="inlineStr">
        <is>
          <t>Asunto</t>
        </is>
      </c>
      <c r="C21" s="21" t="inlineStr">
        <is>
          <t>Tipo</t>
        </is>
      </c>
      <c r="D21" s="21" t="inlineStr">
        <is>
          <t>Fecha</t>
        </is>
      </c>
      <c r="E21" s="21" t="inlineStr">
        <is>
          <t>Faltan (días)</t>
        </is>
      </c>
    </row>
    <row r="22">
      <c r="B22" s="22">
        <f>IF($J22="","",INDEX(Tutoría!$D$8:$D$47,MATCH($J22,Tutoría!$I$8:$I$47,0)))</f>
        <v/>
      </c>
      <c r="C22" s="23">
        <f>IF($J22="","",INDEX(Tutoría!$C$8:$C$47,MATCH($J22,Tutoría!$I$8:$I$47,0)))</f>
        <v/>
      </c>
      <c r="D22" s="24">
        <f>IF($J22="","",INDEX(Tutoría!$B$8:$B$47,MATCH($J22,Tutoría!$I$8:$I$47,0)))</f>
        <v/>
      </c>
      <c r="E22" s="10">
        <f>IF(ISNUMBER(D22),D22-$G$10,"")</f>
        <v/>
      </c>
      <c r="J22" s="25">
        <f>IFERROR(SMALL(Tutoría!$I$8:$I$47,1),"")</f>
        <v/>
      </c>
    </row>
    <row r="23">
      <c r="B23" s="22">
        <f>IF($J23="","",INDEX(Tutoría!$D$8:$D$47,MATCH($J23,Tutoría!$I$8:$I$47,0)))</f>
        <v/>
      </c>
      <c r="C23" s="23">
        <f>IF($J23="","",INDEX(Tutoría!$C$8:$C$47,MATCH($J23,Tutoría!$I$8:$I$47,0)))</f>
        <v/>
      </c>
      <c r="D23" s="24">
        <f>IF($J23="","",INDEX(Tutoría!$B$8:$B$47,MATCH($J23,Tutoría!$I$8:$I$47,0)))</f>
        <v/>
      </c>
      <c r="E23" s="10">
        <f>IF(ISNUMBER(D23),D23-$G$10,"")</f>
        <v/>
      </c>
      <c r="J23" s="25">
        <f>IFERROR(SMALL(Tutoría!$I$8:$I$47,2),"")</f>
        <v/>
      </c>
    </row>
    <row r="24">
      <c r="B24" s="22">
        <f>IF($J24="","",INDEX(Tutoría!$D$8:$D$47,MATCH($J24,Tutoría!$I$8:$I$47,0)))</f>
        <v/>
      </c>
      <c r="C24" s="23">
        <f>IF($J24="","",INDEX(Tutoría!$C$8:$C$47,MATCH($J24,Tutoría!$I$8:$I$47,0)))</f>
        <v/>
      </c>
      <c r="D24" s="24">
        <f>IF($J24="","",INDEX(Tutoría!$B$8:$B$47,MATCH($J24,Tutoría!$I$8:$I$47,0)))</f>
        <v/>
      </c>
      <c r="E24" s="10">
        <f>IF(ISNUMBER(D24),D24-$G$10,"")</f>
        <v/>
      </c>
      <c r="J24" s="25">
        <f>IFERROR(SMALL(Tutoría!$I$8:$I$47,3),"")</f>
        <v/>
      </c>
    </row>
    <row r="25">
      <c r="B25" s="22">
        <f>IF($J25="","",INDEX(Tutoría!$D$8:$D$47,MATCH($J25,Tutoría!$I$8:$I$47,0)))</f>
        <v/>
      </c>
      <c r="C25" s="23">
        <f>IF($J25="","",INDEX(Tutoría!$C$8:$C$47,MATCH($J25,Tutoría!$I$8:$I$47,0)))</f>
        <v/>
      </c>
      <c r="D25" s="24">
        <f>IF($J25="","",INDEX(Tutoría!$B$8:$B$47,MATCH($J25,Tutoría!$I$8:$I$47,0)))</f>
        <v/>
      </c>
      <c r="E25" s="10">
        <f>IF(ISNUMBER(D25),D25-$G$10,"")</f>
        <v/>
      </c>
      <c r="J25" s="25">
        <f>IFERROR(SMALL(Tutoría!$I$8:$I$47,4),"")</f>
        <v/>
      </c>
    </row>
    <row r="26">
      <c r="B26" s="22">
        <f>IF($J26="","",INDEX(Tutoría!$D$8:$D$47,MATCH($J26,Tutoría!$I$8:$I$47,0)))</f>
        <v/>
      </c>
      <c r="C26" s="23">
        <f>IF($J26="","",INDEX(Tutoría!$C$8:$C$47,MATCH($J26,Tutoría!$I$8:$I$47,0)))</f>
        <v/>
      </c>
      <c r="D26" s="24">
        <f>IF($J26="","",INDEX(Tutoría!$B$8:$B$47,MATCH($J26,Tutoría!$I$8:$I$47,0)))</f>
        <v/>
      </c>
      <c r="E26" s="10">
        <f>IF(ISNUMBER(D26),D26-$G$10,"")</f>
        <v/>
      </c>
      <c r="J26" s="25">
        <f>IFERROR(SMALL(Tutoría!$I$8:$I$47,5),"")</f>
        <v/>
      </c>
    </row>
    <row r="28">
      <c r="B28" s="4" t="inlineStr">
        <is>
          <t>AVANCE REAL FRENTE AL ESPERADO POR FASE</t>
        </is>
      </c>
    </row>
    <row r="50">
      <c r="B50" s="4" t="inlineStr">
        <is>
          <t>HORAS PREVISTAS FRENTE A DEDICADAS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E12:F12"/>
    <mergeCell ref="C12:D12"/>
    <mergeCell ref="G12:H12"/>
    <mergeCell ref="E16:F16"/>
    <mergeCell ref="C16:D16"/>
    <mergeCell ref="E15:F15"/>
    <mergeCell ref="C15:D15"/>
    <mergeCell ref="G16:H16"/>
    <mergeCell ref="G15:H15"/>
    <mergeCell ref="B2:H2"/>
    <mergeCell ref="E13:F13"/>
    <mergeCell ref="C13:D13"/>
    <mergeCell ref="G13:H13"/>
    <mergeCell ref="B3:H3"/>
  </mergeCells>
  <conditionalFormatting sqref="E13:F13">
    <cfRule type="expression" priority="1" dxfId="0">
      <formula>$E$13&lt;-$G$9</formula>
    </cfRule>
  </conditionalFormatting>
  <conditionalFormatting sqref="C18">
    <cfRule type="dataBar" priority="2">
      <dataBar>
        <cfvo type="num" val="0"/>
        <cfvo type="max"/>
        <color rgb="0010B981"/>
      </dataBar>
    </cfRule>
  </conditionalFormatting>
  <conditionalFormatting sqref="B22:E26">
    <cfRule type="expression" priority="3" dxfId="1">
      <formula>AND(ISNUMBER($E22),$E22&lt;=$C$10)</formula>
    </cfRule>
  </conditionalFormatting>
  <dataValidations count="1">
    <dataValidation sqref="C6" showDropDown="0" showInputMessage="0" showErrorMessage="0" allowBlank="1" type="list">
      <formula1>=Listas!$A$2:$A$3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21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12" customWidth="1" min="3" max="3"/>
    <col width="12" customWidth="1" min="4" max="4"/>
    <col width="8" customWidth="1" min="5" max="5"/>
    <col width="10" customWidth="1" min="6" max="6"/>
    <col width="11" customWidth="1" min="7" max="7"/>
    <col width="11" customWidth="1" min="8" max="8"/>
    <col width="15" customWidth="1" min="9" max="9"/>
    <col width="11" customWidth="1" min="10" max="10"/>
    <col width="12" customWidth="1" min="11" max="11"/>
    <col width="10" customWidth="1" min="12" max="12"/>
    <col width="34" customWidth="1" min="13" max="13"/>
  </cols>
  <sheetData>
    <row r="2" ht="34" customHeight="1">
      <c r="B2" s="1" t="inlineStr">
        <is>
          <t>Fases del trabajo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fase: fechas, % de avance y horas previstas. El resto (estado, desvío, horas dedicadas) se calcula solo.</t>
        </is>
      </c>
    </row>
    <row r="5">
      <c r="B5" s="7" t="inlineStr">
        <is>
          <t>Hoy:</t>
        </is>
      </c>
      <c r="C5" s="12">
        <f>Panel!G10</f>
        <v/>
      </c>
      <c r="D5" s="7" t="inlineStr">
        <is>
          <t>Margen:</t>
        </is>
      </c>
      <c r="E5" s="19">
        <f>Panel!G9</f>
        <v/>
      </c>
    </row>
    <row r="7" ht="40" customHeight="1">
      <c r="B7" s="21" t="inlineStr">
        <is>
          <t>Fase</t>
        </is>
      </c>
      <c r="C7" s="21" t="inlineStr">
        <is>
          <t>Inicio</t>
        </is>
      </c>
      <c r="D7" s="21" t="inlineStr">
        <is>
          <t>Fin previsto</t>
        </is>
      </c>
      <c r="E7" s="21" t="inlineStr">
        <is>
          <t>Días</t>
        </is>
      </c>
      <c r="F7" s="21" t="inlineStr">
        <is>
          <t>% avance</t>
        </is>
      </c>
      <c r="G7" s="21" t="inlineStr">
        <is>
          <t>Horas previstas</t>
        </is>
      </c>
      <c r="H7" s="21" t="inlineStr">
        <is>
          <t>Horas dedicadas</t>
        </is>
      </c>
      <c r="I7" s="21" t="inlineStr">
        <is>
          <t>Estado</t>
        </is>
      </c>
      <c r="J7" s="21" t="inlineStr">
        <is>
          <t>Avance esperado hoy</t>
        </is>
      </c>
      <c r="K7" s="21" t="inlineStr">
        <is>
          <t>Desviación</t>
        </is>
      </c>
      <c r="L7" s="21" t="inlineStr">
        <is>
          <t>Días hasta el fin</t>
        </is>
      </c>
      <c r="M7" s="21" t="inlineStr">
        <is>
          <t>Notas</t>
        </is>
      </c>
    </row>
    <row r="8">
      <c r="B8" s="26" t="inlineStr">
        <is>
          <t>Elección de tema y tutor</t>
        </is>
      </c>
      <c r="C8" s="9" t="n">
        <v>46083</v>
      </c>
      <c r="D8" s="9" t="n">
        <v>46108</v>
      </c>
      <c r="E8" s="27">
        <f>IF(OR(C8="",D8=""),"",D8-C8+1)</f>
        <v/>
      </c>
      <c r="F8" s="11" t="n">
        <v>1</v>
      </c>
      <c r="G8" s="8" t="n">
        <v>15</v>
      </c>
      <c r="H8" s="28">
        <f>IF(B8="","",SUMIF(Horas!$C$8:$C$67,B8,Horas!$D$8:$D$67))</f>
        <v/>
      </c>
      <c r="I8" s="23">
        <f>IF(B8="","",IF(F8&gt;=1,"Hecha",IF(OR(C8="",D8=""),"Sin fechas",IF($C$5&lt;C8,"Sin empezar",IF($C$5&gt;D8,"Fuera de plazo",IF(F8&lt;J8-$E$5,"Con retraso","En curso"))))))</f>
        <v/>
      </c>
      <c r="J8" s="29">
        <f>IF(OR(B8="",C8="",D8=""),"",MIN(1,MAX(0,($C$5-C8+1)/E8)))</f>
        <v/>
      </c>
      <c r="K8" s="30">
        <f>IF(J8="","",F8-J8)</f>
        <v/>
      </c>
      <c r="L8" s="27">
        <f>IF(OR(B8="",D8=""),"",D8-$C$5)</f>
        <v/>
      </c>
      <c r="M8" s="26" t="inlineStr">
        <is>
          <t>Tema aprobado por la comisión</t>
        </is>
      </c>
    </row>
    <row r="9">
      <c r="B9" s="26" t="inlineStr">
        <is>
          <t>Búsqueda bibliográfica</t>
        </is>
      </c>
      <c r="C9" s="9" t="n">
        <v>46104</v>
      </c>
      <c r="D9" s="9" t="n">
        <v>46172</v>
      </c>
      <c r="E9" s="27">
        <f>IF(OR(C9="",D9=""),"",D9-C9+1)</f>
        <v/>
      </c>
      <c r="F9" s="11" t="n">
        <v>1</v>
      </c>
      <c r="G9" s="8" t="n">
        <v>45</v>
      </c>
      <c r="H9" s="28">
        <f>IF(B9="","",SUMIF(Horas!$C$8:$C$67,B9,Horas!$D$8:$D$67))</f>
        <v/>
      </c>
      <c r="I9" s="23">
        <f>IF(B9="","",IF(F9&gt;=1,"Hecha",IF(OR(C9="",D9=""),"Sin fechas",IF($C$5&lt;C9,"Sin empezar",IF($C$5&gt;D9,"Fuera de plazo",IF(F9&lt;J9-$E$5,"Con retraso","En curso"))))))</f>
        <v/>
      </c>
      <c r="J9" s="29">
        <f>IF(OR(B9="",C9="",D9=""),"",MIN(1,MAX(0,($C$5-C9+1)/E9)))</f>
        <v/>
      </c>
      <c r="K9" s="30">
        <f>IF(J9="","",F9-J9)</f>
        <v/>
      </c>
      <c r="L9" s="27">
        <f>IF(OR(B9="",D9=""),"",D9-$C$5)</f>
        <v/>
      </c>
      <c r="M9" s="26" t="inlineStr">
        <is>
          <t>Zotero con 60 referencias</t>
        </is>
      </c>
    </row>
    <row r="10">
      <c r="B10" s="26" t="inlineStr">
        <is>
          <t>Metodología y diseño</t>
        </is>
      </c>
      <c r="C10" s="9" t="n">
        <v>46167</v>
      </c>
      <c r="D10" s="9" t="n">
        <v>46203</v>
      </c>
      <c r="E10" s="27">
        <f>IF(OR(C10="",D10=""),"",D10-C10+1)</f>
        <v/>
      </c>
      <c r="F10" s="11" t="n">
        <v>1</v>
      </c>
      <c r="G10" s="8" t="n">
        <v>30</v>
      </c>
      <c r="H10" s="28">
        <f>IF(B10="","",SUMIF(Horas!$C$8:$C$67,B10,Horas!$D$8:$D$67))</f>
        <v/>
      </c>
      <c r="I10" s="23">
        <f>IF(B10="","",IF(F10&gt;=1,"Hecha",IF(OR(C10="",D10=""),"Sin fechas",IF($C$5&lt;C10,"Sin empezar",IF($C$5&gt;D10,"Fuera de plazo",IF(F10&lt;J10-$E$5,"Con retraso","En curso"))))))</f>
        <v/>
      </c>
      <c r="J10" s="29">
        <f>IF(OR(B10="",C10="",D10=""),"",MIN(1,MAX(0,($C$5-C10+1)/E10)))</f>
        <v/>
      </c>
      <c r="K10" s="30">
        <f>IF(J10="","",F10-J10)</f>
        <v/>
      </c>
      <c r="L10" s="27">
        <f>IF(OR(B10="",D10=""),"",D10-$C$5)</f>
        <v/>
      </c>
      <c r="M10" s="26" t="inlineStr">
        <is>
          <t>Cuestionario validado con el tutor</t>
        </is>
      </c>
    </row>
    <row r="11">
      <c r="B11" s="26" t="inlineStr">
        <is>
          <t>Trabajo de campo</t>
        </is>
      </c>
      <c r="C11" s="9" t="n">
        <v>46209</v>
      </c>
      <c r="D11" s="9" t="n">
        <v>46280</v>
      </c>
      <c r="E11" s="27">
        <f>IF(OR(C11="",D11=""),"",D11-C11+1)</f>
        <v/>
      </c>
      <c r="F11" s="11" t="n">
        <v>0.9</v>
      </c>
      <c r="G11" s="8" t="n">
        <v>50</v>
      </c>
      <c r="H11" s="28">
        <f>IF(B11="","",SUMIF(Horas!$C$8:$C$67,B11,Horas!$D$8:$D$67))</f>
        <v/>
      </c>
      <c r="I11" s="23">
        <f>IF(B11="","",IF(F11&gt;=1,"Hecha",IF(OR(C11="",D11=""),"Sin fechas",IF($C$5&lt;C11,"Sin empezar",IF($C$5&gt;D11,"Fuera de plazo",IF(F11&lt;J11-$E$5,"Con retraso","En curso"))))))</f>
        <v/>
      </c>
      <c r="J11" s="29">
        <f>IF(OR(B11="",C11="",D11=""),"",MIN(1,MAX(0,($C$5-C11+1)/E11)))</f>
        <v/>
      </c>
      <c r="K11" s="30">
        <f>IF(J11="","",F11-J11)</f>
        <v/>
      </c>
      <c r="L11" s="27">
        <f>IF(OR(B11="",D11=""),"",D11-$C$5)</f>
        <v/>
      </c>
      <c r="M11" s="26" t="inlineStr">
        <is>
          <t>Faltan 6 encuestas por recoger</t>
        </is>
      </c>
    </row>
    <row r="12">
      <c r="B12" s="26" t="inlineStr">
        <is>
          <t>Análisis de datos</t>
        </is>
      </c>
      <c r="C12" s="9" t="n">
        <v>46279</v>
      </c>
      <c r="D12" s="9" t="n">
        <v>46310</v>
      </c>
      <c r="E12" s="27">
        <f>IF(OR(C12="",D12=""),"",D12-C12+1)</f>
        <v/>
      </c>
      <c r="F12" s="11" t="n">
        <v>0.55</v>
      </c>
      <c r="G12" s="8" t="n">
        <v>40</v>
      </c>
      <c r="H12" s="28">
        <f>IF(B12="","",SUMIF(Horas!$C$8:$C$67,B12,Horas!$D$8:$D$67))</f>
        <v/>
      </c>
      <c r="I12" s="23">
        <f>IF(B12="","",IF(F12&gt;=1,"Hecha",IF(OR(C12="",D12=""),"Sin fechas",IF($C$5&lt;C12,"Sin empezar",IF($C$5&gt;D12,"Fuera de plazo",IF(F12&lt;J12-$E$5,"Con retraso","En curso"))))))</f>
        <v/>
      </c>
      <c r="J12" s="29">
        <f>IF(OR(B12="",C12="",D12=""),"",MIN(1,MAX(0,($C$5-C12+1)/E12)))</f>
        <v/>
      </c>
      <c r="K12" s="30">
        <f>IF(J12="","",F12-J12)</f>
        <v/>
      </c>
      <c r="L12" s="27">
        <f>IF(OR(B12="",D12=""),"",D12-$C$5)</f>
        <v/>
      </c>
      <c r="M12" s="26" t="inlineStr"/>
    </row>
    <row r="13">
      <c r="B13" s="26" t="inlineStr">
        <is>
          <t>Redacción del documento</t>
        </is>
      </c>
      <c r="C13" s="9" t="n">
        <v>46286</v>
      </c>
      <c r="D13" s="9" t="n">
        <v>46366</v>
      </c>
      <c r="E13" s="27">
        <f>IF(OR(C13="",D13=""),"",D13-C13+1)</f>
        <v/>
      </c>
      <c r="F13" s="11" t="n">
        <v>0.15</v>
      </c>
      <c r="G13" s="8" t="n">
        <v>70</v>
      </c>
      <c r="H13" s="28">
        <f>IF(B13="","",SUMIF(Horas!$C$8:$C$67,B13,Horas!$D$8:$D$67))</f>
        <v/>
      </c>
      <c r="I13" s="23">
        <f>IF(B13="","",IF(F13&gt;=1,"Hecha",IF(OR(C13="",D13=""),"Sin fechas",IF($C$5&lt;C13,"Sin empezar",IF($C$5&gt;D13,"Fuera de plazo",IF(F13&lt;J13-$E$5,"Con retraso","En curso"))))))</f>
        <v/>
      </c>
      <c r="J13" s="29">
        <f>IF(OR(B13="",C13="",D13=""),"",MIN(1,MAX(0,($C$5-C13+1)/E13)))</f>
        <v/>
      </c>
      <c r="K13" s="30">
        <f>IF(J13="","",F13-J13)</f>
        <v/>
      </c>
      <c r="L13" s="27">
        <f>IF(OR(B13="",D13=""),"",D13-$C$5)</f>
        <v/>
      </c>
      <c r="M13" s="26" t="inlineStr">
        <is>
          <t>Marco teórico escrito</t>
        </is>
      </c>
    </row>
    <row r="14">
      <c r="B14" s="26" t="inlineStr">
        <is>
          <t>Revisión con el tutor y correcciones</t>
        </is>
      </c>
      <c r="C14" s="9" t="n">
        <v>46356</v>
      </c>
      <c r="D14" s="9" t="n">
        <v>46395</v>
      </c>
      <c r="E14" s="27">
        <f>IF(OR(C14="",D14=""),"",D14-C14+1)</f>
        <v/>
      </c>
      <c r="F14" s="11" t="n">
        <v>0</v>
      </c>
      <c r="G14" s="8" t="n">
        <v>25</v>
      </c>
      <c r="H14" s="28">
        <f>IF(B14="","",SUMIF(Horas!$C$8:$C$67,B14,Horas!$D$8:$D$67))</f>
        <v/>
      </c>
      <c r="I14" s="23">
        <f>IF(B14="","",IF(F14&gt;=1,"Hecha",IF(OR(C14="",D14=""),"Sin fechas",IF($C$5&lt;C14,"Sin empezar",IF($C$5&gt;D14,"Fuera de plazo",IF(F14&lt;J14-$E$5,"Con retraso","En curso"))))))</f>
        <v/>
      </c>
      <c r="J14" s="29">
        <f>IF(OR(B14="",C14="",D14=""),"",MIN(1,MAX(0,($C$5-C14+1)/E14)))</f>
        <v/>
      </c>
      <c r="K14" s="30">
        <f>IF(J14="","",F14-J14)</f>
        <v/>
      </c>
      <c r="L14" s="27">
        <f>IF(OR(B14="",D14=""),"",D14-$C$5)</f>
        <v/>
      </c>
      <c r="M14" s="26" t="inlineStr"/>
    </row>
    <row r="15">
      <c r="B15" s="26" t="inlineStr">
        <is>
          <t>Maquetación y formato</t>
        </is>
      </c>
      <c r="C15" s="9" t="n">
        <v>46391</v>
      </c>
      <c r="D15" s="9" t="n">
        <v>46402</v>
      </c>
      <c r="E15" s="27">
        <f>IF(OR(C15="",D15=""),"",D15-C15+1)</f>
        <v/>
      </c>
      <c r="F15" s="11" t="n">
        <v>0</v>
      </c>
      <c r="G15" s="8" t="n">
        <v>10</v>
      </c>
      <c r="H15" s="28">
        <f>IF(B15="","",SUMIF(Horas!$C$8:$C$67,B15,Horas!$D$8:$D$67))</f>
        <v/>
      </c>
      <c r="I15" s="23">
        <f>IF(B15="","",IF(F15&gt;=1,"Hecha",IF(OR(C15="",D15=""),"Sin fechas",IF($C$5&lt;C15,"Sin empezar",IF($C$5&gt;D15,"Fuera de plazo",IF(F15&lt;J15-$E$5,"Con retraso","En curso"))))))</f>
        <v/>
      </c>
      <c r="J15" s="29">
        <f>IF(OR(B15="",C15="",D15=""),"",MIN(1,MAX(0,($C$5-C15+1)/E15)))</f>
        <v/>
      </c>
      <c r="K15" s="30">
        <f>IF(J15="","",F15-J15)</f>
        <v/>
      </c>
      <c r="L15" s="27">
        <f>IF(OR(B15="",D15=""),"",D15-$C$5)</f>
        <v/>
      </c>
      <c r="M15" s="26" t="inlineStr">
        <is>
          <t>Normativa de formato de la facultad</t>
        </is>
      </c>
    </row>
    <row r="16">
      <c r="B16" s="26" t="inlineStr">
        <is>
          <t>Preparación de la defensa</t>
        </is>
      </c>
      <c r="C16" s="9" t="n">
        <v>46398</v>
      </c>
      <c r="D16" s="9" t="n">
        <v>46415</v>
      </c>
      <c r="E16" s="27">
        <f>IF(OR(C16="",D16=""),"",D16-C16+1)</f>
        <v/>
      </c>
      <c r="F16" s="11" t="n">
        <v>0</v>
      </c>
      <c r="G16" s="8" t="n">
        <v>15</v>
      </c>
      <c r="H16" s="28">
        <f>IF(B16="","",SUMIF(Horas!$C$8:$C$67,B16,Horas!$D$8:$D$67))</f>
        <v/>
      </c>
      <c r="I16" s="23">
        <f>IF(B16="","",IF(F16&gt;=1,"Hecha",IF(OR(C16="",D16=""),"Sin fechas",IF($C$5&lt;C16,"Sin empezar",IF($C$5&gt;D16,"Fuera de plazo",IF(F16&lt;J16-$E$5,"Con retraso","En curso"))))))</f>
        <v/>
      </c>
      <c r="J16" s="29">
        <f>IF(OR(B16="",C16="",D16=""),"",MIN(1,MAX(0,($C$5-C16+1)/E16)))</f>
        <v/>
      </c>
      <c r="K16" s="30">
        <f>IF(J16="","",F16-J16)</f>
        <v/>
      </c>
      <c r="L16" s="27">
        <f>IF(OR(B16="",D16=""),"",D16-$C$5)</f>
        <v/>
      </c>
      <c r="M16" s="26" t="inlineStr">
        <is>
          <t>Presentación de 15 minutos</t>
        </is>
      </c>
    </row>
    <row r="17">
      <c r="B17" s="26" t="n"/>
      <c r="C17" s="9" t="n"/>
      <c r="D17" s="9" t="n"/>
      <c r="E17" s="27">
        <f>IF(OR(C17="",D17=""),"",D17-C17+1)</f>
        <v/>
      </c>
      <c r="F17" s="11" t="n"/>
      <c r="G17" s="8" t="n"/>
      <c r="H17" s="28">
        <f>IF(B17="","",SUMIF(Horas!$C$8:$C$67,B17,Horas!$D$8:$D$67))</f>
        <v/>
      </c>
      <c r="I17" s="23">
        <f>IF(B17="","",IF(F17&gt;=1,"Hecha",IF(OR(C17="",D17=""),"Sin fechas",IF($C$5&lt;C17,"Sin empezar",IF($C$5&gt;D17,"Fuera de plazo",IF(F17&lt;J17-$E$5,"Con retraso","En curso"))))))</f>
        <v/>
      </c>
      <c r="J17" s="29">
        <f>IF(OR(B17="",C17="",D17=""),"",MIN(1,MAX(0,($C$5-C17+1)/E17)))</f>
        <v/>
      </c>
      <c r="K17" s="30">
        <f>IF(J17="","",F17-J17)</f>
        <v/>
      </c>
      <c r="L17" s="27">
        <f>IF(OR(B17="",D17=""),"",D17-$C$5)</f>
        <v/>
      </c>
      <c r="M17" s="26" t="n"/>
    </row>
    <row r="18">
      <c r="B18" s="26" t="n"/>
      <c r="C18" s="9" t="n"/>
      <c r="D18" s="9" t="n"/>
      <c r="E18" s="27">
        <f>IF(OR(C18="",D18=""),"",D18-C18+1)</f>
        <v/>
      </c>
      <c r="F18" s="11" t="n"/>
      <c r="G18" s="8" t="n"/>
      <c r="H18" s="28">
        <f>IF(B18="","",SUMIF(Horas!$C$8:$C$67,B18,Horas!$D$8:$D$67))</f>
        <v/>
      </c>
      <c r="I18" s="23">
        <f>IF(B18="","",IF(F18&gt;=1,"Hecha",IF(OR(C18="",D18=""),"Sin fechas",IF($C$5&lt;C18,"Sin empezar",IF($C$5&gt;D18,"Fuera de plazo",IF(F18&lt;J18-$E$5,"Con retraso","En curso"))))))</f>
        <v/>
      </c>
      <c r="J18" s="29">
        <f>IF(OR(B18="",C18="",D18=""),"",MIN(1,MAX(0,($C$5-C18+1)/E18)))</f>
        <v/>
      </c>
      <c r="K18" s="30">
        <f>IF(J18="","",F18-J18)</f>
        <v/>
      </c>
      <c r="L18" s="27">
        <f>IF(OR(B18="",D18=""),"",D18-$C$5)</f>
        <v/>
      </c>
      <c r="M18" s="26" t="n"/>
    </row>
    <row r="19">
      <c r="B19" s="26" t="n"/>
      <c r="C19" s="9" t="n"/>
      <c r="D19" s="9" t="n"/>
      <c r="E19" s="27">
        <f>IF(OR(C19="",D19=""),"",D19-C19+1)</f>
        <v/>
      </c>
      <c r="F19" s="11" t="n"/>
      <c r="G19" s="8" t="n"/>
      <c r="H19" s="28">
        <f>IF(B19="","",SUMIF(Horas!$C$8:$C$67,B19,Horas!$D$8:$D$67))</f>
        <v/>
      </c>
      <c r="I19" s="23">
        <f>IF(B19="","",IF(F19&gt;=1,"Hecha",IF(OR(C19="",D19=""),"Sin fechas",IF($C$5&lt;C19,"Sin empezar",IF($C$5&gt;D19,"Fuera de plazo",IF(F19&lt;J19-$E$5,"Con retraso","En curso"))))))</f>
        <v/>
      </c>
      <c r="J19" s="29">
        <f>IF(OR(B19="",C19="",D19=""),"",MIN(1,MAX(0,($C$5-C19+1)/E19)))</f>
        <v/>
      </c>
      <c r="K19" s="30">
        <f>IF(J19="","",F19-J19)</f>
        <v/>
      </c>
      <c r="L19" s="27">
        <f>IF(OR(B19="",D19=""),"",D19-$C$5)</f>
        <v/>
      </c>
      <c r="M19" s="26" t="n"/>
    </row>
    <row r="20">
      <c r="B20" s="31" t="inlineStr">
        <is>
          <t>Total / avance ponderado por horas</t>
        </is>
      </c>
      <c r="C20" s="31" t="inlineStr"/>
      <c r="D20" s="31" t="inlineStr"/>
      <c r="E20" s="31" t="inlineStr"/>
      <c r="F20" s="32">
        <f>IFERROR(SUMPRODUCT(F8:F19,G8:G19)/SUM(G8:G19),0)</f>
        <v/>
      </c>
      <c r="G20" s="33">
        <f>SUM(G8:G19)</f>
        <v/>
      </c>
      <c r="H20" s="34">
        <f>SUM(H8:H19)</f>
        <v/>
      </c>
      <c r="I20" s="31" t="inlineStr"/>
      <c r="J20" s="31" t="inlineStr"/>
      <c r="K20" s="31" t="inlineStr"/>
      <c r="L20" s="31" t="inlineStr"/>
      <c r="M20" s="31" t="inlineStr"/>
    </row>
    <row r="21">
      <c r="B21" s="35" t="inlineStr">
        <is>
          <t>Estados: Hecha (100%), En curso, Con retraso (avance por debajo de lo esperado más el margen), Fuera de plazo (fecha de fin pasada sin llegar al 100%), Sin empezar.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I8:I19">
    <cfRule type="cellIs" priority="1" operator="equal" dxfId="2">
      <formula>"Hecha"</formula>
    </cfRule>
    <cfRule type="cellIs" priority="2" operator="equal" dxfId="0">
      <formula>"Fuera de plazo"</formula>
    </cfRule>
    <cfRule type="cellIs" priority="3" operator="equal" dxfId="1">
      <formula>"Con retraso"</formula>
    </cfRule>
  </conditionalFormatting>
  <conditionalFormatting sqref="K8:K19">
    <cfRule type="expression" priority="4" dxfId="0">
      <formula>AND(ISNUMBER($K8),$K8&lt;-$E$5)</formula>
    </cfRule>
  </conditionalFormatting>
  <conditionalFormatting sqref="F8:F19">
    <cfRule type="dataBar" priority="5">
      <dataBar>
        <cfvo type="num" val="0"/>
        <cfvo type="max"/>
        <color rgb="0010B981"/>
      </dataBar>
    </cfRule>
  </conditionalFormatting>
  <dataValidations count="1">
    <dataValidation sqref="F8:F19" showDropDown="0" showInputMessage="0" showErrorMessage="0" allowBlank="1" errorTitle="% de avance" error="Escribe un valor entre 0% y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G6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32" customWidth="1" min="3" max="3"/>
    <col width="9" customWidth="1" min="4" max="4"/>
    <col width="42" customWidth="1" min="5" max="5"/>
    <col width="13" customWidth="1" min="6" max="6"/>
    <col width="12" customWidth="1" min="7" max="7"/>
  </cols>
  <sheetData>
    <row r="2" ht="34" customHeight="1">
      <c r="B2" s="1" t="inlineStr">
        <is>
          <t>Registro de horas dedicadas</t>
        </is>
      </c>
      <c r="C2" s="2" t="n"/>
      <c r="D2" s="2" t="n"/>
      <c r="E2" s="2" t="n"/>
      <c r="F2" s="2" t="n"/>
      <c r="G2" s="2" t="n"/>
    </row>
    <row r="3">
      <c r="B3" s="3" t="inlineStr">
        <is>
          <t>Anota cada sesión de trabajo con su fecha, fase y horas. Alimenta las horas dedicadas de «Fases» y el Panel.</t>
        </is>
      </c>
    </row>
    <row r="5">
      <c r="B5" s="5" t="inlineStr">
        <is>
          <t>Total horas:</t>
        </is>
      </c>
      <c r="C5" s="36">
        <f>SUM(D8:D67)</f>
        <v/>
      </c>
      <c r="E5" s="7" t="inlineStr">
        <is>
          <t>Últimos 7 días:</t>
        </is>
      </c>
      <c r="F5" s="20">
        <f>SUMIFS(D8:D67,B8:B67,"&gt;="&amp;Panel!$G$10-6,B8:B67,"&lt;="&amp;Panel!$G$10)</f>
        <v/>
      </c>
    </row>
    <row r="7" ht="30" customHeight="1">
      <c r="B7" s="21" t="inlineStr">
        <is>
          <t>Fecha</t>
        </is>
      </c>
      <c r="C7" s="21" t="inlineStr">
        <is>
          <t>Fase</t>
        </is>
      </c>
      <c r="D7" s="21" t="inlineStr">
        <is>
          <t>Horas</t>
        </is>
      </c>
      <c r="E7" s="21" t="inlineStr">
        <is>
          <t>Tarea realizada</t>
        </is>
      </c>
      <c r="F7" s="21" t="inlineStr">
        <is>
          <t>Semana (lunes)</t>
        </is>
      </c>
      <c r="G7" s="21" t="inlineStr">
        <is>
          <t>Mes</t>
        </is>
      </c>
    </row>
    <row r="8">
      <c r="B8" s="9" t="n">
        <v>46091</v>
      </c>
      <c r="C8" s="26" t="inlineStr">
        <is>
          <t>Elección de tema y tutor</t>
        </is>
      </c>
      <c r="D8" s="37" t="n">
        <v>6</v>
      </c>
      <c r="E8" s="26" t="inlineStr">
        <is>
          <t>Reunión inicial y lluvia de ideas</t>
        </is>
      </c>
      <c r="F8" s="24">
        <f>IF(B8="","",B8-WEEKDAY(B8,2)+1)</f>
        <v/>
      </c>
      <c r="G8" s="38">
        <f>IF(B8="","",DATE(YEAR(B8),MONTH(B8),1))</f>
        <v/>
      </c>
    </row>
    <row r="9">
      <c r="B9" s="9" t="n">
        <v>46105</v>
      </c>
      <c r="C9" s="26" t="inlineStr">
        <is>
          <t>Elección de tema y tutor</t>
        </is>
      </c>
      <c r="D9" s="37" t="n">
        <v>8</v>
      </c>
      <c r="E9" s="26" t="inlineStr">
        <is>
          <t>Delimitación del tema y objetivos</t>
        </is>
      </c>
      <c r="F9" s="24">
        <f>IF(B9="","",B9-WEEKDAY(B9,2)+1)</f>
        <v/>
      </c>
      <c r="G9" s="38">
        <f>IF(B9="","",DATE(YEAR(B9),MONTH(B9),1))</f>
        <v/>
      </c>
    </row>
    <row r="10">
      <c r="B10" s="9" t="n">
        <v>46116</v>
      </c>
      <c r="C10" s="26" t="inlineStr">
        <is>
          <t>Búsqueda bibliográfica</t>
        </is>
      </c>
      <c r="D10" s="37" t="n">
        <v>14</v>
      </c>
      <c r="E10" s="26" t="inlineStr">
        <is>
          <t>Búsqueda en bases de datos</t>
        </is>
      </c>
      <c r="F10" s="24">
        <f>IF(B10="","",B10-WEEKDAY(B10,2)+1)</f>
        <v/>
      </c>
      <c r="G10" s="38">
        <f>IF(B10="","",DATE(YEAR(B10),MONTH(B10),1))</f>
        <v/>
      </c>
    </row>
    <row r="11">
      <c r="B11" s="9" t="n">
        <v>46130</v>
      </c>
      <c r="C11" s="26" t="inlineStr">
        <is>
          <t>Búsqueda bibliográfica</t>
        </is>
      </c>
      <c r="D11" s="37" t="n">
        <v>12</v>
      </c>
      <c r="E11" s="26" t="inlineStr">
        <is>
          <t>Lectura de artículos clave</t>
        </is>
      </c>
      <c r="F11" s="24">
        <f>IF(B11="","",B11-WEEKDAY(B11,2)+1)</f>
        <v/>
      </c>
      <c r="G11" s="38">
        <f>IF(B11="","",DATE(YEAR(B11),MONTH(B11),1))</f>
        <v/>
      </c>
    </row>
    <row r="12">
      <c r="B12" s="9" t="n">
        <v>46151</v>
      </c>
      <c r="C12" s="26" t="inlineStr">
        <is>
          <t>Búsqueda bibliográfica</t>
        </is>
      </c>
      <c r="D12" s="37" t="n">
        <v>12</v>
      </c>
      <c r="E12" s="26" t="inlineStr">
        <is>
          <t>Fichas de lectura</t>
        </is>
      </c>
      <c r="F12" s="24">
        <f>IF(B12="","",B12-WEEKDAY(B12,2)+1)</f>
        <v/>
      </c>
      <c r="G12" s="38">
        <f>IF(B12="","",DATE(YEAR(B12),MONTH(B12),1))</f>
        <v/>
      </c>
    </row>
    <row r="13">
      <c r="B13" s="9" t="n">
        <v>46172</v>
      </c>
      <c r="C13" s="26" t="inlineStr">
        <is>
          <t>Búsqueda bibliográfica</t>
        </is>
      </c>
      <c r="D13" s="37" t="n">
        <v>9</v>
      </c>
      <c r="E13" s="26" t="inlineStr">
        <is>
          <t>Gestor de referencias y estado de la cuestión</t>
        </is>
      </c>
      <c r="F13" s="24">
        <f>IF(B13="","",B13-WEEKDAY(B13,2)+1)</f>
        <v/>
      </c>
      <c r="G13" s="38">
        <f>IF(B13="","",DATE(YEAR(B13),MONTH(B13),1))</f>
        <v/>
      </c>
    </row>
    <row r="14">
      <c r="B14" s="9" t="n">
        <v>46186</v>
      </c>
      <c r="C14" s="26" t="inlineStr">
        <is>
          <t>Metodología y diseño</t>
        </is>
      </c>
      <c r="D14" s="37" t="n">
        <v>12</v>
      </c>
      <c r="E14" s="26" t="inlineStr">
        <is>
          <t>Diseño de la muestra</t>
        </is>
      </c>
      <c r="F14" s="24">
        <f>IF(B14="","",B14-WEEKDAY(B14,2)+1)</f>
        <v/>
      </c>
      <c r="G14" s="38">
        <f>IF(B14="","",DATE(YEAR(B14),MONTH(B14),1))</f>
        <v/>
      </c>
    </row>
    <row r="15">
      <c r="B15" s="9" t="n">
        <v>46200</v>
      </c>
      <c r="C15" s="26" t="inlineStr">
        <is>
          <t>Metodología y diseño</t>
        </is>
      </c>
      <c r="D15" s="37" t="n">
        <v>17</v>
      </c>
      <c r="E15" s="26" t="inlineStr">
        <is>
          <t>Elaboración y revisión del cuestionario</t>
        </is>
      </c>
      <c r="F15" s="24">
        <f>IF(B15="","",B15-WEEKDAY(B15,2)+1)</f>
        <v/>
      </c>
      <c r="G15" s="38">
        <f>IF(B15="","",DATE(YEAR(B15),MONTH(B15),1))</f>
        <v/>
      </c>
    </row>
    <row r="16">
      <c r="B16" s="9" t="n">
        <v>46221</v>
      </c>
      <c r="C16" s="26" t="inlineStr">
        <is>
          <t>Trabajo de campo</t>
        </is>
      </c>
      <c r="D16" s="37" t="n">
        <v>16</v>
      </c>
      <c r="E16" s="26" t="inlineStr">
        <is>
          <t>Envío y recogida de encuestas</t>
        </is>
      </c>
      <c r="F16" s="24">
        <f>IF(B16="","",B16-WEEKDAY(B16,2)+1)</f>
        <v/>
      </c>
      <c r="G16" s="38">
        <f>IF(B16="","",DATE(YEAR(B16),MONTH(B16),1))</f>
        <v/>
      </c>
    </row>
    <row r="17">
      <c r="B17" s="9" t="n">
        <v>46242</v>
      </c>
      <c r="C17" s="26" t="inlineStr">
        <is>
          <t>Trabajo de campo</t>
        </is>
      </c>
      <c r="D17" s="37" t="n">
        <v>14</v>
      </c>
      <c r="E17" s="26" t="inlineStr">
        <is>
          <t>Entrevistas y seguimiento de respuestas</t>
        </is>
      </c>
      <c r="F17" s="24">
        <f>IF(B17="","",B17-WEEKDAY(B17,2)+1)</f>
        <v/>
      </c>
      <c r="G17" s="38">
        <f>IF(B17="","",DATE(YEAR(B17),MONTH(B17),1))</f>
        <v/>
      </c>
    </row>
    <row r="18">
      <c r="B18" s="9" t="n">
        <v>46263</v>
      </c>
      <c r="C18" s="26" t="inlineStr">
        <is>
          <t>Trabajo de campo</t>
        </is>
      </c>
      <c r="D18" s="37" t="n">
        <v>12</v>
      </c>
      <c r="E18" s="26" t="inlineStr">
        <is>
          <t>Recogida de encuestas pendientes</t>
        </is>
      </c>
      <c r="F18" s="24">
        <f>IF(B18="","",B18-WEEKDAY(B18,2)+1)</f>
        <v/>
      </c>
      <c r="G18" s="38">
        <f>IF(B18="","",DATE(YEAR(B18),MONTH(B18),1))</f>
        <v/>
      </c>
    </row>
    <row r="19">
      <c r="B19" s="9" t="n">
        <v>46277</v>
      </c>
      <c r="C19" s="26" t="inlineStr">
        <is>
          <t>Trabajo de campo</t>
        </is>
      </c>
      <c r="D19" s="37" t="n">
        <v>8</v>
      </c>
      <c r="E19" s="26" t="inlineStr">
        <is>
          <t>Cierre del trabajo de campo</t>
        </is>
      </c>
      <c r="F19" s="24">
        <f>IF(B19="","",B19-WEEKDAY(B19,2)+1)</f>
        <v/>
      </c>
      <c r="G19" s="38">
        <f>IF(B19="","",DATE(YEAR(B19),MONTH(B19),1))</f>
        <v/>
      </c>
    </row>
    <row r="20">
      <c r="B20" s="9" t="n">
        <v>46284</v>
      </c>
      <c r="C20" s="26" t="inlineStr">
        <is>
          <t>Análisis de datos</t>
        </is>
      </c>
      <c r="D20" s="37" t="n">
        <v>10</v>
      </c>
      <c r="E20" s="26" t="inlineStr">
        <is>
          <t>Limpieza de datos y tablas descriptivas</t>
        </is>
      </c>
      <c r="F20" s="24">
        <f>IF(B20="","",B20-WEEKDAY(B20,2)+1)</f>
        <v/>
      </c>
      <c r="G20" s="38">
        <f>IF(B20="","",DATE(YEAR(B20),MONTH(B20),1))</f>
        <v/>
      </c>
    </row>
    <row r="21">
      <c r="B21" s="9" t="n">
        <v>46293</v>
      </c>
      <c r="C21" s="26" t="inlineStr">
        <is>
          <t>Análisis de datos</t>
        </is>
      </c>
      <c r="D21" s="37" t="n">
        <v>12</v>
      </c>
      <c r="E21" s="26" t="inlineStr">
        <is>
          <t>Análisis estadístico</t>
        </is>
      </c>
      <c r="F21" s="24">
        <f>IF(B21="","",B21-WEEKDAY(B21,2)+1)</f>
        <v/>
      </c>
      <c r="G21" s="38">
        <f>IF(B21="","",DATE(YEAR(B21),MONTH(B21),1))</f>
        <v/>
      </c>
    </row>
    <row r="22">
      <c r="B22" s="9" t="n">
        <v>46295</v>
      </c>
      <c r="C22" s="26" t="inlineStr">
        <is>
          <t>Redacción del documento</t>
        </is>
      </c>
      <c r="D22" s="37" t="n">
        <v>8</v>
      </c>
      <c r="E22" s="26" t="inlineStr">
        <is>
          <t>Escritura del marco teórico</t>
        </is>
      </c>
      <c r="F22" s="24">
        <f>IF(B22="","",B22-WEEKDAY(B22,2)+1)</f>
        <v/>
      </c>
      <c r="G22" s="38">
        <f>IF(B22="","",DATE(YEAR(B22),MONTH(B22),1))</f>
        <v/>
      </c>
    </row>
    <row r="23">
      <c r="B23" s="9" t="n"/>
      <c r="C23" s="26" t="n"/>
      <c r="D23" s="37" t="n"/>
      <c r="E23" s="26" t="n"/>
      <c r="F23" s="24">
        <f>IF(B23="","",B23-WEEKDAY(B23,2)+1)</f>
        <v/>
      </c>
      <c r="G23" s="38">
        <f>IF(B23="","",DATE(YEAR(B23),MONTH(B23),1))</f>
        <v/>
      </c>
    </row>
    <row r="24">
      <c r="B24" s="9" t="n"/>
      <c r="C24" s="26" t="n"/>
      <c r="D24" s="37" t="n"/>
      <c r="E24" s="26" t="n"/>
      <c r="F24" s="24">
        <f>IF(B24="","",B24-WEEKDAY(B24,2)+1)</f>
        <v/>
      </c>
      <c r="G24" s="38">
        <f>IF(B24="","",DATE(YEAR(B24),MONTH(B24),1))</f>
        <v/>
      </c>
    </row>
    <row r="25">
      <c r="B25" s="9" t="n"/>
      <c r="C25" s="26" t="n"/>
      <c r="D25" s="37" t="n"/>
      <c r="E25" s="26" t="n"/>
      <c r="F25" s="24">
        <f>IF(B25="","",B25-WEEKDAY(B25,2)+1)</f>
        <v/>
      </c>
      <c r="G25" s="38">
        <f>IF(B25="","",DATE(YEAR(B25),MONTH(B25),1))</f>
        <v/>
      </c>
    </row>
    <row r="26">
      <c r="B26" s="9" t="n"/>
      <c r="C26" s="26" t="n"/>
      <c r="D26" s="37" t="n"/>
      <c r="E26" s="26" t="n"/>
      <c r="F26" s="24">
        <f>IF(B26="","",B26-WEEKDAY(B26,2)+1)</f>
        <v/>
      </c>
      <c r="G26" s="38">
        <f>IF(B26="","",DATE(YEAR(B26),MONTH(B26),1))</f>
        <v/>
      </c>
    </row>
    <row r="27">
      <c r="B27" s="9" t="n"/>
      <c r="C27" s="26" t="n"/>
      <c r="D27" s="37" t="n"/>
      <c r="E27" s="26" t="n"/>
      <c r="F27" s="24">
        <f>IF(B27="","",B27-WEEKDAY(B27,2)+1)</f>
        <v/>
      </c>
      <c r="G27" s="38">
        <f>IF(B27="","",DATE(YEAR(B27),MONTH(B27),1))</f>
        <v/>
      </c>
    </row>
    <row r="28">
      <c r="B28" s="9" t="n"/>
      <c r="C28" s="26" t="n"/>
      <c r="D28" s="37" t="n"/>
      <c r="E28" s="26" t="n"/>
      <c r="F28" s="24">
        <f>IF(B28="","",B28-WEEKDAY(B28,2)+1)</f>
        <v/>
      </c>
      <c r="G28" s="38">
        <f>IF(B28="","",DATE(YEAR(B28),MONTH(B28),1))</f>
        <v/>
      </c>
    </row>
    <row r="29">
      <c r="B29" s="9" t="n"/>
      <c r="C29" s="26" t="n"/>
      <c r="D29" s="37" t="n"/>
      <c r="E29" s="26" t="n"/>
      <c r="F29" s="24">
        <f>IF(B29="","",B29-WEEKDAY(B29,2)+1)</f>
        <v/>
      </c>
      <c r="G29" s="38">
        <f>IF(B29="","",DATE(YEAR(B29),MONTH(B29),1))</f>
        <v/>
      </c>
    </row>
    <row r="30">
      <c r="B30" s="9" t="n"/>
      <c r="C30" s="26" t="n"/>
      <c r="D30" s="37" t="n"/>
      <c r="E30" s="26" t="n"/>
      <c r="F30" s="24">
        <f>IF(B30="","",B30-WEEKDAY(B30,2)+1)</f>
        <v/>
      </c>
      <c r="G30" s="38">
        <f>IF(B30="","",DATE(YEAR(B30),MONTH(B30),1))</f>
        <v/>
      </c>
    </row>
    <row r="31">
      <c r="B31" s="9" t="n"/>
      <c r="C31" s="26" t="n"/>
      <c r="D31" s="37" t="n"/>
      <c r="E31" s="26" t="n"/>
      <c r="F31" s="24">
        <f>IF(B31="","",B31-WEEKDAY(B31,2)+1)</f>
        <v/>
      </c>
      <c r="G31" s="38">
        <f>IF(B31="","",DATE(YEAR(B31),MONTH(B31),1))</f>
        <v/>
      </c>
    </row>
    <row r="32">
      <c r="B32" s="9" t="n"/>
      <c r="C32" s="26" t="n"/>
      <c r="D32" s="37" t="n"/>
      <c r="E32" s="26" t="n"/>
      <c r="F32" s="24">
        <f>IF(B32="","",B32-WEEKDAY(B32,2)+1)</f>
        <v/>
      </c>
      <c r="G32" s="38">
        <f>IF(B32="","",DATE(YEAR(B32),MONTH(B32),1))</f>
        <v/>
      </c>
    </row>
    <row r="33">
      <c r="B33" s="9" t="n"/>
      <c r="C33" s="26" t="n"/>
      <c r="D33" s="37" t="n"/>
      <c r="E33" s="26" t="n"/>
      <c r="F33" s="24">
        <f>IF(B33="","",B33-WEEKDAY(B33,2)+1)</f>
        <v/>
      </c>
      <c r="G33" s="38">
        <f>IF(B33="","",DATE(YEAR(B33),MONTH(B33),1))</f>
        <v/>
      </c>
    </row>
    <row r="34">
      <c r="B34" s="9" t="n"/>
      <c r="C34" s="26" t="n"/>
      <c r="D34" s="37" t="n"/>
      <c r="E34" s="26" t="n"/>
      <c r="F34" s="24">
        <f>IF(B34="","",B34-WEEKDAY(B34,2)+1)</f>
        <v/>
      </c>
      <c r="G34" s="38">
        <f>IF(B34="","",DATE(YEAR(B34),MONTH(B34),1))</f>
        <v/>
      </c>
    </row>
    <row r="35">
      <c r="B35" s="9" t="n"/>
      <c r="C35" s="26" t="n"/>
      <c r="D35" s="37" t="n"/>
      <c r="E35" s="26" t="n"/>
      <c r="F35" s="24">
        <f>IF(B35="","",B35-WEEKDAY(B35,2)+1)</f>
        <v/>
      </c>
      <c r="G35" s="38">
        <f>IF(B35="","",DATE(YEAR(B35),MONTH(B35),1))</f>
        <v/>
      </c>
    </row>
    <row r="36">
      <c r="B36" s="9" t="n"/>
      <c r="C36" s="26" t="n"/>
      <c r="D36" s="37" t="n"/>
      <c r="E36" s="26" t="n"/>
      <c r="F36" s="24">
        <f>IF(B36="","",B36-WEEKDAY(B36,2)+1)</f>
        <v/>
      </c>
      <c r="G36" s="38">
        <f>IF(B36="","",DATE(YEAR(B36),MONTH(B36),1))</f>
        <v/>
      </c>
    </row>
    <row r="37">
      <c r="B37" s="9" t="n"/>
      <c r="C37" s="26" t="n"/>
      <c r="D37" s="37" t="n"/>
      <c r="E37" s="26" t="n"/>
      <c r="F37" s="24">
        <f>IF(B37="","",B37-WEEKDAY(B37,2)+1)</f>
        <v/>
      </c>
      <c r="G37" s="38">
        <f>IF(B37="","",DATE(YEAR(B37),MONTH(B37),1))</f>
        <v/>
      </c>
    </row>
    <row r="38">
      <c r="B38" s="9" t="n"/>
      <c r="C38" s="26" t="n"/>
      <c r="D38" s="37" t="n"/>
      <c r="E38" s="26" t="n"/>
      <c r="F38" s="24">
        <f>IF(B38="","",B38-WEEKDAY(B38,2)+1)</f>
        <v/>
      </c>
      <c r="G38" s="38">
        <f>IF(B38="","",DATE(YEAR(B38),MONTH(B38),1))</f>
        <v/>
      </c>
    </row>
    <row r="39">
      <c r="B39" s="9" t="n"/>
      <c r="C39" s="26" t="n"/>
      <c r="D39" s="37" t="n"/>
      <c r="E39" s="26" t="n"/>
      <c r="F39" s="24">
        <f>IF(B39="","",B39-WEEKDAY(B39,2)+1)</f>
        <v/>
      </c>
      <c r="G39" s="38">
        <f>IF(B39="","",DATE(YEAR(B39),MONTH(B39),1))</f>
        <v/>
      </c>
    </row>
    <row r="40">
      <c r="B40" s="9" t="n"/>
      <c r="C40" s="26" t="n"/>
      <c r="D40" s="37" t="n"/>
      <c r="E40" s="26" t="n"/>
      <c r="F40" s="24">
        <f>IF(B40="","",B40-WEEKDAY(B40,2)+1)</f>
        <v/>
      </c>
      <c r="G40" s="38">
        <f>IF(B40="","",DATE(YEAR(B40),MONTH(B40),1))</f>
        <v/>
      </c>
    </row>
    <row r="41">
      <c r="B41" s="9" t="n"/>
      <c r="C41" s="26" t="n"/>
      <c r="D41" s="37" t="n"/>
      <c r="E41" s="26" t="n"/>
      <c r="F41" s="24">
        <f>IF(B41="","",B41-WEEKDAY(B41,2)+1)</f>
        <v/>
      </c>
      <c r="G41" s="38">
        <f>IF(B41="","",DATE(YEAR(B41),MONTH(B41),1))</f>
        <v/>
      </c>
    </row>
    <row r="42">
      <c r="B42" s="9" t="n"/>
      <c r="C42" s="26" t="n"/>
      <c r="D42" s="37" t="n"/>
      <c r="E42" s="26" t="n"/>
      <c r="F42" s="24">
        <f>IF(B42="","",B42-WEEKDAY(B42,2)+1)</f>
        <v/>
      </c>
      <c r="G42" s="38">
        <f>IF(B42="","",DATE(YEAR(B42),MONTH(B42),1))</f>
        <v/>
      </c>
    </row>
    <row r="43">
      <c r="B43" s="9" t="n"/>
      <c r="C43" s="26" t="n"/>
      <c r="D43" s="37" t="n"/>
      <c r="E43" s="26" t="n"/>
      <c r="F43" s="24">
        <f>IF(B43="","",B43-WEEKDAY(B43,2)+1)</f>
        <v/>
      </c>
      <c r="G43" s="38">
        <f>IF(B43="","",DATE(YEAR(B43),MONTH(B43),1))</f>
        <v/>
      </c>
    </row>
    <row r="44">
      <c r="B44" s="9" t="n"/>
      <c r="C44" s="26" t="n"/>
      <c r="D44" s="37" t="n"/>
      <c r="E44" s="26" t="n"/>
      <c r="F44" s="24">
        <f>IF(B44="","",B44-WEEKDAY(B44,2)+1)</f>
        <v/>
      </c>
      <c r="G44" s="38">
        <f>IF(B44="","",DATE(YEAR(B44),MONTH(B44),1))</f>
        <v/>
      </c>
    </row>
    <row r="45">
      <c r="B45" s="9" t="n"/>
      <c r="C45" s="26" t="n"/>
      <c r="D45" s="37" t="n"/>
      <c r="E45" s="26" t="n"/>
      <c r="F45" s="24">
        <f>IF(B45="","",B45-WEEKDAY(B45,2)+1)</f>
        <v/>
      </c>
      <c r="G45" s="38">
        <f>IF(B45="","",DATE(YEAR(B45),MONTH(B45),1))</f>
        <v/>
      </c>
    </row>
    <row r="46">
      <c r="B46" s="9" t="n"/>
      <c r="C46" s="26" t="n"/>
      <c r="D46" s="37" t="n"/>
      <c r="E46" s="26" t="n"/>
      <c r="F46" s="24">
        <f>IF(B46="","",B46-WEEKDAY(B46,2)+1)</f>
        <v/>
      </c>
      <c r="G46" s="38">
        <f>IF(B46="","",DATE(YEAR(B46),MONTH(B46),1))</f>
        <v/>
      </c>
    </row>
    <row r="47">
      <c r="B47" s="9" t="n"/>
      <c r="C47" s="26" t="n"/>
      <c r="D47" s="37" t="n"/>
      <c r="E47" s="26" t="n"/>
      <c r="F47" s="24">
        <f>IF(B47="","",B47-WEEKDAY(B47,2)+1)</f>
        <v/>
      </c>
      <c r="G47" s="38">
        <f>IF(B47="","",DATE(YEAR(B47),MONTH(B47),1))</f>
        <v/>
      </c>
    </row>
    <row r="48">
      <c r="B48" s="9" t="n"/>
      <c r="C48" s="26" t="n"/>
      <c r="D48" s="37" t="n"/>
      <c r="E48" s="26" t="n"/>
      <c r="F48" s="24">
        <f>IF(B48="","",B48-WEEKDAY(B48,2)+1)</f>
        <v/>
      </c>
      <c r="G48" s="38">
        <f>IF(B48="","",DATE(YEAR(B48),MONTH(B48),1))</f>
        <v/>
      </c>
    </row>
    <row r="49">
      <c r="B49" s="9" t="n"/>
      <c r="C49" s="26" t="n"/>
      <c r="D49" s="37" t="n"/>
      <c r="E49" s="26" t="n"/>
      <c r="F49" s="24">
        <f>IF(B49="","",B49-WEEKDAY(B49,2)+1)</f>
        <v/>
      </c>
      <c r="G49" s="38">
        <f>IF(B49="","",DATE(YEAR(B49),MONTH(B49),1))</f>
        <v/>
      </c>
    </row>
    <row r="50">
      <c r="B50" s="9" t="n"/>
      <c r="C50" s="26" t="n"/>
      <c r="D50" s="37" t="n"/>
      <c r="E50" s="26" t="n"/>
      <c r="F50" s="24">
        <f>IF(B50="","",B50-WEEKDAY(B50,2)+1)</f>
        <v/>
      </c>
      <c r="G50" s="38">
        <f>IF(B50="","",DATE(YEAR(B50),MONTH(B50),1))</f>
        <v/>
      </c>
    </row>
    <row r="51">
      <c r="B51" s="9" t="n"/>
      <c r="C51" s="26" t="n"/>
      <c r="D51" s="37" t="n"/>
      <c r="E51" s="26" t="n"/>
      <c r="F51" s="24">
        <f>IF(B51="","",B51-WEEKDAY(B51,2)+1)</f>
        <v/>
      </c>
      <c r="G51" s="38">
        <f>IF(B51="","",DATE(YEAR(B51),MONTH(B51),1))</f>
        <v/>
      </c>
    </row>
    <row r="52">
      <c r="B52" s="9" t="n"/>
      <c r="C52" s="26" t="n"/>
      <c r="D52" s="37" t="n"/>
      <c r="E52" s="26" t="n"/>
      <c r="F52" s="24">
        <f>IF(B52="","",B52-WEEKDAY(B52,2)+1)</f>
        <v/>
      </c>
      <c r="G52" s="38">
        <f>IF(B52="","",DATE(YEAR(B52),MONTH(B52),1))</f>
        <v/>
      </c>
    </row>
    <row r="53">
      <c r="B53" s="9" t="n"/>
      <c r="C53" s="26" t="n"/>
      <c r="D53" s="37" t="n"/>
      <c r="E53" s="26" t="n"/>
      <c r="F53" s="24">
        <f>IF(B53="","",B53-WEEKDAY(B53,2)+1)</f>
        <v/>
      </c>
      <c r="G53" s="38">
        <f>IF(B53="","",DATE(YEAR(B53),MONTH(B53),1))</f>
        <v/>
      </c>
    </row>
    <row r="54">
      <c r="B54" s="9" t="n"/>
      <c r="C54" s="26" t="n"/>
      <c r="D54" s="37" t="n"/>
      <c r="E54" s="26" t="n"/>
      <c r="F54" s="24">
        <f>IF(B54="","",B54-WEEKDAY(B54,2)+1)</f>
        <v/>
      </c>
      <c r="G54" s="38">
        <f>IF(B54="","",DATE(YEAR(B54),MONTH(B54),1))</f>
        <v/>
      </c>
    </row>
    <row r="55">
      <c r="B55" s="9" t="n"/>
      <c r="C55" s="26" t="n"/>
      <c r="D55" s="37" t="n"/>
      <c r="E55" s="26" t="n"/>
      <c r="F55" s="24">
        <f>IF(B55="","",B55-WEEKDAY(B55,2)+1)</f>
        <v/>
      </c>
      <c r="G55" s="38">
        <f>IF(B55="","",DATE(YEAR(B55),MONTH(B55),1))</f>
        <v/>
      </c>
    </row>
    <row r="56">
      <c r="B56" s="9" t="n"/>
      <c r="C56" s="26" t="n"/>
      <c r="D56" s="37" t="n"/>
      <c r="E56" s="26" t="n"/>
      <c r="F56" s="24">
        <f>IF(B56="","",B56-WEEKDAY(B56,2)+1)</f>
        <v/>
      </c>
      <c r="G56" s="38">
        <f>IF(B56="","",DATE(YEAR(B56),MONTH(B56),1))</f>
        <v/>
      </c>
    </row>
    <row r="57">
      <c r="B57" s="9" t="n"/>
      <c r="C57" s="26" t="n"/>
      <c r="D57" s="37" t="n"/>
      <c r="E57" s="26" t="n"/>
      <c r="F57" s="24">
        <f>IF(B57="","",B57-WEEKDAY(B57,2)+1)</f>
        <v/>
      </c>
      <c r="G57" s="38">
        <f>IF(B57="","",DATE(YEAR(B57),MONTH(B57),1))</f>
        <v/>
      </c>
    </row>
    <row r="58">
      <c r="B58" s="9" t="n"/>
      <c r="C58" s="26" t="n"/>
      <c r="D58" s="37" t="n"/>
      <c r="E58" s="26" t="n"/>
      <c r="F58" s="24">
        <f>IF(B58="","",B58-WEEKDAY(B58,2)+1)</f>
        <v/>
      </c>
      <c r="G58" s="38">
        <f>IF(B58="","",DATE(YEAR(B58),MONTH(B58),1))</f>
        <v/>
      </c>
    </row>
    <row r="59">
      <c r="B59" s="9" t="n"/>
      <c r="C59" s="26" t="n"/>
      <c r="D59" s="37" t="n"/>
      <c r="E59" s="26" t="n"/>
      <c r="F59" s="24">
        <f>IF(B59="","",B59-WEEKDAY(B59,2)+1)</f>
        <v/>
      </c>
      <c r="G59" s="38">
        <f>IF(B59="","",DATE(YEAR(B59),MONTH(B59),1))</f>
        <v/>
      </c>
    </row>
    <row r="60">
      <c r="B60" s="9" t="n"/>
      <c r="C60" s="26" t="n"/>
      <c r="D60" s="37" t="n"/>
      <c r="E60" s="26" t="n"/>
      <c r="F60" s="24">
        <f>IF(B60="","",B60-WEEKDAY(B60,2)+1)</f>
        <v/>
      </c>
      <c r="G60" s="38">
        <f>IF(B60="","",DATE(YEAR(B60),MONTH(B60),1))</f>
        <v/>
      </c>
    </row>
    <row r="61">
      <c r="B61" s="9" t="n"/>
      <c r="C61" s="26" t="n"/>
      <c r="D61" s="37" t="n"/>
      <c r="E61" s="26" t="n"/>
      <c r="F61" s="24">
        <f>IF(B61="","",B61-WEEKDAY(B61,2)+1)</f>
        <v/>
      </c>
      <c r="G61" s="38">
        <f>IF(B61="","",DATE(YEAR(B61),MONTH(B61),1))</f>
        <v/>
      </c>
    </row>
    <row r="62">
      <c r="B62" s="9" t="n"/>
      <c r="C62" s="26" t="n"/>
      <c r="D62" s="37" t="n"/>
      <c r="E62" s="26" t="n"/>
      <c r="F62" s="24">
        <f>IF(B62="","",B62-WEEKDAY(B62,2)+1)</f>
        <v/>
      </c>
      <c r="G62" s="38">
        <f>IF(B62="","",DATE(YEAR(B62),MONTH(B62),1))</f>
        <v/>
      </c>
    </row>
    <row r="63">
      <c r="B63" s="9" t="n"/>
      <c r="C63" s="26" t="n"/>
      <c r="D63" s="37" t="n"/>
      <c r="E63" s="26" t="n"/>
      <c r="F63" s="24">
        <f>IF(B63="","",B63-WEEKDAY(B63,2)+1)</f>
        <v/>
      </c>
      <c r="G63" s="38">
        <f>IF(B63="","",DATE(YEAR(B63),MONTH(B63),1))</f>
        <v/>
      </c>
    </row>
    <row r="64">
      <c r="B64" s="9" t="n"/>
      <c r="C64" s="26" t="n"/>
      <c r="D64" s="37" t="n"/>
      <c r="E64" s="26" t="n"/>
      <c r="F64" s="24">
        <f>IF(B64="","",B64-WEEKDAY(B64,2)+1)</f>
        <v/>
      </c>
      <c r="G64" s="38">
        <f>IF(B64="","",DATE(YEAR(B64),MONTH(B64),1))</f>
        <v/>
      </c>
    </row>
    <row r="65">
      <c r="B65" s="9" t="n"/>
      <c r="C65" s="26" t="n"/>
      <c r="D65" s="37" t="n"/>
      <c r="E65" s="26" t="n"/>
      <c r="F65" s="24">
        <f>IF(B65="","",B65-WEEKDAY(B65,2)+1)</f>
        <v/>
      </c>
      <c r="G65" s="38">
        <f>IF(B65="","",DATE(YEAR(B65),MONTH(B65),1))</f>
        <v/>
      </c>
    </row>
    <row r="66">
      <c r="B66" s="9" t="n"/>
      <c r="C66" s="26" t="n"/>
      <c r="D66" s="37" t="n"/>
      <c r="E66" s="26" t="n"/>
      <c r="F66" s="24">
        <f>IF(B66="","",B66-WEEKDAY(B66,2)+1)</f>
        <v/>
      </c>
      <c r="G66" s="38">
        <f>IF(B66="","",DATE(YEAR(B66),MONTH(B66),1))</f>
        <v/>
      </c>
    </row>
    <row r="67">
      <c r="B67" s="9" t="n"/>
      <c r="C67" s="26" t="n"/>
      <c r="D67" s="37" t="n"/>
      <c r="E67" s="26" t="n"/>
      <c r="F67" s="24">
        <f>IF(B67="","",B67-WEEKDAY(B67,2)+1)</f>
        <v/>
      </c>
      <c r="G67" s="38">
        <f>IF(B67="","",DATE(YEAR(B67),MONTH(B67),1))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B8:G67">
    <cfRule type="expression" priority="1" dxfId="3">
      <formula>MOD(ROW(),2)=0</formula>
    </cfRule>
  </conditionalFormatting>
  <dataValidations count="2">
    <dataValidation sqref="C8:C67" showDropDown="0" showInputMessage="0" showErrorMessage="0" allowBlank="1" type="list">
      <formula1>=Fases!$B$8:$B$19</formula1>
    </dataValidation>
    <dataValidation sqref="D8:D67" showDropDown="0" showInputMessage="0" showErrorMessage="0" allowBlank="1" errorTitle="Horas" error="Escribe un número de horas entre 0 y 24." type="decimal" operator="between">
      <formula1>0</formula1>
      <formula2>24</formula2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I4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36" customWidth="1" min="4" max="4"/>
    <col width="46" customWidth="1" min="5" max="5"/>
    <col width="9" customWidth="1" min="6" max="6"/>
    <col width="10" customWidth="1" min="7" max="7"/>
    <col width="13" customWidth="1" min="8" max="8"/>
    <col hidden="1" width="10" customWidth="1" min="9" max="9"/>
  </cols>
  <sheetData>
    <row r="2" ht="34" customHeight="1">
      <c r="B2" s="1" t="inlineStr">
        <is>
          <t>Reuniones con el tutor e hitos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Registra reuniones, borradores y fechas clave. La plantilla calcula cuántos días faltan y qué está vencido.</t>
        </is>
      </c>
    </row>
    <row r="5">
      <c r="B5" s="7" t="inlineStr">
        <is>
          <t>Hoy:</t>
        </is>
      </c>
      <c r="C5" s="12">
        <f>Panel!G10</f>
        <v/>
      </c>
      <c r="D5" s="7" t="inlineStr">
        <is>
          <t>Aviso (días):</t>
        </is>
      </c>
      <c r="E5" s="39">
        <f>Panel!C10</f>
        <v/>
      </c>
    </row>
    <row r="7" ht="30" customHeight="1">
      <c r="B7" s="21" t="inlineStr">
        <is>
          <t>Fecha</t>
        </is>
      </c>
      <c r="C7" s="21" t="inlineStr">
        <is>
          <t>Tipo</t>
        </is>
      </c>
      <c r="D7" s="21" t="inlineStr">
        <is>
          <t>Asunto</t>
        </is>
      </c>
      <c r="E7" s="21" t="inlineStr">
        <is>
          <t>Acuerdos y tareas</t>
        </is>
      </c>
      <c r="F7" s="21" t="inlineStr">
        <is>
          <t>Hecho</t>
        </is>
      </c>
      <c r="G7" s="21" t="inlineStr">
        <is>
          <t>Días</t>
        </is>
      </c>
      <c r="H7" s="21" t="inlineStr">
        <is>
          <t>Estado</t>
        </is>
      </c>
      <c r="I7" s="40" t="inlineStr">
        <is>
          <t>Clave (aux.)</t>
        </is>
      </c>
    </row>
    <row r="8">
      <c r="B8" s="9" t="n">
        <v>46086</v>
      </c>
      <c r="C8" s="6" t="inlineStr">
        <is>
          <t>Reunión</t>
        </is>
      </c>
      <c r="D8" s="26" t="inlineStr">
        <is>
          <t>Elección de tema</t>
        </is>
      </c>
      <c r="E8" s="26" t="inlineStr">
        <is>
          <t>Preparar 3 propuestas de tema</t>
        </is>
      </c>
      <c r="F8" s="6" t="inlineStr">
        <is>
          <t>Sí</t>
        </is>
      </c>
      <c r="G8" s="27">
        <f>IF(B8="","",B8-$C$5)</f>
        <v/>
      </c>
      <c r="H8" s="23">
        <f>IF(B8="","",IF(F8="Sí","Hecho",IF(B8&lt;$C$5,"Vencido",IF(B8-$C$5&lt;=$E$5,"Próximo","Pendiente"))))</f>
        <v/>
      </c>
      <c r="I8" s="25">
        <f>IF(AND(B8&lt;&gt;"",F8&lt;&gt;"Sí",B8&gt;=$C$5),B8+ROW()/100000,"")</f>
        <v/>
      </c>
    </row>
    <row r="9">
      <c r="B9" s="9" t="n">
        <v>46100</v>
      </c>
      <c r="C9" s="6" t="inlineStr">
        <is>
          <t>Reunión</t>
        </is>
      </c>
      <c r="D9" s="26" t="inlineStr">
        <is>
          <t>Delimitar objetivos</t>
        </is>
      </c>
      <c r="E9" s="26" t="inlineStr">
        <is>
          <t>Redactar una página con objetivos e hipótesis</t>
        </is>
      </c>
      <c r="F9" s="6" t="inlineStr">
        <is>
          <t>Sí</t>
        </is>
      </c>
      <c r="G9" s="27">
        <f>IF(B9="","",B9-$C$5)</f>
        <v/>
      </c>
      <c r="H9" s="23">
        <f>IF(B9="","",IF(F9="Sí","Hecho",IF(B9&lt;$C$5,"Vencido",IF(B9-$C$5&lt;=$E$5,"Próximo","Pendiente"))))</f>
        <v/>
      </c>
      <c r="I9" s="25">
        <f>IF(AND(B9&lt;&gt;"",F9&lt;&gt;"Sí",B9&gt;=$C$5),B9+ROW()/100000,"")</f>
        <v/>
      </c>
    </row>
    <row r="10">
      <c r="B10" s="9" t="n">
        <v>46111</v>
      </c>
      <c r="C10" s="6" t="inlineStr">
        <is>
          <t>Hito</t>
        </is>
      </c>
      <c r="D10" s="26" t="inlineStr">
        <is>
          <t>Aprobación del tema por la comisión</t>
        </is>
      </c>
      <c r="E10" s="26" t="inlineStr"/>
      <c r="F10" s="6" t="inlineStr">
        <is>
          <t>Sí</t>
        </is>
      </c>
      <c r="G10" s="27">
        <f>IF(B10="","",B10-$C$5)</f>
        <v/>
      </c>
      <c r="H10" s="23">
        <f>IF(B10="","",IF(F10="Sí","Hecho",IF(B10&lt;$C$5,"Vencido",IF(B10-$C$5&lt;=$E$5,"Próximo","Pendiente"))))</f>
        <v/>
      </c>
      <c r="I10" s="25">
        <f>IF(AND(B10&lt;&gt;"",F10&lt;&gt;"Sí",B10&gt;=$C$5),B10+ROW()/100000,"")</f>
        <v/>
      </c>
    </row>
    <row r="11">
      <c r="B11" s="9" t="n">
        <v>46146</v>
      </c>
      <c r="C11" s="6" t="inlineStr">
        <is>
          <t>Reunión</t>
        </is>
      </c>
      <c r="D11" s="26" t="inlineStr">
        <is>
          <t>Revisión de la bibliografía</t>
        </is>
      </c>
      <c r="E11" s="26" t="inlineStr">
        <is>
          <t>Añadir 10 referencias recientes</t>
        </is>
      </c>
      <c r="F11" s="6" t="inlineStr">
        <is>
          <t>Sí</t>
        </is>
      </c>
      <c r="G11" s="27">
        <f>IF(B11="","",B11-$C$5)</f>
        <v/>
      </c>
      <c r="H11" s="23">
        <f>IF(B11="","",IF(F11="Sí","Hecho",IF(B11&lt;$C$5,"Vencido",IF(B11-$C$5&lt;=$E$5,"Próximo","Pendiente"))))</f>
        <v/>
      </c>
      <c r="I11" s="25">
        <f>IF(AND(B11&lt;&gt;"",F11&lt;&gt;"Sí",B11&gt;=$C$5),B11+ROW()/100000,"")</f>
        <v/>
      </c>
    </row>
    <row r="12">
      <c r="B12" s="9" t="n">
        <v>46195</v>
      </c>
      <c r="C12" s="6" t="inlineStr">
        <is>
          <t>Reunión</t>
        </is>
      </c>
      <c r="D12" s="26" t="inlineStr">
        <is>
          <t>Diseño metodológico</t>
        </is>
      </c>
      <c r="E12" s="26" t="inlineStr">
        <is>
          <t>Ajustar el cuestionario y el tamaño de muestra</t>
        </is>
      </c>
      <c r="F12" s="6" t="inlineStr">
        <is>
          <t>Sí</t>
        </is>
      </c>
      <c r="G12" s="27">
        <f>IF(B12="","",B12-$C$5)</f>
        <v/>
      </c>
      <c r="H12" s="23">
        <f>IF(B12="","",IF(F12="Sí","Hecho",IF(B12&lt;$C$5,"Vencido",IF(B12-$C$5&lt;=$E$5,"Próximo","Pendiente"))))</f>
        <v/>
      </c>
      <c r="I12" s="25">
        <f>IF(AND(B12&lt;&gt;"",F12&lt;&gt;"Sí",B12&gt;=$C$5),B12+ROW()/100000,"")</f>
        <v/>
      </c>
    </row>
    <row r="13">
      <c r="B13" s="9" t="n">
        <v>46206</v>
      </c>
      <c r="C13" s="6" t="inlineStr">
        <is>
          <t>Hito</t>
        </is>
      </c>
      <c r="D13" s="26" t="inlineStr">
        <is>
          <t>Visto bueno del cuestionario</t>
        </is>
      </c>
      <c r="E13" s="26" t="inlineStr"/>
      <c r="F13" s="6" t="inlineStr">
        <is>
          <t>Sí</t>
        </is>
      </c>
      <c r="G13" s="27">
        <f>IF(B13="","",B13-$C$5)</f>
        <v/>
      </c>
      <c r="H13" s="23">
        <f>IF(B13="","",IF(F13="Sí","Hecho",IF(B13&lt;$C$5,"Vencido",IF(B13-$C$5&lt;=$E$5,"Próximo","Pendiente"))))</f>
        <v/>
      </c>
      <c r="I13" s="25">
        <f>IF(AND(B13&lt;&gt;"",F13&lt;&gt;"Sí",B13&gt;=$C$5),B13+ROW()/100000,"")</f>
        <v/>
      </c>
    </row>
    <row r="14">
      <c r="B14" s="9" t="n">
        <v>46280</v>
      </c>
      <c r="C14" s="6" t="inlineStr">
        <is>
          <t>Reunión</t>
        </is>
      </c>
      <c r="D14" s="26" t="inlineStr">
        <is>
          <t>Resultados preliminares</t>
        </is>
      </c>
      <c r="E14" s="26" t="inlineStr">
        <is>
          <t>Revisar tablas y variables de control</t>
        </is>
      </c>
      <c r="F14" s="6" t="inlineStr">
        <is>
          <t>Sí</t>
        </is>
      </c>
      <c r="G14" s="27">
        <f>IF(B14="","",B14-$C$5)</f>
        <v/>
      </c>
      <c r="H14" s="23">
        <f>IF(B14="","",IF(F14="Sí","Hecho",IF(B14&lt;$C$5,"Vencido",IF(B14-$C$5&lt;=$E$5,"Próximo","Pendiente"))))</f>
        <v/>
      </c>
      <c r="I14" s="25">
        <f>IF(AND(B14&lt;&gt;"",F14&lt;&gt;"Sí",B14&gt;=$C$5),B14+ROW()/100000,"")</f>
        <v/>
      </c>
    </row>
    <row r="15">
      <c r="B15" s="9" t="n">
        <v>46293</v>
      </c>
      <c r="C15" s="6" t="inlineStr">
        <is>
          <t>Borrador</t>
        </is>
      </c>
      <c r="D15" s="26" t="inlineStr">
        <is>
          <t>Entrega del marco teórico (cap. 1 y 2)</t>
        </is>
      </c>
      <c r="E15" s="26" t="inlineStr">
        <is>
          <t>Enviar el PDF al tutor</t>
        </is>
      </c>
      <c r="F15" s="6" t="inlineStr">
        <is>
          <t>No</t>
        </is>
      </c>
      <c r="G15" s="27">
        <f>IF(B15="","",B15-$C$5)</f>
        <v/>
      </c>
      <c r="H15" s="23">
        <f>IF(B15="","",IF(F15="Sí","Hecho",IF(B15&lt;$C$5,"Vencido",IF(B15-$C$5&lt;=$E$5,"Próximo","Pendiente"))))</f>
        <v/>
      </c>
      <c r="I15" s="25">
        <f>IF(AND(B15&lt;&gt;"",F15&lt;&gt;"Sí",B15&gt;=$C$5),B15+ROW()/100000,"")</f>
        <v/>
      </c>
    </row>
    <row r="16">
      <c r="B16" s="9" t="n">
        <v>46303</v>
      </c>
      <c r="C16" s="6" t="inlineStr">
        <is>
          <t>Reunión</t>
        </is>
      </c>
      <c r="D16" s="26" t="inlineStr">
        <is>
          <t>Seguimiento de análisis y redacción</t>
        </is>
      </c>
      <c r="E16" s="26" t="inlineStr">
        <is>
          <t>Terminar el apartado de resultados</t>
        </is>
      </c>
      <c r="F16" s="6" t="inlineStr">
        <is>
          <t>No</t>
        </is>
      </c>
      <c r="G16" s="27">
        <f>IF(B16="","",B16-$C$5)</f>
        <v/>
      </c>
      <c r="H16" s="23">
        <f>IF(B16="","",IF(F16="Sí","Hecho",IF(B16&lt;$C$5,"Vencido",IF(B16-$C$5&lt;=$E$5,"Próximo","Pendiente"))))</f>
        <v/>
      </c>
      <c r="I16" s="25">
        <f>IF(AND(B16&lt;&gt;"",F16&lt;&gt;"Sí",B16&gt;=$C$5),B16+ROW()/100000,"")</f>
        <v/>
      </c>
    </row>
    <row r="17">
      <c r="B17" s="9" t="n">
        <v>46330</v>
      </c>
      <c r="C17" s="6" t="inlineStr">
        <is>
          <t>Reunión</t>
        </is>
      </c>
      <c r="D17" s="26" t="inlineStr">
        <is>
          <t>Revisión del capítulo de resultados</t>
        </is>
      </c>
      <c r="E17" s="26" t="inlineStr"/>
      <c r="F17" s="6" t="inlineStr">
        <is>
          <t>No</t>
        </is>
      </c>
      <c r="G17" s="27">
        <f>IF(B17="","",B17-$C$5)</f>
        <v/>
      </c>
      <c r="H17" s="23">
        <f>IF(B17="","",IF(F17="Sí","Hecho",IF(B17&lt;$C$5,"Vencido",IF(B17-$C$5&lt;=$E$5,"Próximo","Pendiente"))))</f>
        <v/>
      </c>
      <c r="I17" s="25">
        <f>IF(AND(B17&lt;&gt;"",F17&lt;&gt;"Sí",B17&gt;=$C$5),B17+ROW()/100000,"")</f>
        <v/>
      </c>
    </row>
    <row r="18">
      <c r="B18" s="9" t="n">
        <v>46366</v>
      </c>
      <c r="C18" s="6" t="inlineStr">
        <is>
          <t>Hito</t>
        </is>
      </c>
      <c r="D18" s="26" t="inlineStr">
        <is>
          <t>Borrador completo terminado</t>
        </is>
      </c>
      <c r="E18" s="26" t="inlineStr">
        <is>
          <t>Enviar al tutor para revisión final</t>
        </is>
      </c>
      <c r="F18" s="6" t="inlineStr">
        <is>
          <t>No</t>
        </is>
      </c>
      <c r="G18" s="27">
        <f>IF(B18="","",B18-$C$5)</f>
        <v/>
      </c>
      <c r="H18" s="23">
        <f>IF(B18="","",IF(F18="Sí","Hecho",IF(B18&lt;$C$5,"Vencido",IF(B18-$C$5&lt;=$E$5,"Próximo","Pendiente"))))</f>
        <v/>
      </c>
      <c r="I18" s="25">
        <f>IF(AND(B18&lt;&gt;"",F18&lt;&gt;"Sí",B18&gt;=$C$5),B18+ROW()/100000,"")</f>
        <v/>
      </c>
    </row>
    <row r="19">
      <c r="B19" s="9" t="n">
        <v>46405</v>
      </c>
      <c r="C19" s="6" t="inlineStr">
        <is>
          <t>Entrega</t>
        </is>
      </c>
      <c r="D19" s="26" t="inlineStr">
        <is>
          <t>Depósito oficial del trabajo</t>
        </is>
      </c>
      <c r="E19" s="26" t="inlineStr">
        <is>
          <t>Subir PDF a la plataforma de la universidad</t>
        </is>
      </c>
      <c r="F19" s="6" t="inlineStr">
        <is>
          <t>No</t>
        </is>
      </c>
      <c r="G19" s="27">
        <f>IF(B19="","",B19-$C$5)</f>
        <v/>
      </c>
      <c r="H19" s="23">
        <f>IF(B19="","",IF(F19="Sí","Hecho",IF(B19&lt;$C$5,"Vencido",IF(B19-$C$5&lt;=$E$5,"Próximo","Pendiente"))))</f>
        <v/>
      </c>
      <c r="I19" s="25">
        <f>IF(AND(B19&lt;&gt;"",F19&lt;&gt;"Sí",B19&gt;=$C$5),B19+ROW()/100000,"")</f>
        <v/>
      </c>
    </row>
    <row r="20">
      <c r="B20" s="9" t="n">
        <v>46416</v>
      </c>
      <c r="C20" s="6" t="inlineStr">
        <is>
          <t>Hito</t>
        </is>
      </c>
      <c r="D20" s="26" t="inlineStr">
        <is>
          <t>Defensa ante el tribunal</t>
        </is>
      </c>
      <c r="E20" s="26" t="inlineStr"/>
      <c r="F20" s="6" t="inlineStr">
        <is>
          <t>No</t>
        </is>
      </c>
      <c r="G20" s="27">
        <f>IF(B20="","",B20-$C$5)</f>
        <v/>
      </c>
      <c r="H20" s="23">
        <f>IF(B20="","",IF(F20="Sí","Hecho",IF(B20&lt;$C$5,"Vencido",IF(B20-$C$5&lt;=$E$5,"Próximo","Pendiente"))))</f>
        <v/>
      </c>
      <c r="I20" s="25">
        <f>IF(AND(B20&lt;&gt;"",F20&lt;&gt;"Sí",B20&gt;=$C$5),B20+ROW()/100000,"")</f>
        <v/>
      </c>
    </row>
    <row r="21">
      <c r="B21" s="9" t="n"/>
      <c r="C21" s="6" t="n"/>
      <c r="D21" s="26" t="n"/>
      <c r="E21" s="26" t="n"/>
      <c r="F21" s="6" t="n"/>
      <c r="G21" s="27">
        <f>IF(B21="","",B21-$C$5)</f>
        <v/>
      </c>
      <c r="H21" s="23">
        <f>IF(B21="","",IF(F21="Sí","Hecho",IF(B21&lt;$C$5,"Vencido",IF(B21-$C$5&lt;=$E$5,"Próximo","Pendiente"))))</f>
        <v/>
      </c>
      <c r="I21" s="25">
        <f>IF(AND(B21&lt;&gt;"",F21&lt;&gt;"Sí",B21&gt;=$C$5),B21+ROW()/100000,"")</f>
        <v/>
      </c>
    </row>
    <row r="22">
      <c r="B22" s="9" t="n"/>
      <c r="C22" s="6" t="n"/>
      <c r="D22" s="26" t="n"/>
      <c r="E22" s="26" t="n"/>
      <c r="F22" s="6" t="n"/>
      <c r="G22" s="27">
        <f>IF(B22="","",B22-$C$5)</f>
        <v/>
      </c>
      <c r="H22" s="23">
        <f>IF(B22="","",IF(F22="Sí","Hecho",IF(B22&lt;$C$5,"Vencido",IF(B22-$C$5&lt;=$E$5,"Próximo","Pendiente"))))</f>
        <v/>
      </c>
      <c r="I22" s="25">
        <f>IF(AND(B22&lt;&gt;"",F22&lt;&gt;"Sí",B22&gt;=$C$5),B22+ROW()/100000,"")</f>
        <v/>
      </c>
    </row>
    <row r="23">
      <c r="B23" s="9" t="n"/>
      <c r="C23" s="6" t="n"/>
      <c r="D23" s="26" t="n"/>
      <c r="E23" s="26" t="n"/>
      <c r="F23" s="6" t="n"/>
      <c r="G23" s="27">
        <f>IF(B23="","",B23-$C$5)</f>
        <v/>
      </c>
      <c r="H23" s="23">
        <f>IF(B23="","",IF(F23="Sí","Hecho",IF(B23&lt;$C$5,"Vencido",IF(B23-$C$5&lt;=$E$5,"Próximo","Pendiente"))))</f>
        <v/>
      </c>
      <c r="I23" s="25">
        <f>IF(AND(B23&lt;&gt;"",F23&lt;&gt;"Sí",B23&gt;=$C$5),B23+ROW()/100000,"")</f>
        <v/>
      </c>
    </row>
    <row r="24">
      <c r="B24" s="9" t="n"/>
      <c r="C24" s="6" t="n"/>
      <c r="D24" s="26" t="n"/>
      <c r="E24" s="26" t="n"/>
      <c r="F24" s="6" t="n"/>
      <c r="G24" s="27">
        <f>IF(B24="","",B24-$C$5)</f>
        <v/>
      </c>
      <c r="H24" s="23">
        <f>IF(B24="","",IF(F24="Sí","Hecho",IF(B24&lt;$C$5,"Vencido",IF(B24-$C$5&lt;=$E$5,"Próximo","Pendiente"))))</f>
        <v/>
      </c>
      <c r="I24" s="25">
        <f>IF(AND(B24&lt;&gt;"",F24&lt;&gt;"Sí",B24&gt;=$C$5),B24+ROW()/100000,"")</f>
        <v/>
      </c>
    </row>
    <row r="25">
      <c r="B25" s="9" t="n"/>
      <c r="C25" s="6" t="n"/>
      <c r="D25" s="26" t="n"/>
      <c r="E25" s="26" t="n"/>
      <c r="F25" s="6" t="n"/>
      <c r="G25" s="27">
        <f>IF(B25="","",B25-$C$5)</f>
        <v/>
      </c>
      <c r="H25" s="23">
        <f>IF(B25="","",IF(F25="Sí","Hecho",IF(B25&lt;$C$5,"Vencido",IF(B25-$C$5&lt;=$E$5,"Próximo","Pendiente"))))</f>
        <v/>
      </c>
      <c r="I25" s="25">
        <f>IF(AND(B25&lt;&gt;"",F25&lt;&gt;"Sí",B25&gt;=$C$5),B25+ROW()/100000,"")</f>
        <v/>
      </c>
    </row>
    <row r="26">
      <c r="B26" s="9" t="n"/>
      <c r="C26" s="6" t="n"/>
      <c r="D26" s="26" t="n"/>
      <c r="E26" s="26" t="n"/>
      <c r="F26" s="6" t="n"/>
      <c r="G26" s="27">
        <f>IF(B26="","",B26-$C$5)</f>
        <v/>
      </c>
      <c r="H26" s="23">
        <f>IF(B26="","",IF(F26="Sí","Hecho",IF(B26&lt;$C$5,"Vencido",IF(B26-$C$5&lt;=$E$5,"Próximo","Pendiente"))))</f>
        <v/>
      </c>
      <c r="I26" s="25">
        <f>IF(AND(B26&lt;&gt;"",F26&lt;&gt;"Sí",B26&gt;=$C$5),B26+ROW()/100000,"")</f>
        <v/>
      </c>
    </row>
    <row r="27">
      <c r="B27" s="9" t="n"/>
      <c r="C27" s="6" t="n"/>
      <c r="D27" s="26" t="n"/>
      <c r="E27" s="26" t="n"/>
      <c r="F27" s="6" t="n"/>
      <c r="G27" s="27">
        <f>IF(B27="","",B27-$C$5)</f>
        <v/>
      </c>
      <c r="H27" s="23">
        <f>IF(B27="","",IF(F27="Sí","Hecho",IF(B27&lt;$C$5,"Vencido",IF(B27-$C$5&lt;=$E$5,"Próximo","Pendiente"))))</f>
        <v/>
      </c>
      <c r="I27" s="25">
        <f>IF(AND(B27&lt;&gt;"",F27&lt;&gt;"Sí",B27&gt;=$C$5),B27+ROW()/100000,"")</f>
        <v/>
      </c>
    </row>
    <row r="28">
      <c r="B28" s="9" t="n"/>
      <c r="C28" s="6" t="n"/>
      <c r="D28" s="26" t="n"/>
      <c r="E28" s="26" t="n"/>
      <c r="F28" s="6" t="n"/>
      <c r="G28" s="27">
        <f>IF(B28="","",B28-$C$5)</f>
        <v/>
      </c>
      <c r="H28" s="23">
        <f>IF(B28="","",IF(F28="Sí","Hecho",IF(B28&lt;$C$5,"Vencido",IF(B28-$C$5&lt;=$E$5,"Próximo","Pendiente"))))</f>
        <v/>
      </c>
      <c r="I28" s="25">
        <f>IF(AND(B28&lt;&gt;"",F28&lt;&gt;"Sí",B28&gt;=$C$5),B28+ROW()/100000,"")</f>
        <v/>
      </c>
    </row>
    <row r="29">
      <c r="B29" s="9" t="n"/>
      <c r="C29" s="6" t="n"/>
      <c r="D29" s="26" t="n"/>
      <c r="E29" s="26" t="n"/>
      <c r="F29" s="6" t="n"/>
      <c r="G29" s="27">
        <f>IF(B29="","",B29-$C$5)</f>
        <v/>
      </c>
      <c r="H29" s="23">
        <f>IF(B29="","",IF(F29="Sí","Hecho",IF(B29&lt;$C$5,"Vencido",IF(B29-$C$5&lt;=$E$5,"Próximo","Pendiente"))))</f>
        <v/>
      </c>
      <c r="I29" s="25">
        <f>IF(AND(B29&lt;&gt;"",F29&lt;&gt;"Sí",B29&gt;=$C$5),B29+ROW()/100000,"")</f>
        <v/>
      </c>
    </row>
    <row r="30">
      <c r="B30" s="9" t="n"/>
      <c r="C30" s="6" t="n"/>
      <c r="D30" s="26" t="n"/>
      <c r="E30" s="26" t="n"/>
      <c r="F30" s="6" t="n"/>
      <c r="G30" s="27">
        <f>IF(B30="","",B30-$C$5)</f>
        <v/>
      </c>
      <c r="H30" s="23">
        <f>IF(B30="","",IF(F30="Sí","Hecho",IF(B30&lt;$C$5,"Vencido",IF(B30-$C$5&lt;=$E$5,"Próximo","Pendiente"))))</f>
        <v/>
      </c>
      <c r="I30" s="25">
        <f>IF(AND(B30&lt;&gt;"",F30&lt;&gt;"Sí",B30&gt;=$C$5),B30+ROW()/100000,"")</f>
        <v/>
      </c>
    </row>
    <row r="31">
      <c r="B31" s="9" t="n"/>
      <c r="C31" s="6" t="n"/>
      <c r="D31" s="26" t="n"/>
      <c r="E31" s="26" t="n"/>
      <c r="F31" s="6" t="n"/>
      <c r="G31" s="27">
        <f>IF(B31="","",B31-$C$5)</f>
        <v/>
      </c>
      <c r="H31" s="23">
        <f>IF(B31="","",IF(F31="Sí","Hecho",IF(B31&lt;$C$5,"Vencido",IF(B31-$C$5&lt;=$E$5,"Próximo","Pendiente"))))</f>
        <v/>
      </c>
      <c r="I31" s="25">
        <f>IF(AND(B31&lt;&gt;"",F31&lt;&gt;"Sí",B31&gt;=$C$5),B31+ROW()/100000,"")</f>
        <v/>
      </c>
    </row>
    <row r="32">
      <c r="B32" s="9" t="n"/>
      <c r="C32" s="6" t="n"/>
      <c r="D32" s="26" t="n"/>
      <c r="E32" s="26" t="n"/>
      <c r="F32" s="6" t="n"/>
      <c r="G32" s="27">
        <f>IF(B32="","",B32-$C$5)</f>
        <v/>
      </c>
      <c r="H32" s="23">
        <f>IF(B32="","",IF(F32="Sí","Hecho",IF(B32&lt;$C$5,"Vencido",IF(B32-$C$5&lt;=$E$5,"Próximo","Pendiente"))))</f>
        <v/>
      </c>
      <c r="I32" s="25">
        <f>IF(AND(B32&lt;&gt;"",F32&lt;&gt;"Sí",B32&gt;=$C$5),B32+ROW()/100000,"")</f>
        <v/>
      </c>
    </row>
    <row r="33">
      <c r="B33" s="9" t="n"/>
      <c r="C33" s="6" t="n"/>
      <c r="D33" s="26" t="n"/>
      <c r="E33" s="26" t="n"/>
      <c r="F33" s="6" t="n"/>
      <c r="G33" s="27">
        <f>IF(B33="","",B33-$C$5)</f>
        <v/>
      </c>
      <c r="H33" s="23">
        <f>IF(B33="","",IF(F33="Sí","Hecho",IF(B33&lt;$C$5,"Vencido",IF(B33-$C$5&lt;=$E$5,"Próximo","Pendiente"))))</f>
        <v/>
      </c>
      <c r="I33" s="25">
        <f>IF(AND(B33&lt;&gt;"",F33&lt;&gt;"Sí",B33&gt;=$C$5),B33+ROW()/100000,"")</f>
        <v/>
      </c>
    </row>
    <row r="34">
      <c r="B34" s="9" t="n"/>
      <c r="C34" s="6" t="n"/>
      <c r="D34" s="26" t="n"/>
      <c r="E34" s="26" t="n"/>
      <c r="F34" s="6" t="n"/>
      <c r="G34" s="27">
        <f>IF(B34="","",B34-$C$5)</f>
        <v/>
      </c>
      <c r="H34" s="23">
        <f>IF(B34="","",IF(F34="Sí","Hecho",IF(B34&lt;$C$5,"Vencido",IF(B34-$C$5&lt;=$E$5,"Próximo","Pendiente"))))</f>
        <v/>
      </c>
      <c r="I34" s="25">
        <f>IF(AND(B34&lt;&gt;"",F34&lt;&gt;"Sí",B34&gt;=$C$5),B34+ROW()/100000,"")</f>
        <v/>
      </c>
    </row>
    <row r="35">
      <c r="B35" s="9" t="n"/>
      <c r="C35" s="6" t="n"/>
      <c r="D35" s="26" t="n"/>
      <c r="E35" s="26" t="n"/>
      <c r="F35" s="6" t="n"/>
      <c r="G35" s="27">
        <f>IF(B35="","",B35-$C$5)</f>
        <v/>
      </c>
      <c r="H35" s="23">
        <f>IF(B35="","",IF(F35="Sí","Hecho",IF(B35&lt;$C$5,"Vencido",IF(B35-$C$5&lt;=$E$5,"Próximo","Pendiente"))))</f>
        <v/>
      </c>
      <c r="I35" s="25">
        <f>IF(AND(B35&lt;&gt;"",F35&lt;&gt;"Sí",B35&gt;=$C$5),B35+ROW()/100000,"")</f>
        <v/>
      </c>
    </row>
    <row r="36">
      <c r="B36" s="9" t="n"/>
      <c r="C36" s="6" t="n"/>
      <c r="D36" s="26" t="n"/>
      <c r="E36" s="26" t="n"/>
      <c r="F36" s="6" t="n"/>
      <c r="G36" s="27">
        <f>IF(B36="","",B36-$C$5)</f>
        <v/>
      </c>
      <c r="H36" s="23">
        <f>IF(B36="","",IF(F36="Sí","Hecho",IF(B36&lt;$C$5,"Vencido",IF(B36-$C$5&lt;=$E$5,"Próximo","Pendiente"))))</f>
        <v/>
      </c>
      <c r="I36" s="25">
        <f>IF(AND(B36&lt;&gt;"",F36&lt;&gt;"Sí",B36&gt;=$C$5),B36+ROW()/100000,"")</f>
        <v/>
      </c>
    </row>
    <row r="37">
      <c r="B37" s="9" t="n"/>
      <c r="C37" s="6" t="n"/>
      <c r="D37" s="26" t="n"/>
      <c r="E37" s="26" t="n"/>
      <c r="F37" s="6" t="n"/>
      <c r="G37" s="27">
        <f>IF(B37="","",B37-$C$5)</f>
        <v/>
      </c>
      <c r="H37" s="23">
        <f>IF(B37="","",IF(F37="Sí","Hecho",IF(B37&lt;$C$5,"Vencido",IF(B37-$C$5&lt;=$E$5,"Próximo","Pendiente"))))</f>
        <v/>
      </c>
      <c r="I37" s="25">
        <f>IF(AND(B37&lt;&gt;"",F37&lt;&gt;"Sí",B37&gt;=$C$5),B37+ROW()/100000,"")</f>
        <v/>
      </c>
    </row>
    <row r="38">
      <c r="B38" s="9" t="n"/>
      <c r="C38" s="6" t="n"/>
      <c r="D38" s="26" t="n"/>
      <c r="E38" s="26" t="n"/>
      <c r="F38" s="6" t="n"/>
      <c r="G38" s="27">
        <f>IF(B38="","",B38-$C$5)</f>
        <v/>
      </c>
      <c r="H38" s="23">
        <f>IF(B38="","",IF(F38="Sí","Hecho",IF(B38&lt;$C$5,"Vencido",IF(B38-$C$5&lt;=$E$5,"Próximo","Pendiente"))))</f>
        <v/>
      </c>
      <c r="I38" s="25">
        <f>IF(AND(B38&lt;&gt;"",F38&lt;&gt;"Sí",B38&gt;=$C$5),B38+ROW()/100000,"")</f>
        <v/>
      </c>
    </row>
    <row r="39">
      <c r="B39" s="9" t="n"/>
      <c r="C39" s="6" t="n"/>
      <c r="D39" s="26" t="n"/>
      <c r="E39" s="26" t="n"/>
      <c r="F39" s="6" t="n"/>
      <c r="G39" s="27">
        <f>IF(B39="","",B39-$C$5)</f>
        <v/>
      </c>
      <c r="H39" s="23">
        <f>IF(B39="","",IF(F39="Sí","Hecho",IF(B39&lt;$C$5,"Vencido",IF(B39-$C$5&lt;=$E$5,"Próximo","Pendiente"))))</f>
        <v/>
      </c>
      <c r="I39" s="25">
        <f>IF(AND(B39&lt;&gt;"",F39&lt;&gt;"Sí",B39&gt;=$C$5),B39+ROW()/100000,"")</f>
        <v/>
      </c>
    </row>
    <row r="40">
      <c r="B40" s="9" t="n"/>
      <c r="C40" s="6" t="n"/>
      <c r="D40" s="26" t="n"/>
      <c r="E40" s="26" t="n"/>
      <c r="F40" s="6" t="n"/>
      <c r="G40" s="27">
        <f>IF(B40="","",B40-$C$5)</f>
        <v/>
      </c>
      <c r="H40" s="23">
        <f>IF(B40="","",IF(F40="Sí","Hecho",IF(B40&lt;$C$5,"Vencido",IF(B40-$C$5&lt;=$E$5,"Próximo","Pendiente"))))</f>
        <v/>
      </c>
      <c r="I40" s="25">
        <f>IF(AND(B40&lt;&gt;"",F40&lt;&gt;"Sí",B40&gt;=$C$5),B40+ROW()/100000,"")</f>
        <v/>
      </c>
    </row>
    <row r="41">
      <c r="B41" s="9" t="n"/>
      <c r="C41" s="6" t="n"/>
      <c r="D41" s="26" t="n"/>
      <c r="E41" s="26" t="n"/>
      <c r="F41" s="6" t="n"/>
      <c r="G41" s="27">
        <f>IF(B41="","",B41-$C$5)</f>
        <v/>
      </c>
      <c r="H41" s="23">
        <f>IF(B41="","",IF(F41="Sí","Hecho",IF(B41&lt;$C$5,"Vencido",IF(B41-$C$5&lt;=$E$5,"Próximo","Pendiente"))))</f>
        <v/>
      </c>
      <c r="I41" s="25">
        <f>IF(AND(B41&lt;&gt;"",F41&lt;&gt;"Sí",B41&gt;=$C$5),B41+ROW()/100000,"")</f>
        <v/>
      </c>
    </row>
    <row r="42">
      <c r="B42" s="9" t="n"/>
      <c r="C42" s="6" t="n"/>
      <c r="D42" s="26" t="n"/>
      <c r="E42" s="26" t="n"/>
      <c r="F42" s="6" t="n"/>
      <c r="G42" s="27">
        <f>IF(B42="","",B42-$C$5)</f>
        <v/>
      </c>
      <c r="H42" s="23">
        <f>IF(B42="","",IF(F42="Sí","Hecho",IF(B42&lt;$C$5,"Vencido",IF(B42-$C$5&lt;=$E$5,"Próximo","Pendiente"))))</f>
        <v/>
      </c>
      <c r="I42" s="25">
        <f>IF(AND(B42&lt;&gt;"",F42&lt;&gt;"Sí",B42&gt;=$C$5),B42+ROW()/100000,"")</f>
        <v/>
      </c>
    </row>
    <row r="43">
      <c r="B43" s="9" t="n"/>
      <c r="C43" s="6" t="n"/>
      <c r="D43" s="26" t="n"/>
      <c r="E43" s="26" t="n"/>
      <c r="F43" s="6" t="n"/>
      <c r="G43" s="27">
        <f>IF(B43="","",B43-$C$5)</f>
        <v/>
      </c>
      <c r="H43" s="23">
        <f>IF(B43="","",IF(F43="Sí","Hecho",IF(B43&lt;$C$5,"Vencido",IF(B43-$C$5&lt;=$E$5,"Próximo","Pendiente"))))</f>
        <v/>
      </c>
      <c r="I43" s="25">
        <f>IF(AND(B43&lt;&gt;"",F43&lt;&gt;"Sí",B43&gt;=$C$5),B43+ROW()/100000,"")</f>
        <v/>
      </c>
    </row>
    <row r="44">
      <c r="B44" s="9" t="n"/>
      <c r="C44" s="6" t="n"/>
      <c r="D44" s="26" t="n"/>
      <c r="E44" s="26" t="n"/>
      <c r="F44" s="6" t="n"/>
      <c r="G44" s="27">
        <f>IF(B44="","",B44-$C$5)</f>
        <v/>
      </c>
      <c r="H44" s="23">
        <f>IF(B44="","",IF(F44="Sí","Hecho",IF(B44&lt;$C$5,"Vencido",IF(B44-$C$5&lt;=$E$5,"Próximo","Pendiente"))))</f>
        <v/>
      </c>
      <c r="I44" s="25">
        <f>IF(AND(B44&lt;&gt;"",F44&lt;&gt;"Sí",B44&gt;=$C$5),B44+ROW()/100000,"")</f>
        <v/>
      </c>
    </row>
    <row r="45">
      <c r="B45" s="9" t="n"/>
      <c r="C45" s="6" t="n"/>
      <c r="D45" s="26" t="n"/>
      <c r="E45" s="26" t="n"/>
      <c r="F45" s="6" t="n"/>
      <c r="G45" s="27">
        <f>IF(B45="","",B45-$C$5)</f>
        <v/>
      </c>
      <c r="H45" s="23">
        <f>IF(B45="","",IF(F45="Sí","Hecho",IF(B45&lt;$C$5,"Vencido",IF(B45-$C$5&lt;=$E$5,"Próximo","Pendiente"))))</f>
        <v/>
      </c>
      <c r="I45" s="25">
        <f>IF(AND(B45&lt;&gt;"",F45&lt;&gt;"Sí",B45&gt;=$C$5),B45+ROW()/100000,"")</f>
        <v/>
      </c>
    </row>
    <row r="46">
      <c r="B46" s="9" t="n"/>
      <c r="C46" s="6" t="n"/>
      <c r="D46" s="26" t="n"/>
      <c r="E46" s="26" t="n"/>
      <c r="F46" s="6" t="n"/>
      <c r="G46" s="27">
        <f>IF(B46="","",B46-$C$5)</f>
        <v/>
      </c>
      <c r="H46" s="23">
        <f>IF(B46="","",IF(F46="Sí","Hecho",IF(B46&lt;$C$5,"Vencido",IF(B46-$C$5&lt;=$E$5,"Próximo","Pendiente"))))</f>
        <v/>
      </c>
      <c r="I46" s="25">
        <f>IF(AND(B46&lt;&gt;"",F46&lt;&gt;"Sí",B46&gt;=$C$5),B46+ROW()/100000,"")</f>
        <v/>
      </c>
    </row>
    <row r="47">
      <c r="B47" s="9" t="n"/>
      <c r="C47" s="6" t="n"/>
      <c r="D47" s="26" t="n"/>
      <c r="E47" s="26" t="n"/>
      <c r="F47" s="6" t="n"/>
      <c r="G47" s="27">
        <f>IF(B47="","",B47-$C$5)</f>
        <v/>
      </c>
      <c r="H47" s="23">
        <f>IF(B47="","",IF(F47="Sí","Hecho",IF(B47&lt;$C$5,"Vencido",IF(B47-$C$5&lt;=$E$5,"Próximo","Pendiente"))))</f>
        <v/>
      </c>
      <c r="I47" s="25">
        <f>IF(AND(B47&lt;&gt;"",F47&lt;&gt;"Sí",B47&gt;=$C$5),B47+ROW()/100000,"")</f>
        <v/>
      </c>
    </row>
    <row r="49">
      <c r="B49" s="35" t="inlineStr">
        <is>
          <t>Los hitos (aprobación del tema, depósito, defensa) se resaltan con fondo verde claro. «Próximo» = dentro del plazo de aviso.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H8:H47">
    <cfRule type="cellIs" priority="1" operator="equal" dxfId="2">
      <formula>"Hecho"</formula>
    </cfRule>
    <cfRule type="cellIs" priority="2" operator="equal" dxfId="0">
      <formula>"Vencido"</formula>
    </cfRule>
    <cfRule type="cellIs" priority="3" operator="equal" dxfId="1">
      <formula>"Próximo"</formula>
    </cfRule>
  </conditionalFormatting>
  <conditionalFormatting sqref="B8:E47">
    <cfRule type="expression" priority="4" dxfId="4">
      <formula>$C8="Hito"</formula>
    </cfRule>
  </conditionalFormatting>
  <dataValidations count="2">
    <dataValidation sqref="C8:C47" showDropDown="0" showInputMessage="0" showErrorMessage="0" allowBlank="1" type="list">
      <formula1>=Listas!$B$2:$B$5</formula1>
    </dataValidation>
    <dataValidation sqref="F8:F47" showDropDown="0" showInputMessage="0" showErrorMessage="0" allowBlank="1" type="list">
      <formula1>=Listas!$C$2:$C$3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Planificador de TFG/TFM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41" t="inlineStr">
        <is>
          <t>1.  Abre la hoja «Panel» y rellena los datos del trabajo: tipo (TFG o TFM), fecha de inicio, fecha de entrega (depósito) y fecha de defensa.</t>
        </is>
      </c>
    </row>
    <row r="7" ht="30" customHeight="1">
      <c r="B7" s="41" t="inlineStr">
        <is>
          <t>2.  En el mismo Panel indica los créditos ECTS del trabajo y las horas por crédito (25 por defecto): la plantilla calcula las horas objetivo.</t>
        </is>
      </c>
    </row>
    <row r="8" ht="30" customHeight="1">
      <c r="B8" s="41" t="inlineStr">
        <is>
          <t>3.  Ve a «Fases» y adapta la lista a tu caso: escribe cada fase con su fecha de inicio, fecha de fin y las horas que prevés dedicarle (hasta 12 fases).</t>
        </is>
      </c>
    </row>
    <row r="9" ht="30" customHeight="1">
      <c r="B9" s="41" t="inlineStr">
        <is>
          <t>4.  Actualiza la columna «% avance» cada semana (de 0% a 100%). El estado, el avance esperado y la desviación se calculan solos con la fecha de hoy.</t>
        </is>
      </c>
    </row>
    <row r="10" ht="30" customHeight="1">
      <c r="B10" s="41" t="inlineStr">
        <is>
          <t>5.  Cada vez que trabajes, anota una fila en «Horas»: fecha, fase (desplegable), horas y tarea. Las horas dedicadas de cada fase se suman automáticamente.</t>
        </is>
      </c>
    </row>
    <row r="11" ht="30" customHeight="1">
      <c r="B11" s="41" t="inlineStr">
        <is>
          <t>6.  En «Tutoría» registra reuniones, borradores, entregas e hitos con su fecha, los acuerdos y si están hechos (Sí/No). Verás los días que faltan y lo vencido.</t>
        </is>
      </c>
    </row>
    <row r="12" ht="30" customHeight="1">
      <c r="B12" s="41" t="inlineStr">
        <is>
          <t>7.  Consulta el «Panel»: avance real frente a esperado, horas dedicadas, horas por semana necesarias, próximos hitos y los dos gráficos por fase.</t>
        </is>
      </c>
    </row>
    <row r="13" ht="30" customHeight="1">
      <c r="B13" s="41" t="inlineStr">
        <is>
          <t>8.  Si el avance real baja del esperado más el margen de retraso (celda G9 del Panel), la desviación se pinta en rojo y la fase pasa a «Con retraso».</t>
        </is>
      </c>
    </row>
    <row r="15">
      <c r="B15" s="4" t="inlineStr">
        <is>
          <t>CONSEJOS</t>
        </is>
      </c>
    </row>
    <row r="16" ht="30" customHeight="1">
      <c r="B16" s="41" t="inlineStr">
        <is>
          <t>•  Los datos de ejemplo (un TFM ficticio de 12 ECTS) usan fechas de 2026-2027: bórralos y escribe los tuyos. Las filas libres ya tienen fórmulas.</t>
        </is>
      </c>
    </row>
    <row r="17" ht="30" customHeight="1">
      <c r="B17" s="41" t="inlineStr">
        <is>
          <t>•  El avance global se pondera por las horas previstas de cada fase: una fase de 70 h pesa más que una de 10 h.</t>
        </is>
      </c>
    </row>
    <row r="18" ht="30" customHeight="1">
      <c r="B18" s="41" t="inlineStr">
        <is>
          <t>•  Las horas por crédito (25) y los plazos son parámetros editables y orientativos: cada universidad fija los suyos.</t>
        </is>
      </c>
    </row>
    <row r="19" ht="30" customHeight="1">
      <c r="B19" s="41" t="inlineStr">
        <is>
          <t>•  Las hojas están protegidas sin contraseña para no romper fórmulas: Revisar &gt; Desproteger hoja si necesitas modificar algo.</t>
        </is>
      </c>
    </row>
    <row r="20" ht="18" customHeight="1">
      <c r="B20" s="41" t="inlineStr">
        <is>
          <t>•  Las columnas ocultas (Clave en «Tutoría» y J en el Panel) son auxiliares: no las borres.</t>
        </is>
      </c>
    </row>
    <row r="22">
      <c r="B22" s="35" t="inlineStr">
        <is>
          <t>Las celdas con fondo crema y texto azul son para rellenar; las verdes se calculan solas.</t>
        </is>
      </c>
    </row>
    <row r="24" ht="44" customHeight="1">
      <c r="B24" s="42" t="inlineStr">
        <is>
          <t>Aviso: esta plantilla es una herramienta de organización personal. Los plazos, créditos y requisitos de tu TFG/TFM los fija tu universidad o facultad: consulta siempre su normativa y a tu tutor.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Trabajo</t>
        </is>
      </c>
      <c r="B1" t="inlineStr">
        <is>
          <t>Tipo</t>
        </is>
      </c>
      <c r="C1" t="inlineStr">
        <is>
          <t>Hecho</t>
        </is>
      </c>
    </row>
    <row r="2">
      <c r="A2" t="inlineStr">
        <is>
          <t>TFG</t>
        </is>
      </c>
      <c r="B2" t="inlineStr">
        <is>
          <t>Reunión</t>
        </is>
      </c>
      <c r="C2" t="inlineStr">
        <is>
          <t>Sí</t>
        </is>
      </c>
    </row>
    <row r="3">
      <c r="A3" t="inlineStr">
        <is>
          <t>TFM</t>
        </is>
      </c>
      <c r="B3" t="inlineStr">
        <is>
          <t>Hito</t>
        </is>
      </c>
      <c r="C3" t="inlineStr">
        <is>
          <t>No</t>
        </is>
      </c>
    </row>
    <row r="4">
      <c r="B4" t="inlineStr">
        <is>
          <t>Borrador</t>
        </is>
      </c>
    </row>
    <row r="5">
      <c r="B5" t="inlineStr">
        <is>
          <t>Entrega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2026-10-02T13:03:38Z</dcterms:created>
  <dcterms:modified xmlns:dcterms="http://purl.org/dc/terms/" xmlns:xsi="http://www.w3.org/2001/XMLSchema-instance" xsi:type="dcterms:W3CDTF">2026-10-02T13:03:38Z</dcterms:modified>
</cp:coreProperties>
</file>