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Ingresos" sheetId="3" state="visible" r:id="rId3"/>
    <sheet xmlns:r="http://schemas.openxmlformats.org/officeDocument/2006/relationships" name="Categoría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 &quot;€&quot;"/>
    <numFmt numFmtId="165" formatCode="0.0%"/>
    <numFmt numFmtId="166" formatCode="yyyy-mm-dd"/>
    <numFmt numFmtId="167" formatCode="dd/mm/yyyy"/>
    <numFmt numFmtId="168" formatCode="mmm yyyy"/>
    <numFmt numFmtId="169" formatCode="mmmm yyyy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1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169" fontId="6" fillId="5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horizontal="right" vertical="center"/>
    </xf>
    <xf numFmtId="165" fontId="6" fillId="5" borderId="1" applyAlignment="1" applyProtection="1" pivotButton="0" quotePrefix="0" xfId="0">
      <alignment horizontal="center" vertical="center"/>
      <protection locked="0" hidden="0"/>
    </xf>
    <xf numFmtId="167" fontId="7" fillId="0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vertical="center"/>
    </xf>
    <xf numFmtId="165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 wrapText="1"/>
    </xf>
    <xf numFmtId="164" fontId="12" fillId="6" borderId="0" applyAlignment="1" pivotButton="0" quotePrefix="0" xfId="0">
      <alignment horizontal="center" vertical="center"/>
    </xf>
    <xf numFmtId="165" fontId="12" fillId="6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center" vertical="center"/>
    </xf>
    <xf numFmtId="168" fontId="12" fillId="6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 wrapText="1"/>
    </xf>
    <xf numFmtId="3" fontId="12" fillId="6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/>
    </xf>
    <xf numFmtId="165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165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68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3" fontId="4" fillId="3" borderId="1" applyAlignment="1" pivotButton="0" quotePrefix="0" xfId="0">
      <alignment vertical="center"/>
    </xf>
    <xf numFmtId="167" fontId="6" fillId="5" borderId="1" applyAlignment="1" applyProtection="1" pivotButton="0" quotePrefix="0" xfId="0">
      <alignment horizontal="center" vertical="center"/>
      <protection locked="0" hidden="0"/>
    </xf>
    <xf numFmtId="0" fontId="6" fillId="5" borderId="1" applyAlignment="1" applyProtection="1" pivotButton="0" quotePrefix="0" xfId="0">
      <alignment vertical="center"/>
      <protection locked="0" hidden="0"/>
    </xf>
    <xf numFmtId="164" fontId="6" fillId="5" borderId="1" applyAlignment="1" applyProtection="1" pivotButton="0" quotePrefix="0" xfId="0">
      <alignment vertical="center"/>
      <protection locked="0" hidden="0"/>
    </xf>
    <xf numFmtId="0" fontId="7" fillId="0" borderId="1" applyAlignment="1" pivotButton="0" quotePrefix="0" xfId="0">
      <alignment horizontal="center" vertical="center"/>
    </xf>
    <xf numFmtId="0" fontId="6" fillId="5" borderId="1" applyAlignment="1" applyProtection="1" pivotButton="0" quotePrefix="0" xfId="0">
      <alignment horizontal="center" vertical="center"/>
      <protection locked="0" hidden="0"/>
    </xf>
    <xf numFmtId="165" fontId="7" fillId="0" borderId="1" applyAlignment="1" pivotButton="0" quotePrefix="0" xfId="0">
      <alignment vertical="center"/>
    </xf>
    <xf numFmtId="0" fontId="9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4B5563"/>
      </font>
      <fill>
        <patternFill patternType="solid">
          <fgColor rgb="00E5E7EB"/>
          <bgColor rgb="00E5E7EB"/>
        </patternFill>
      </fill>
    </dxf>
    <dxf>
      <font>
        <b val="1"/>
        <color rgb="001D4ED8"/>
      </font>
      <fill>
        <patternFill patternType="solid">
          <fgColor rgb="00DBEAFE"/>
          <bgColor rgb="00DBEA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Objetivo frente a real por bloque (mes analizado)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'Panel'!$B$19:$B$21</f>
            </numRef>
          </cat>
          <val>
            <numRef>
              <f>'Panel'!$D$19:$D$21</f>
            </numRef>
          </val>
        </ser>
        <ser>
          <idx val="1"/>
          <order val="1"/>
          <tx>
            <strRef>
              <f>'Panel'!E18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'Panel'!$B$19:$B$21</f>
            </numRef>
          </cat>
          <val>
            <numRef>
              <f>'Panel'!$E$19:$E$21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Evolución mensual por bloque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'Panel'!$B$26:$B$31</f>
            </numRef>
          </cat>
          <val>
            <numRef>
              <f>'Panel'!$D$26:$D$31</f>
            </numRef>
          </val>
        </ser>
        <ser>
          <idx val="1"/>
          <order val="1"/>
          <tx>
            <strRef>
              <f>'Panel'!E25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'Panel'!$B$26:$B$31</f>
            </numRef>
          </cat>
          <val>
            <numRef>
              <f>'Panel'!$E$26:$E$31</f>
            </numRef>
          </val>
        </ser>
        <ser>
          <idx val="2"/>
          <order val="2"/>
          <tx>
            <strRef>
              <f>'Panel'!F25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'Panel'!$B$26:$B$31</f>
            </numRef>
          </cat>
          <val>
            <numRef>
              <f>'Panel'!$F$26:$F$31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32</row>
      <rowOff>0</rowOff>
    </from>
    <ext cx="41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32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7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9" customWidth="1" min="8" max="8"/>
    <col width="3" customWidth="1" min="9" max="9"/>
  </cols>
  <sheetData>
    <row r="2" ht="34" customHeight="1">
      <c r="B2" s="1" t="inlineStr">
        <is>
          <t>Presupuesto 50/30/20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Reparte tus ingresos netos en necesidades, deseos y ahorro, y compara lo real con el objetivo.</t>
        </is>
      </c>
    </row>
    <row r="5">
      <c r="B5" s="4" t="inlineStr">
        <is>
          <t>PARÁMETROS</t>
        </is>
      </c>
      <c r="E5" s="4" t="inlineStr">
        <is>
          <t>REPARTO OBJETIVO (EDITABLE)</t>
        </is>
      </c>
    </row>
    <row r="6">
      <c r="B6" s="5" t="inlineStr">
        <is>
          <t>Mes a analizar (cualquier día)</t>
        </is>
      </c>
      <c r="C6" s="6" t="n">
        <v>46266</v>
      </c>
      <c r="E6" s="7" t="inlineStr">
        <is>
          <t>Necesidades</t>
        </is>
      </c>
      <c r="F6" s="8" t="n">
        <v>0.5</v>
      </c>
    </row>
    <row r="7">
      <c r="B7" s="5" t="inlineStr">
        <is>
          <t>Primer día del mes</t>
        </is>
      </c>
      <c r="C7" s="9">
        <f>DATE(YEAR(C6),MONTH(C6),1)</f>
        <v/>
      </c>
      <c r="E7" s="7" t="inlineStr">
        <is>
          <t>Deseos</t>
        </is>
      </c>
      <c r="F7" s="8" t="n">
        <v>0.3</v>
      </c>
    </row>
    <row r="8">
      <c r="B8" s="5" t="inlineStr">
        <is>
          <t>Tolerancia del semáforo</t>
        </is>
      </c>
      <c r="C8" s="8" t="n">
        <v>0.1</v>
      </c>
      <c r="E8" s="7" t="inlineStr">
        <is>
          <t>Ahorro</t>
        </is>
      </c>
      <c r="F8" s="8" t="n">
        <v>0.2</v>
      </c>
    </row>
    <row r="9">
      <c r="B9" s="5" t="inlineStr">
        <is>
          <t>Ingresos netos del mes</t>
        </is>
      </c>
      <c r="C9" s="10">
        <f>SUMIFS(Ingresos!$D$8:$D$47,Ingresos!$B$8:$B$47,"&gt;="&amp;C7,Ingresos!$B$8:$B$47,"&lt;"&amp;EDATE(C7,1))</f>
        <v/>
      </c>
      <c r="E9" s="7" t="inlineStr">
        <is>
          <t>Suma de porcentajes</t>
        </is>
      </c>
      <c r="F9" s="11">
        <f>SUM(F6:F8)</f>
        <v/>
      </c>
      <c r="G9" s="12">
        <f>IF(ROUND(F9,4)=1,"Reparto correcto","Debe sumar 100%")</f>
        <v/>
      </c>
    </row>
    <row r="11" ht="30" customHeight="1">
      <c r="B11" s="13" t="inlineStr">
        <is>
          <t>INGRESOS DEL MES</t>
        </is>
      </c>
      <c r="C11" s="13" t="inlineStr">
        <is>
          <t>TOTAL ASIGNADO</t>
        </is>
      </c>
      <c r="D11" s="13" t="inlineStr">
        <is>
          <t>% NECESIDADES</t>
        </is>
      </c>
      <c r="E11" s="13" t="inlineStr">
        <is>
          <t>% DESEOS</t>
        </is>
      </c>
      <c r="F11" s="13" t="inlineStr">
        <is>
          <t>% AHORRO</t>
        </is>
      </c>
      <c r="G11" s="13" t="inlineStr">
        <is>
          <t>SIN ASIGNAR</t>
        </is>
      </c>
      <c r="H11" s="13" t="inlineStr">
        <is>
          <t>BLOQUES EN OBJETIVO</t>
        </is>
      </c>
    </row>
    <row r="12" ht="32" customHeight="1">
      <c r="B12" s="14">
        <f>C9</f>
        <v/>
      </c>
      <c r="C12" s="14">
        <f>E22</f>
        <v/>
      </c>
      <c r="D12" s="15">
        <f>F19</f>
        <v/>
      </c>
      <c r="E12" s="15">
        <f>F20</f>
        <v/>
      </c>
      <c r="F12" s="15">
        <f>F21</f>
        <v/>
      </c>
      <c r="G12" s="14">
        <f>C9-E22</f>
        <v/>
      </c>
      <c r="H12" s="16">
        <f>COUNTIF(H19:H21,"En objetivo")&amp;" de 3"</f>
        <v/>
      </c>
    </row>
    <row r="14" ht="30" customHeight="1">
      <c r="B14" s="13" t="inlineStr">
        <is>
          <t>TASA DE AHORRO (6 MESES)</t>
        </is>
      </c>
      <c r="C14" s="13" t="inlineStr">
        <is>
          <t>AHORRO ACUMULADO (6 M.)</t>
        </is>
      </c>
      <c r="D14" s="13" t="inlineStr">
        <is>
          <t>MEJOR MES DE AHORRO</t>
        </is>
      </c>
      <c r="E14" s="13" t="inlineStr">
        <is>
          <t>MAYOR CATEGORÍA DEL MES</t>
        </is>
      </c>
      <c r="F14" s="13" t="inlineStr">
        <is>
          <t>MESES CON AHORRO EN OBJETIVO</t>
        </is>
      </c>
      <c r="G14" s="13" t="inlineStr">
        <is>
          <t>GASTO SIN CLASIFICAR</t>
        </is>
      </c>
      <c r="H14" s="13" t="inlineStr">
        <is>
          <t>MOVIMIENTOS DEL MES</t>
        </is>
      </c>
    </row>
    <row r="15" ht="32" customHeight="1">
      <c r="B15" s="15">
        <f>IF(SUM(C26:C31)=0,0,SUM(F26:F31)/SUM(C26:C31))</f>
        <v/>
      </c>
      <c r="C15" s="14">
        <f>SUM(F26:F31)</f>
        <v/>
      </c>
      <c r="D15" s="17">
        <f>IF(MAX(G26:G31)=0,"-",INDEX(B26:B31,MATCH(MAX(G26:G31),G26:G31,0)))</f>
        <v/>
      </c>
      <c r="E15" s="18">
        <f>IF(MAX('Categorías'!D7:D28)=0,"-",INDEX('Categorías'!B7:B28,MATCH(MAX('Categorías'!D7:D28),'Categorías'!D7:D28,0)))</f>
        <v/>
      </c>
      <c r="F15" s="19">
        <f>COUNTIF(G26:G31,"&gt;="&amp;F8)</f>
        <v/>
      </c>
      <c r="G15" s="14">
        <f>SUMIFS(Gastos!$D$8:$D$207,Gastos!$F$8:$F$207,"Sin grupo",Gastos!$B$8:$B$207,"&gt;="&amp;$C$7,Gastos!$B$8:$B$207,"&lt;"&amp;EDATE($C$7,1))</f>
        <v/>
      </c>
      <c r="H15" s="19">
        <f>COUNTIFS(Gastos!$B$8:$B$207,"&gt;="&amp;$C$7,Gastos!$B$8:$B$207,"&lt;"&amp;EDATE($C$7,1))</f>
        <v/>
      </c>
    </row>
    <row r="17">
      <c r="B17" s="4" t="inlineStr">
        <is>
          <t>REPARTO DEL MES: OBJETIVO FRENTE A REAL</t>
        </is>
      </c>
    </row>
    <row r="18" ht="34" customHeight="1">
      <c r="B18" s="20" t="inlineStr">
        <is>
          <t>Bloque</t>
        </is>
      </c>
      <c r="C18" s="20" t="inlineStr">
        <is>
          <t>% objetivo</t>
        </is>
      </c>
      <c r="D18" s="20" t="inlineStr">
        <is>
          <t>Objetivo</t>
        </is>
      </c>
      <c r="E18" s="20" t="inlineStr">
        <is>
          <t>Real</t>
        </is>
      </c>
      <c r="F18" s="20" t="inlineStr">
        <is>
          <t>% real</t>
        </is>
      </c>
      <c r="G18" s="20" t="inlineStr">
        <is>
          <t>Diferencia (real - objetivo)</t>
        </is>
      </c>
      <c r="H18" s="20" t="inlineStr">
        <is>
          <t>Semáforo</t>
        </is>
      </c>
    </row>
    <row r="19">
      <c r="B19" s="21" t="inlineStr">
        <is>
          <t>Necesidades</t>
        </is>
      </c>
      <c r="C19" s="22">
        <f>F6</f>
        <v/>
      </c>
      <c r="D19" s="23">
        <f>$C$9*C19</f>
        <v/>
      </c>
      <c r="E19" s="23">
        <f>SUMIFS(Gastos!$D$8:$D$207,Gastos!$F$8:$F$207,$B19,Gastos!$B$8:$B$207,"&gt;="&amp;$C$7,Gastos!$B$8:$B$207,"&lt;"&amp;EDATE($C$7,1))</f>
        <v/>
      </c>
      <c r="F19" s="22">
        <f>IF($C$9=0,0,E19/$C$9)</f>
        <v/>
      </c>
      <c r="G19" s="23">
        <f>E19-D19</f>
        <v/>
      </c>
      <c r="H19" s="12">
        <f>IF($C$9=0,"Sin ingresos",IF(E19&lt;=D19,"En objetivo",IF(E19&lt;=D19*(1+$C$8),"Atención","Fuera de objetivo")))</f>
        <v/>
      </c>
    </row>
    <row r="20">
      <c r="B20" s="21" t="inlineStr">
        <is>
          <t>Deseos</t>
        </is>
      </c>
      <c r="C20" s="22">
        <f>F7</f>
        <v/>
      </c>
      <c r="D20" s="23">
        <f>$C$9*C20</f>
        <v/>
      </c>
      <c r="E20" s="23">
        <f>SUMIFS(Gastos!$D$8:$D$207,Gastos!$F$8:$F$207,$B20,Gastos!$B$8:$B$207,"&gt;="&amp;$C$7,Gastos!$B$8:$B$207,"&lt;"&amp;EDATE($C$7,1))</f>
        <v/>
      </c>
      <c r="F20" s="22">
        <f>IF($C$9=0,0,E20/$C$9)</f>
        <v/>
      </c>
      <c r="G20" s="23">
        <f>E20-D20</f>
        <v/>
      </c>
      <c r="H20" s="12">
        <f>IF($C$9=0,"Sin ingresos",IF(E20&lt;=D20,"En objetivo",IF(E20&lt;=D20*(1+$C$8),"Atención","Fuera de objetivo")))</f>
        <v/>
      </c>
    </row>
    <row r="21">
      <c r="B21" s="21" t="inlineStr">
        <is>
          <t>Ahorro</t>
        </is>
      </c>
      <c r="C21" s="22">
        <f>F8</f>
        <v/>
      </c>
      <c r="D21" s="23">
        <f>$C$9*C21</f>
        <v/>
      </c>
      <c r="E21" s="23">
        <f>SUMIFS(Gastos!$D$8:$D$207,Gastos!$F$8:$F$207,$B21,Gastos!$B$8:$B$207,"&gt;="&amp;$C$7,Gastos!$B$8:$B$207,"&lt;"&amp;EDATE($C$7,1))</f>
        <v/>
      </c>
      <c r="F21" s="22">
        <f>IF($C$9=0,0,E21/$C$9)</f>
        <v/>
      </c>
      <c r="G21" s="23">
        <f>E21-D21</f>
        <v/>
      </c>
      <c r="H21" s="12">
        <f>IF($C$9=0,"Sin ingresos",IF(E21&gt;=D21,"En objetivo",IF(E21&gt;=D21*(1-$C$8),"Atención","Fuera de objetivo")))</f>
        <v/>
      </c>
    </row>
    <row r="22">
      <c r="B22" s="24" t="inlineStr">
        <is>
          <t>TOTAL</t>
        </is>
      </c>
      <c r="C22" s="25">
        <f>SUM(C19:C21)</f>
        <v/>
      </c>
      <c r="D22" s="26">
        <f>SUM(D19:D21)</f>
        <v/>
      </c>
      <c r="E22" s="26">
        <f>SUM(E19:E21)</f>
        <v/>
      </c>
      <c r="F22" s="25">
        <f>IF(C9=0,0,E22/C9)</f>
        <v/>
      </c>
      <c r="G22" s="26">
        <f>E22-D22</f>
        <v/>
      </c>
      <c r="H22" s="24">
        <f>IF(ROUND(C22,4)=1,"Reparto 100%","Revisa los %")</f>
        <v/>
      </c>
    </row>
    <row r="24">
      <c r="B24" s="4" t="inlineStr">
        <is>
          <t>EVOLUCIÓN DE LOS ÚLTIMOS 6 MESES (HASTA EL MES ANALIZADO)</t>
        </is>
      </c>
    </row>
    <row r="25" ht="28" customHeight="1">
      <c r="B25" s="20" t="inlineStr">
        <is>
          <t>Mes</t>
        </is>
      </c>
      <c r="C25" s="20" t="inlineStr">
        <is>
          <t>Ingresos</t>
        </is>
      </c>
      <c r="D25" s="20" t="inlineStr">
        <is>
          <t>Necesidades</t>
        </is>
      </c>
      <c r="E25" s="20" t="inlineStr">
        <is>
          <t>Deseos</t>
        </is>
      </c>
      <c r="F25" s="20" t="inlineStr">
        <is>
          <t>Ahorro</t>
        </is>
      </c>
      <c r="G25" s="20" t="inlineStr">
        <is>
          <t>% ahorro</t>
        </is>
      </c>
      <c r="H25" s="20" t="inlineStr">
        <is>
          <t>% necesidades</t>
        </is>
      </c>
    </row>
    <row r="26">
      <c r="B26" s="27">
        <f>EDATE($C$7,-5)</f>
        <v/>
      </c>
      <c r="C26" s="23">
        <f>SUMIFS(Ingresos!$D$8:$D$47,Ingresos!$B$8:$B$47,"&gt;="&amp;$B26,Ingresos!$B$8:$B$47,"&lt;"&amp;EDATE($B26,1))</f>
        <v/>
      </c>
      <c r="D26" s="23">
        <f>SUMIFS(Gastos!$D$8:$D$207,Gastos!$F$8:$F$207,D$25,Gastos!$B$8:$B$207,"&gt;="&amp;$B26,Gastos!$B$8:$B$207,"&lt;"&amp;EDATE($B26,1))</f>
        <v/>
      </c>
      <c r="E26" s="23">
        <f>SUMIFS(Gastos!$D$8:$D$207,Gastos!$F$8:$F$207,E$25,Gastos!$B$8:$B$207,"&gt;="&amp;$B26,Gastos!$B$8:$B$207,"&lt;"&amp;EDATE($B26,1))</f>
        <v/>
      </c>
      <c r="F26" s="23">
        <f>SUMIFS(Gastos!$D$8:$D$207,Gastos!$F$8:$F$207,F$25,Gastos!$B$8:$B$207,"&gt;="&amp;$B26,Gastos!$B$8:$B$207,"&lt;"&amp;EDATE($B26,1))</f>
        <v/>
      </c>
      <c r="G26" s="22">
        <f>IF(C26=0,0,F26/C26)</f>
        <v/>
      </c>
      <c r="H26" s="22">
        <f>IF(C26=0,0,D26/C26)</f>
        <v/>
      </c>
    </row>
    <row r="27">
      <c r="B27" s="27">
        <f>EDATE($C$7,-4)</f>
        <v/>
      </c>
      <c r="C27" s="23">
        <f>SUMIFS(Ingresos!$D$8:$D$47,Ingresos!$B$8:$B$47,"&gt;="&amp;$B27,Ingresos!$B$8:$B$47,"&lt;"&amp;EDATE($B27,1))</f>
        <v/>
      </c>
      <c r="D27" s="23">
        <f>SUMIFS(Gastos!$D$8:$D$207,Gastos!$F$8:$F$207,D$25,Gastos!$B$8:$B$207,"&gt;="&amp;$B27,Gastos!$B$8:$B$207,"&lt;"&amp;EDATE($B27,1))</f>
        <v/>
      </c>
      <c r="E27" s="23">
        <f>SUMIFS(Gastos!$D$8:$D$207,Gastos!$F$8:$F$207,E$25,Gastos!$B$8:$B$207,"&gt;="&amp;$B27,Gastos!$B$8:$B$207,"&lt;"&amp;EDATE($B27,1))</f>
        <v/>
      </c>
      <c r="F27" s="23">
        <f>SUMIFS(Gastos!$D$8:$D$207,Gastos!$F$8:$F$207,F$25,Gastos!$B$8:$B$207,"&gt;="&amp;$B27,Gastos!$B$8:$B$207,"&lt;"&amp;EDATE($B27,1))</f>
        <v/>
      </c>
      <c r="G27" s="22">
        <f>IF(C27=0,0,F27/C27)</f>
        <v/>
      </c>
      <c r="H27" s="22">
        <f>IF(C27=0,0,D27/C27)</f>
        <v/>
      </c>
    </row>
    <row r="28">
      <c r="B28" s="27">
        <f>EDATE($C$7,-3)</f>
        <v/>
      </c>
      <c r="C28" s="23">
        <f>SUMIFS(Ingresos!$D$8:$D$47,Ingresos!$B$8:$B$47,"&gt;="&amp;$B28,Ingresos!$B$8:$B$47,"&lt;"&amp;EDATE($B28,1))</f>
        <v/>
      </c>
      <c r="D28" s="23">
        <f>SUMIFS(Gastos!$D$8:$D$207,Gastos!$F$8:$F$207,D$25,Gastos!$B$8:$B$207,"&gt;="&amp;$B28,Gastos!$B$8:$B$207,"&lt;"&amp;EDATE($B28,1))</f>
        <v/>
      </c>
      <c r="E28" s="23">
        <f>SUMIFS(Gastos!$D$8:$D$207,Gastos!$F$8:$F$207,E$25,Gastos!$B$8:$B$207,"&gt;="&amp;$B28,Gastos!$B$8:$B$207,"&lt;"&amp;EDATE($B28,1))</f>
        <v/>
      </c>
      <c r="F28" s="23">
        <f>SUMIFS(Gastos!$D$8:$D$207,Gastos!$F$8:$F$207,F$25,Gastos!$B$8:$B$207,"&gt;="&amp;$B28,Gastos!$B$8:$B$207,"&lt;"&amp;EDATE($B28,1))</f>
        <v/>
      </c>
      <c r="G28" s="22">
        <f>IF(C28=0,0,F28/C28)</f>
        <v/>
      </c>
      <c r="H28" s="22">
        <f>IF(C28=0,0,D28/C28)</f>
        <v/>
      </c>
    </row>
    <row r="29">
      <c r="B29" s="27">
        <f>EDATE($C$7,-2)</f>
        <v/>
      </c>
      <c r="C29" s="23">
        <f>SUMIFS(Ingresos!$D$8:$D$47,Ingresos!$B$8:$B$47,"&gt;="&amp;$B29,Ingresos!$B$8:$B$47,"&lt;"&amp;EDATE($B29,1))</f>
        <v/>
      </c>
      <c r="D29" s="23">
        <f>SUMIFS(Gastos!$D$8:$D$207,Gastos!$F$8:$F$207,D$25,Gastos!$B$8:$B$207,"&gt;="&amp;$B29,Gastos!$B$8:$B$207,"&lt;"&amp;EDATE($B29,1))</f>
        <v/>
      </c>
      <c r="E29" s="23">
        <f>SUMIFS(Gastos!$D$8:$D$207,Gastos!$F$8:$F$207,E$25,Gastos!$B$8:$B$207,"&gt;="&amp;$B29,Gastos!$B$8:$B$207,"&lt;"&amp;EDATE($B29,1))</f>
        <v/>
      </c>
      <c r="F29" s="23">
        <f>SUMIFS(Gastos!$D$8:$D$207,Gastos!$F$8:$F$207,F$25,Gastos!$B$8:$B$207,"&gt;="&amp;$B29,Gastos!$B$8:$B$207,"&lt;"&amp;EDATE($B29,1))</f>
        <v/>
      </c>
      <c r="G29" s="22">
        <f>IF(C29=0,0,F29/C29)</f>
        <v/>
      </c>
      <c r="H29" s="22">
        <f>IF(C29=0,0,D29/C29)</f>
        <v/>
      </c>
    </row>
    <row r="30">
      <c r="B30" s="27">
        <f>EDATE($C$7,-1)</f>
        <v/>
      </c>
      <c r="C30" s="23">
        <f>SUMIFS(Ingresos!$D$8:$D$47,Ingresos!$B$8:$B$47,"&gt;="&amp;$B30,Ingresos!$B$8:$B$47,"&lt;"&amp;EDATE($B30,1))</f>
        <v/>
      </c>
      <c r="D30" s="23">
        <f>SUMIFS(Gastos!$D$8:$D$207,Gastos!$F$8:$F$207,D$25,Gastos!$B$8:$B$207,"&gt;="&amp;$B30,Gastos!$B$8:$B$207,"&lt;"&amp;EDATE($B30,1))</f>
        <v/>
      </c>
      <c r="E30" s="23">
        <f>SUMIFS(Gastos!$D$8:$D$207,Gastos!$F$8:$F$207,E$25,Gastos!$B$8:$B$207,"&gt;="&amp;$B30,Gastos!$B$8:$B$207,"&lt;"&amp;EDATE($B30,1))</f>
        <v/>
      </c>
      <c r="F30" s="23">
        <f>SUMIFS(Gastos!$D$8:$D$207,Gastos!$F$8:$F$207,F$25,Gastos!$B$8:$B$207,"&gt;="&amp;$B30,Gastos!$B$8:$B$207,"&lt;"&amp;EDATE($B30,1))</f>
        <v/>
      </c>
      <c r="G30" s="22">
        <f>IF(C30=0,0,F30/C30)</f>
        <v/>
      </c>
      <c r="H30" s="22">
        <f>IF(C30=0,0,D30/C30)</f>
        <v/>
      </c>
    </row>
    <row r="31">
      <c r="B31" s="27">
        <f>EDATE($C$7,0)</f>
        <v/>
      </c>
      <c r="C31" s="23">
        <f>SUMIFS(Ingresos!$D$8:$D$47,Ingresos!$B$8:$B$47,"&gt;="&amp;$B31,Ingresos!$B$8:$B$47,"&lt;"&amp;EDATE($B31,1))</f>
        <v/>
      </c>
      <c r="D31" s="23">
        <f>SUMIFS(Gastos!$D$8:$D$207,Gastos!$F$8:$F$207,D$25,Gastos!$B$8:$B$207,"&gt;="&amp;$B31,Gastos!$B$8:$B$207,"&lt;"&amp;EDATE($B31,1))</f>
        <v/>
      </c>
      <c r="E31" s="23">
        <f>SUMIFS(Gastos!$D$8:$D$207,Gastos!$F$8:$F$207,E$25,Gastos!$B$8:$B$207,"&gt;="&amp;$B31,Gastos!$B$8:$B$207,"&lt;"&amp;EDATE($B31,1))</f>
        <v/>
      </c>
      <c r="F31" s="23">
        <f>SUMIFS(Gastos!$D$8:$D$207,Gastos!$F$8:$F$207,F$25,Gastos!$B$8:$B$207,"&gt;="&amp;$B31,Gastos!$B$8:$B$207,"&lt;"&amp;EDATE($B31,1))</f>
        <v/>
      </c>
      <c r="G31" s="22">
        <f>IF(C31=0,0,F31/C31)</f>
        <v/>
      </c>
      <c r="H31" s="22">
        <f>IF(C31=0,0,D31/C31)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H3"/>
    <mergeCell ref="B2:H2"/>
    <mergeCell ref="G9:H9"/>
  </mergeCells>
  <conditionalFormatting sqref="G9">
    <cfRule type="cellIs" priority="1" operator="equal" dxfId="0">
      <formula>"Reparto correcto"</formula>
    </cfRule>
    <cfRule type="cellIs" priority="2" operator="equal" dxfId="1">
      <formula>"Debe sumar 100%"</formula>
    </cfRule>
  </conditionalFormatting>
  <conditionalFormatting sqref="G12">
    <cfRule type="expression" priority="3" dxfId="1">
      <formula>G12&lt;0</formula>
    </cfRule>
  </conditionalFormatting>
  <conditionalFormatting sqref="G15">
    <cfRule type="expression" priority="4" dxfId="1">
      <formula>G15&gt;0</formula>
    </cfRule>
  </conditionalFormatting>
  <conditionalFormatting sqref="H19:H21">
    <cfRule type="cellIs" priority="5" operator="equal" dxfId="0">
      <formula>"En objetivo"</formula>
    </cfRule>
    <cfRule type="cellIs" priority="6" operator="equal" dxfId="2">
      <formula>"Atención"</formula>
    </cfRule>
    <cfRule type="cellIs" priority="7" operator="equal" dxfId="1">
      <formula>"Fuera de objetivo"</formula>
    </cfRule>
    <cfRule type="cellIs" priority="8" operator="equal" dxfId="3">
      <formula>"Sin ingresos"</formula>
    </cfRule>
  </conditionalFormatting>
  <conditionalFormatting sqref="F19:F21">
    <cfRule type="dataBar" priority="9">
      <dataBar>
        <cfvo type="num" val="0"/>
        <cfvo type="max"/>
        <color rgb="0034D399"/>
      </dataBar>
    </cfRule>
  </conditionalFormatting>
  <conditionalFormatting sqref="G26:G31">
    <cfRule type="expression" priority="10" dxfId="0">
      <formula>AND(C26&gt;0,G26&gt;=$F$8)</formula>
    </cfRule>
  </conditionalFormatting>
  <conditionalFormatting sqref="H26:H31">
    <cfRule type="expression" priority="11" dxfId="1">
      <formula>AND(C26&gt;0,H26&gt;$F$6*(1+$C$8))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6" customWidth="1" min="3" max="3"/>
    <col width="14" customWidth="1" min="4" max="4"/>
    <col width="26" customWidth="1" min="5" max="5"/>
    <col width="14" customWidth="1" min="6" max="6"/>
    <col width="12" customWidth="1" min="7" max="7"/>
    <col width="11" customWidth="1" min="8" max="8"/>
  </cols>
  <sheetData>
    <row r="2" ht="34" customHeight="1">
      <c r="B2" s="1" t="inlineStr">
        <is>
          <t>Registro de gastos y ahorro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Anota cada gasto o aportación de ahorro con su fecha y categoría. El grupo 50/30/20 se asigna solo.</t>
        </is>
      </c>
    </row>
    <row r="5">
      <c r="B5" s="28" t="inlineStr">
        <is>
          <t>TOTAL REGISTRADO</t>
        </is>
      </c>
      <c r="D5" s="26">
        <f>SUM(D8:D207)</f>
        <v/>
      </c>
      <c r="E5" s="29" t="inlineStr">
        <is>
          <t>Movimientos / por revisar</t>
        </is>
      </c>
      <c r="F5" s="30">
        <f>COUNT(D8:D207)</f>
        <v/>
      </c>
      <c r="G5" s="30">
        <f>COUNTIF(H8:H207,"Revisar")</f>
        <v/>
      </c>
    </row>
    <row r="7" ht="28" customHeight="1">
      <c r="B7" s="20" t="inlineStr">
        <is>
          <t>Fecha</t>
        </is>
      </c>
      <c r="C7" s="20" t="inlineStr">
        <is>
          <t>Concepto</t>
        </is>
      </c>
      <c r="D7" s="20" t="inlineStr">
        <is>
          <t>Importe</t>
        </is>
      </c>
      <c r="E7" s="20" t="inlineStr">
        <is>
          <t>Categoría</t>
        </is>
      </c>
      <c r="F7" s="20" t="inlineStr">
        <is>
          <t>Grupo</t>
        </is>
      </c>
      <c r="G7" s="20" t="inlineStr">
        <is>
          <t>Mes</t>
        </is>
      </c>
      <c r="H7" s="20" t="inlineStr">
        <is>
          <t>Control</t>
        </is>
      </c>
    </row>
    <row r="8">
      <c r="B8" s="31" t="n">
        <v>46113</v>
      </c>
      <c r="C8" s="32" t="inlineStr">
        <is>
          <t>Alquiler del piso</t>
        </is>
      </c>
      <c r="D8" s="33" t="n">
        <v>760</v>
      </c>
      <c r="E8" s="32" t="inlineStr">
        <is>
          <t>Vivienda (alquiler o hipoteca)</t>
        </is>
      </c>
      <c r="F8" s="34">
        <f>IF(D8="","",IFERROR(IF(VLOOKUP(E8,'Categorías'!$B$7:$C$28,2,FALSE)="","Sin grupo",VLOOKUP(E8,'Categorías'!$B$7:$C$28,2,FALSE)),"Sin grupo"))</f>
        <v/>
      </c>
      <c r="G8" s="27">
        <f>IF(OR(D8="",B8=""),"",DATE(YEAR(B8),MONTH(B8),1))</f>
        <v/>
      </c>
      <c r="H8" s="34">
        <f>IF(D8="","",IF(OR(B8="",F8="Sin grupo"),"Revisar","OK"))</f>
        <v/>
      </c>
    </row>
    <row r="9">
      <c r="B9" s="31" t="n">
        <v>46117</v>
      </c>
      <c r="C9" s="32" t="inlineStr">
        <is>
          <t>Factura de la luz</t>
        </is>
      </c>
      <c r="D9" s="33" t="n">
        <v>56</v>
      </c>
      <c r="E9" s="32" t="inlineStr">
        <is>
          <t>Suministros y telefonía</t>
        </is>
      </c>
      <c r="F9" s="34">
        <f>IF(D9="","",IFERROR(IF(VLOOKUP(E9,'Categorías'!$B$7:$C$28,2,FALSE)="","Sin grupo",VLOOKUP(E9,'Categorías'!$B$7:$C$28,2,FALSE)),"Sin grupo"))</f>
        <v/>
      </c>
      <c r="G9" s="27">
        <f>IF(OR(D9="",B9=""),"",DATE(YEAR(B9),MONTH(B9),1))</f>
        <v/>
      </c>
      <c r="H9" s="34">
        <f>IF(D9="","",IF(OR(B9="",F9="Sin grupo"),"Revisar","OK"))</f>
        <v/>
      </c>
    </row>
    <row r="10">
      <c r="B10" s="31" t="n">
        <v>46120</v>
      </c>
      <c r="C10" s="32" t="inlineStr">
        <is>
          <t>Fibra y móvil</t>
        </is>
      </c>
      <c r="D10" s="33" t="n">
        <v>46</v>
      </c>
      <c r="E10" s="32" t="inlineStr">
        <is>
          <t>Suministros y telefonía</t>
        </is>
      </c>
      <c r="F10" s="34">
        <f>IF(D10="","",IFERROR(IF(VLOOKUP(E10,'Categorías'!$B$7:$C$28,2,FALSE)="","Sin grupo",VLOOKUP(E10,'Categorías'!$B$7:$C$28,2,FALSE)),"Sin grupo"))</f>
        <v/>
      </c>
      <c r="G10" s="27">
        <f>IF(OR(D10="",B10=""),"",DATE(YEAR(B10),MONTH(B10),1))</f>
        <v/>
      </c>
      <c r="H10" s="34">
        <f>IF(D10="","",IF(OR(B10="",F10="Sin grupo"),"Revisar","OK"))</f>
        <v/>
      </c>
    </row>
    <row r="11">
      <c r="B11" s="31" t="n">
        <v>46116</v>
      </c>
      <c r="C11" s="32" t="inlineStr">
        <is>
          <t>Compra semanal supermercado</t>
        </is>
      </c>
      <c r="D11" s="33" t="n">
        <v>166</v>
      </c>
      <c r="E11" s="32" t="inlineStr">
        <is>
          <t>Supermercado</t>
        </is>
      </c>
      <c r="F11" s="34">
        <f>IF(D11="","",IFERROR(IF(VLOOKUP(E11,'Categorías'!$B$7:$C$28,2,FALSE)="","Sin grupo",VLOOKUP(E11,'Categorías'!$B$7:$C$28,2,FALSE)),"Sin grupo"))</f>
        <v/>
      </c>
      <c r="G11" s="27">
        <f>IF(OR(D11="",B11=""),"",DATE(YEAR(B11),MONTH(B11),1))</f>
        <v/>
      </c>
      <c r="H11" s="34">
        <f>IF(D11="","",IF(OR(B11="",F11="Sin grupo"),"Revisar","OK"))</f>
        <v/>
      </c>
    </row>
    <row r="12">
      <c r="B12" s="31" t="n">
        <v>46130</v>
      </c>
      <c r="C12" s="32" t="inlineStr">
        <is>
          <t>Compra supermercado</t>
        </is>
      </c>
      <c r="D12" s="33" t="n">
        <v>124</v>
      </c>
      <c r="E12" s="32" t="inlineStr">
        <is>
          <t>Supermercado</t>
        </is>
      </c>
      <c r="F12" s="34">
        <f>IF(D12="","",IFERROR(IF(VLOOKUP(E12,'Categorías'!$B$7:$C$28,2,FALSE)="","Sin grupo",VLOOKUP(E12,'Categorías'!$B$7:$C$28,2,FALSE)),"Sin grupo"))</f>
        <v/>
      </c>
      <c r="G12" s="27">
        <f>IF(OR(D12="",B12=""),"",DATE(YEAR(B12),MONTH(B12),1))</f>
        <v/>
      </c>
      <c r="H12" s="34">
        <f>IF(D12="","",IF(OR(B12="",F12="Sin grupo"),"Revisar","OK"))</f>
        <v/>
      </c>
    </row>
    <row r="13">
      <c r="B13" s="31" t="n">
        <v>46114</v>
      </c>
      <c r="C13" s="32" t="inlineStr">
        <is>
          <t>Abono de transporte</t>
        </is>
      </c>
      <c r="D13" s="33" t="n">
        <v>52</v>
      </c>
      <c r="E13" s="32" t="inlineStr">
        <is>
          <t>Transporte</t>
        </is>
      </c>
      <c r="F13" s="34">
        <f>IF(D13="","",IFERROR(IF(VLOOKUP(E13,'Categorías'!$B$7:$C$28,2,FALSE)="","Sin grupo",VLOOKUP(E13,'Categorías'!$B$7:$C$28,2,FALSE)),"Sin grupo"))</f>
        <v/>
      </c>
      <c r="G13" s="27">
        <f>IF(OR(D13="",B13=""),"",DATE(YEAR(B13),MONTH(B13),1))</f>
        <v/>
      </c>
      <c r="H13" s="34">
        <f>IF(D13="","",IF(OR(B13="",F13="Sin grupo"),"Revisar","OK"))</f>
        <v/>
      </c>
    </row>
    <row r="14">
      <c r="B14" s="31" t="n">
        <v>46124</v>
      </c>
      <c r="C14" s="32" t="inlineStr">
        <is>
          <t>Farmacia</t>
        </is>
      </c>
      <c r="D14" s="33" t="n">
        <v>12</v>
      </c>
      <c r="E14" s="32" t="inlineStr">
        <is>
          <t>Salud y farmacia</t>
        </is>
      </c>
      <c r="F14" s="34">
        <f>IF(D14="","",IFERROR(IF(VLOOKUP(E14,'Categorías'!$B$7:$C$28,2,FALSE)="","Sin grupo",VLOOKUP(E14,'Categorías'!$B$7:$C$28,2,FALSE)),"Sin grupo"))</f>
        <v/>
      </c>
      <c r="G14" s="27">
        <f>IF(OR(D14="",B14=""),"",DATE(YEAR(B14),MONTH(B14),1))</f>
        <v/>
      </c>
      <c r="H14" s="34">
        <f>IF(D14="","",IF(OR(B14="",F14="Sin grupo"),"Revisar","OK"))</f>
        <v/>
      </c>
    </row>
    <row r="15">
      <c r="B15" s="31" t="n">
        <v>46121</v>
      </c>
      <c r="C15" s="32" t="inlineStr">
        <is>
          <t>Cena con amigos</t>
        </is>
      </c>
      <c r="D15" s="33" t="n">
        <v>106</v>
      </c>
      <c r="E15" s="32" t="inlineStr">
        <is>
          <t>Restaurantes y cafés</t>
        </is>
      </c>
      <c r="F15" s="34">
        <f>IF(D15="","",IFERROR(IF(VLOOKUP(E15,'Categorías'!$B$7:$C$28,2,FALSE)="","Sin grupo",VLOOKUP(E15,'Categorías'!$B$7:$C$28,2,FALSE)),"Sin grupo"))</f>
        <v/>
      </c>
      <c r="G15" s="27">
        <f>IF(OR(D15="",B15=""),"",DATE(YEAR(B15),MONTH(B15),1))</f>
        <v/>
      </c>
      <c r="H15" s="34">
        <f>IF(D15="","",IF(OR(B15="",F15="Sin grupo"),"Revisar","OK"))</f>
        <v/>
      </c>
    </row>
    <row r="16">
      <c r="B16" s="31" t="n">
        <v>46133</v>
      </c>
      <c r="C16" s="32" t="inlineStr">
        <is>
          <t>Comida en restaurante</t>
        </is>
      </c>
      <c r="D16" s="33" t="n">
        <v>81</v>
      </c>
      <c r="E16" s="32" t="inlineStr">
        <is>
          <t>Restaurantes y cafés</t>
        </is>
      </c>
      <c r="F16" s="34">
        <f>IF(D16="","",IFERROR(IF(VLOOKUP(E16,'Categorías'!$B$7:$C$28,2,FALSE)="","Sin grupo",VLOOKUP(E16,'Categorías'!$B$7:$C$28,2,FALSE)),"Sin grupo"))</f>
        <v/>
      </c>
      <c r="G16" s="27">
        <f>IF(OR(D16="",B16=""),"",DATE(YEAR(B16),MONTH(B16),1))</f>
        <v/>
      </c>
      <c r="H16" s="34">
        <f>IF(D16="","",IF(OR(B16="",F16="Sin grupo"),"Revisar","OK"))</f>
        <v/>
      </c>
    </row>
    <row r="17">
      <c r="B17" s="31" t="n">
        <v>46122</v>
      </c>
      <c r="C17" s="32" t="inlineStr">
        <is>
          <t>Streaming y música</t>
        </is>
      </c>
      <c r="D17" s="33" t="n">
        <v>32</v>
      </c>
      <c r="E17" s="32" t="inlineStr">
        <is>
          <t>Suscripciones y streaming</t>
        </is>
      </c>
      <c r="F17" s="34">
        <f>IF(D17="","",IFERROR(IF(VLOOKUP(E17,'Categorías'!$B$7:$C$28,2,FALSE)="","Sin grupo",VLOOKUP(E17,'Categorías'!$B$7:$C$28,2,FALSE)),"Sin grupo"))</f>
        <v/>
      </c>
      <c r="G17" s="27">
        <f>IF(OR(D17="",B17=""),"",DATE(YEAR(B17),MONTH(B17),1))</f>
        <v/>
      </c>
      <c r="H17" s="34">
        <f>IF(D17="","",IF(OR(B17="",F17="Sin grupo"),"Revisar","OK"))</f>
        <v/>
      </c>
    </row>
    <row r="18">
      <c r="B18" s="31" t="n">
        <v>46127</v>
      </c>
      <c r="C18" s="32" t="inlineStr">
        <is>
          <t>Zapatillas y camiseta</t>
        </is>
      </c>
      <c r="D18" s="33" t="n">
        <v>94</v>
      </c>
      <c r="E18" s="32" t="inlineStr">
        <is>
          <t>Ropa y compras</t>
        </is>
      </c>
      <c r="F18" s="34">
        <f>IF(D18="","",IFERROR(IF(VLOOKUP(E18,'Categorías'!$B$7:$C$28,2,FALSE)="","Sin grupo",VLOOKUP(E18,'Categorías'!$B$7:$C$28,2,FALSE)),"Sin grupo"))</f>
        <v/>
      </c>
      <c r="G18" s="27">
        <f>IF(OR(D18="",B18=""),"",DATE(YEAR(B18),MONTH(B18),1))</f>
        <v/>
      </c>
      <c r="H18" s="34">
        <f>IF(D18="","",IF(OR(B18="",F18="Sin grupo"),"Revisar","OK"))</f>
        <v/>
      </c>
    </row>
    <row r="19">
      <c r="B19" s="31" t="n">
        <v>46135</v>
      </c>
      <c r="C19" s="32" t="inlineStr">
        <is>
          <t>Entradas de concierto</t>
        </is>
      </c>
      <c r="D19" s="33" t="n">
        <v>132</v>
      </c>
      <c r="E19" s="32" t="inlineStr">
        <is>
          <t>Ocio y cultura</t>
        </is>
      </c>
      <c r="F19" s="34">
        <f>IF(D19="","",IFERROR(IF(VLOOKUP(E19,'Categorías'!$B$7:$C$28,2,FALSE)="","Sin grupo",VLOOKUP(E19,'Categorías'!$B$7:$C$28,2,FALSE)),"Sin grupo"))</f>
        <v/>
      </c>
      <c r="G19" s="27">
        <f>IF(OR(D19="",B19=""),"",DATE(YEAR(B19),MONTH(B19),1))</f>
        <v/>
      </c>
      <c r="H19" s="34">
        <f>IF(D19="","",IF(OR(B19="",F19="Sin grupo"),"Revisar","OK"))</f>
        <v/>
      </c>
    </row>
    <row r="20">
      <c r="B20" s="31" t="n">
        <v>46139</v>
      </c>
      <c r="C20" s="32" t="inlineStr">
        <is>
          <t>Fin de semana en la costa</t>
        </is>
      </c>
      <c r="D20" s="33" t="n">
        <v>128</v>
      </c>
      <c r="E20" s="32" t="inlineStr">
        <is>
          <t>Viajes y escapadas</t>
        </is>
      </c>
      <c r="F20" s="34">
        <f>IF(D20="","",IFERROR(IF(VLOOKUP(E20,'Categorías'!$B$7:$C$28,2,FALSE)="","Sin grupo",VLOOKUP(E20,'Categorías'!$B$7:$C$28,2,FALSE)),"Sin grupo"))</f>
        <v/>
      </c>
      <c r="G20" s="27">
        <f>IF(OR(D20="",B20=""),"",DATE(YEAR(B20),MONTH(B20),1))</f>
        <v/>
      </c>
      <c r="H20" s="34">
        <f>IF(D20="","",IF(OR(B20="",F20="Sin grupo"),"Revisar","OK"))</f>
        <v/>
      </c>
    </row>
    <row r="21">
      <c r="B21" s="31" t="n">
        <v>46141</v>
      </c>
      <c r="C21" s="32" t="inlineStr">
        <is>
          <t>Transferencia al fondo de emergencia</t>
        </is>
      </c>
      <c r="D21" s="33" t="n">
        <v>250</v>
      </c>
      <c r="E21" s="32" t="inlineStr">
        <is>
          <t>Fondo de emergencia</t>
        </is>
      </c>
      <c r="F21" s="34">
        <f>IF(D21="","",IFERROR(IF(VLOOKUP(E21,'Categorías'!$B$7:$C$28,2,FALSE)="","Sin grupo",VLOOKUP(E21,'Categorías'!$B$7:$C$28,2,FALSE)),"Sin grupo"))</f>
        <v/>
      </c>
      <c r="G21" s="27">
        <f>IF(OR(D21="",B21=""),"",DATE(YEAR(B21),MONTH(B21),1))</f>
        <v/>
      </c>
      <c r="H21" s="34">
        <f>IF(D21="","",IF(OR(B21="",F21="Sin grupo"),"Revisar","OK"))</f>
        <v/>
      </c>
    </row>
    <row r="22">
      <c r="B22" s="31" t="n">
        <v>46141</v>
      </c>
      <c r="C22" s="32" t="inlineStr">
        <is>
          <t>Aportación ahorro a largo plazo</t>
        </is>
      </c>
      <c r="D22" s="33" t="n">
        <v>150</v>
      </c>
      <c r="E22" s="32" t="inlineStr">
        <is>
          <t>Ahorro a largo plazo</t>
        </is>
      </c>
      <c r="F22" s="34">
        <f>IF(D22="","",IFERROR(IF(VLOOKUP(E22,'Categorías'!$B$7:$C$28,2,FALSE)="","Sin grupo",VLOOKUP(E22,'Categorías'!$B$7:$C$28,2,FALSE)),"Sin grupo"))</f>
        <v/>
      </c>
      <c r="G22" s="27">
        <f>IF(OR(D22="",B22=""),"",DATE(YEAR(B22),MONTH(B22),1))</f>
        <v/>
      </c>
      <c r="H22" s="34">
        <f>IF(D22="","",IF(OR(B22="",F22="Sin grupo"),"Revisar","OK"))</f>
        <v/>
      </c>
    </row>
    <row r="23">
      <c r="B23" s="31" t="n">
        <v>46143</v>
      </c>
      <c r="C23" s="32" t="inlineStr">
        <is>
          <t>Alquiler del piso</t>
        </is>
      </c>
      <c r="D23" s="33" t="n">
        <v>760</v>
      </c>
      <c r="E23" s="32" t="inlineStr">
        <is>
          <t>Vivienda (alquiler o hipoteca)</t>
        </is>
      </c>
      <c r="F23" s="34">
        <f>IF(D23="","",IFERROR(IF(VLOOKUP(E23,'Categorías'!$B$7:$C$28,2,FALSE)="","Sin grupo",VLOOKUP(E23,'Categorías'!$B$7:$C$28,2,FALSE)),"Sin grupo"))</f>
        <v/>
      </c>
      <c r="G23" s="27">
        <f>IF(OR(D23="",B23=""),"",DATE(YEAR(B23),MONTH(B23),1))</f>
        <v/>
      </c>
      <c r="H23" s="34">
        <f>IF(D23="","",IF(OR(B23="",F23="Sin grupo"),"Revisar","OK"))</f>
        <v/>
      </c>
    </row>
    <row r="24">
      <c r="B24" s="31" t="n">
        <v>46147</v>
      </c>
      <c r="C24" s="32" t="inlineStr">
        <is>
          <t>Factura de la luz</t>
        </is>
      </c>
      <c r="D24" s="33" t="n">
        <v>58</v>
      </c>
      <c r="E24" s="32" t="inlineStr">
        <is>
          <t>Suministros y telefonía</t>
        </is>
      </c>
      <c r="F24" s="34">
        <f>IF(D24="","",IFERROR(IF(VLOOKUP(E24,'Categorías'!$B$7:$C$28,2,FALSE)="","Sin grupo",VLOOKUP(E24,'Categorías'!$B$7:$C$28,2,FALSE)),"Sin grupo"))</f>
        <v/>
      </c>
      <c r="G24" s="27">
        <f>IF(OR(D24="",B24=""),"",DATE(YEAR(B24),MONTH(B24),1))</f>
        <v/>
      </c>
      <c r="H24" s="34">
        <f>IF(D24="","",IF(OR(B24="",F24="Sin grupo"),"Revisar","OK"))</f>
        <v/>
      </c>
    </row>
    <row r="25">
      <c r="B25" s="31" t="n">
        <v>46150</v>
      </c>
      <c r="C25" s="32" t="inlineStr">
        <is>
          <t>Fibra y móvil</t>
        </is>
      </c>
      <c r="D25" s="33" t="n">
        <v>47</v>
      </c>
      <c r="E25" s="32" t="inlineStr">
        <is>
          <t>Suministros y telefonía</t>
        </is>
      </c>
      <c r="F25" s="34">
        <f>IF(D25="","",IFERROR(IF(VLOOKUP(E25,'Categorías'!$B$7:$C$28,2,FALSE)="","Sin grupo",VLOOKUP(E25,'Categorías'!$B$7:$C$28,2,FALSE)),"Sin grupo"))</f>
        <v/>
      </c>
      <c r="G25" s="27">
        <f>IF(OR(D25="",B25=""),"",DATE(YEAR(B25),MONTH(B25),1))</f>
        <v/>
      </c>
      <c r="H25" s="34">
        <f>IF(D25="","",IF(OR(B25="",F25="Sin grupo"),"Revisar","OK"))</f>
        <v/>
      </c>
    </row>
    <row r="26">
      <c r="B26" s="31" t="n">
        <v>46146</v>
      </c>
      <c r="C26" s="32" t="inlineStr">
        <is>
          <t>Compra semanal supermercado</t>
        </is>
      </c>
      <c r="D26" s="33" t="n">
        <v>171</v>
      </c>
      <c r="E26" s="32" t="inlineStr">
        <is>
          <t>Supermercado</t>
        </is>
      </c>
      <c r="F26" s="34">
        <f>IF(D26="","",IFERROR(IF(VLOOKUP(E26,'Categorías'!$B$7:$C$28,2,FALSE)="","Sin grupo",VLOOKUP(E26,'Categorías'!$B$7:$C$28,2,FALSE)),"Sin grupo"))</f>
        <v/>
      </c>
      <c r="G26" s="27">
        <f>IF(OR(D26="",B26=""),"",DATE(YEAR(B26),MONTH(B26),1))</f>
        <v/>
      </c>
      <c r="H26" s="34">
        <f>IF(D26="","",IF(OR(B26="",F26="Sin grupo"),"Revisar","OK"))</f>
        <v/>
      </c>
    </row>
    <row r="27">
      <c r="B27" s="31" t="n">
        <v>46160</v>
      </c>
      <c r="C27" s="32" t="inlineStr">
        <is>
          <t>Compra supermercado</t>
        </is>
      </c>
      <c r="D27" s="33" t="n">
        <v>128</v>
      </c>
      <c r="E27" s="32" t="inlineStr">
        <is>
          <t>Supermercado</t>
        </is>
      </c>
      <c r="F27" s="34">
        <f>IF(D27="","",IFERROR(IF(VLOOKUP(E27,'Categorías'!$B$7:$C$28,2,FALSE)="","Sin grupo",VLOOKUP(E27,'Categorías'!$B$7:$C$28,2,FALSE)),"Sin grupo"))</f>
        <v/>
      </c>
      <c r="G27" s="27">
        <f>IF(OR(D27="",B27=""),"",DATE(YEAR(B27),MONTH(B27),1))</f>
        <v/>
      </c>
      <c r="H27" s="34">
        <f>IF(D27="","",IF(OR(B27="",F27="Sin grupo"),"Revisar","OK"))</f>
        <v/>
      </c>
    </row>
    <row r="28">
      <c r="B28" s="31" t="n">
        <v>46144</v>
      </c>
      <c r="C28" s="32" t="inlineStr">
        <is>
          <t>Abono de transporte</t>
        </is>
      </c>
      <c r="D28" s="33" t="n">
        <v>54</v>
      </c>
      <c r="E28" s="32" t="inlineStr">
        <is>
          <t>Transporte</t>
        </is>
      </c>
      <c r="F28" s="34">
        <f>IF(D28="","",IFERROR(IF(VLOOKUP(E28,'Categorías'!$B$7:$C$28,2,FALSE)="","Sin grupo",VLOOKUP(E28,'Categorías'!$B$7:$C$28,2,FALSE)),"Sin grupo"))</f>
        <v/>
      </c>
      <c r="G28" s="27">
        <f>IF(OR(D28="",B28=""),"",DATE(YEAR(B28),MONTH(B28),1))</f>
        <v/>
      </c>
      <c r="H28" s="34">
        <f>IF(D28="","",IF(OR(B28="",F28="Sin grupo"),"Revisar","OK"))</f>
        <v/>
      </c>
    </row>
    <row r="29">
      <c r="B29" s="31" t="n">
        <v>46154</v>
      </c>
      <c r="C29" s="32" t="inlineStr">
        <is>
          <t>Farmacia</t>
        </is>
      </c>
      <c r="D29" s="33" t="n">
        <v>12</v>
      </c>
      <c r="E29" s="32" t="inlineStr">
        <is>
          <t>Salud y farmacia</t>
        </is>
      </c>
      <c r="F29" s="34">
        <f>IF(D29="","",IFERROR(IF(VLOOKUP(E29,'Categorías'!$B$7:$C$28,2,FALSE)="","Sin grupo",VLOOKUP(E29,'Categorías'!$B$7:$C$28,2,FALSE)),"Sin grupo"))</f>
        <v/>
      </c>
      <c r="G29" s="27">
        <f>IF(OR(D29="",B29=""),"",DATE(YEAR(B29),MONTH(B29),1))</f>
        <v/>
      </c>
      <c r="H29" s="34">
        <f>IF(D29="","",IF(OR(B29="",F29="Sin grupo"),"Revisar","OK"))</f>
        <v/>
      </c>
    </row>
    <row r="30">
      <c r="B30" s="31" t="n">
        <v>46151</v>
      </c>
      <c r="C30" s="32" t="inlineStr">
        <is>
          <t>Cena con amigos</t>
        </is>
      </c>
      <c r="D30" s="33" t="n">
        <v>86</v>
      </c>
      <c r="E30" s="32" t="inlineStr">
        <is>
          <t>Restaurantes y cafés</t>
        </is>
      </c>
      <c r="F30" s="34">
        <f>IF(D30="","",IFERROR(IF(VLOOKUP(E30,'Categorías'!$B$7:$C$28,2,FALSE)="","Sin grupo",VLOOKUP(E30,'Categorías'!$B$7:$C$28,2,FALSE)),"Sin grupo"))</f>
        <v/>
      </c>
      <c r="G30" s="27">
        <f>IF(OR(D30="",B30=""),"",DATE(YEAR(B30),MONTH(B30),1))</f>
        <v/>
      </c>
      <c r="H30" s="34">
        <f>IF(D30="","",IF(OR(B30="",F30="Sin grupo"),"Revisar","OK"))</f>
        <v/>
      </c>
    </row>
    <row r="31">
      <c r="B31" s="31" t="n">
        <v>46163</v>
      </c>
      <c r="C31" s="32" t="inlineStr">
        <is>
          <t>Comida en restaurante</t>
        </is>
      </c>
      <c r="D31" s="33" t="n">
        <v>67</v>
      </c>
      <c r="E31" s="32" t="inlineStr">
        <is>
          <t>Restaurantes y cafés</t>
        </is>
      </c>
      <c r="F31" s="34">
        <f>IF(D31="","",IFERROR(IF(VLOOKUP(E31,'Categorías'!$B$7:$C$28,2,FALSE)="","Sin grupo",VLOOKUP(E31,'Categorías'!$B$7:$C$28,2,FALSE)),"Sin grupo"))</f>
        <v/>
      </c>
      <c r="G31" s="27">
        <f>IF(OR(D31="",B31=""),"",DATE(YEAR(B31),MONTH(B31),1))</f>
        <v/>
      </c>
      <c r="H31" s="34">
        <f>IF(D31="","",IF(OR(B31="",F31="Sin grupo"),"Revisar","OK"))</f>
        <v/>
      </c>
    </row>
    <row r="32">
      <c r="B32" s="31" t="n">
        <v>46152</v>
      </c>
      <c r="C32" s="32" t="inlineStr">
        <is>
          <t>Streaming y música</t>
        </is>
      </c>
      <c r="D32" s="33" t="n">
        <v>26</v>
      </c>
      <c r="E32" s="32" t="inlineStr">
        <is>
          <t>Suscripciones y streaming</t>
        </is>
      </c>
      <c r="F32" s="34">
        <f>IF(D32="","",IFERROR(IF(VLOOKUP(E32,'Categorías'!$B$7:$C$28,2,FALSE)="","Sin grupo",VLOOKUP(E32,'Categorías'!$B$7:$C$28,2,FALSE)),"Sin grupo"))</f>
        <v/>
      </c>
      <c r="G32" s="27">
        <f>IF(OR(D32="",B32=""),"",DATE(YEAR(B32),MONTH(B32),1))</f>
        <v/>
      </c>
      <c r="H32" s="34">
        <f>IF(D32="","",IF(OR(B32="",F32="Sin grupo"),"Revisar","OK"))</f>
        <v/>
      </c>
    </row>
    <row r="33">
      <c r="B33" s="31" t="n">
        <v>46157</v>
      </c>
      <c r="C33" s="32" t="inlineStr">
        <is>
          <t>Zapatillas y camiseta</t>
        </is>
      </c>
      <c r="D33" s="33" t="n">
        <v>76</v>
      </c>
      <c r="E33" s="32" t="inlineStr">
        <is>
          <t>Ropa y compras</t>
        </is>
      </c>
      <c r="F33" s="34">
        <f>IF(D33="","",IFERROR(IF(VLOOKUP(E33,'Categorías'!$B$7:$C$28,2,FALSE)="","Sin grupo",VLOOKUP(E33,'Categorías'!$B$7:$C$28,2,FALSE)),"Sin grupo"))</f>
        <v/>
      </c>
      <c r="G33" s="27">
        <f>IF(OR(D33="",B33=""),"",DATE(YEAR(B33),MONTH(B33),1))</f>
        <v/>
      </c>
      <c r="H33" s="34">
        <f>IF(D33="","",IF(OR(B33="",F33="Sin grupo"),"Revisar","OK"))</f>
        <v/>
      </c>
    </row>
    <row r="34">
      <c r="B34" s="31" t="n">
        <v>46165</v>
      </c>
      <c r="C34" s="32" t="inlineStr">
        <is>
          <t>Entradas de concierto</t>
        </is>
      </c>
      <c r="D34" s="33" t="n">
        <v>108</v>
      </c>
      <c r="E34" s="32" t="inlineStr">
        <is>
          <t>Ocio y cultura</t>
        </is>
      </c>
      <c r="F34" s="34">
        <f>IF(D34="","",IFERROR(IF(VLOOKUP(E34,'Categorías'!$B$7:$C$28,2,FALSE)="","Sin grupo",VLOOKUP(E34,'Categorías'!$B$7:$C$28,2,FALSE)),"Sin grupo"))</f>
        <v/>
      </c>
      <c r="G34" s="27">
        <f>IF(OR(D34="",B34=""),"",DATE(YEAR(B34),MONTH(B34),1))</f>
        <v/>
      </c>
      <c r="H34" s="34">
        <f>IF(D34="","",IF(OR(B34="",F34="Sin grupo"),"Revisar","OK"))</f>
        <v/>
      </c>
    </row>
    <row r="35">
      <c r="B35" s="31" t="n">
        <v>46169</v>
      </c>
      <c r="C35" s="32" t="inlineStr">
        <is>
          <t>Fin de semana en la costa</t>
        </is>
      </c>
      <c r="D35" s="33" t="n">
        <v>104</v>
      </c>
      <c r="E35" s="32" t="inlineStr">
        <is>
          <t>Viajes y escapadas</t>
        </is>
      </c>
      <c r="F35" s="34">
        <f>IF(D35="","",IFERROR(IF(VLOOKUP(E35,'Categorías'!$B$7:$C$28,2,FALSE)="","Sin grupo",VLOOKUP(E35,'Categorías'!$B$7:$C$28,2,FALSE)),"Sin grupo"))</f>
        <v/>
      </c>
      <c r="G35" s="27">
        <f>IF(OR(D35="",B35=""),"",DATE(YEAR(B35),MONTH(B35),1))</f>
        <v/>
      </c>
      <c r="H35" s="34">
        <f>IF(D35="","",IF(OR(B35="",F35="Sin grupo"),"Revisar","OK"))</f>
        <v/>
      </c>
    </row>
    <row r="36">
      <c r="B36" s="31" t="n">
        <v>46171</v>
      </c>
      <c r="C36" s="32" t="inlineStr">
        <is>
          <t>Transferencia al fondo de emergencia</t>
        </is>
      </c>
      <c r="D36" s="33" t="n">
        <v>250</v>
      </c>
      <c r="E36" s="32" t="inlineStr">
        <is>
          <t>Fondo de emergencia</t>
        </is>
      </c>
      <c r="F36" s="34">
        <f>IF(D36="","",IFERROR(IF(VLOOKUP(E36,'Categorías'!$B$7:$C$28,2,FALSE)="","Sin grupo",VLOOKUP(E36,'Categorías'!$B$7:$C$28,2,FALSE)),"Sin grupo"))</f>
        <v/>
      </c>
      <c r="G36" s="27">
        <f>IF(OR(D36="",B36=""),"",DATE(YEAR(B36),MONTH(B36),1))</f>
        <v/>
      </c>
      <c r="H36" s="34">
        <f>IF(D36="","",IF(OR(B36="",F36="Sin grupo"),"Revisar","OK"))</f>
        <v/>
      </c>
    </row>
    <row r="37">
      <c r="B37" s="31" t="n">
        <v>46171</v>
      </c>
      <c r="C37" s="32" t="inlineStr">
        <is>
          <t>Aportación ahorro a largo plazo</t>
        </is>
      </c>
      <c r="D37" s="33" t="n">
        <v>150</v>
      </c>
      <c r="E37" s="32" t="inlineStr">
        <is>
          <t>Ahorro a largo plazo</t>
        </is>
      </c>
      <c r="F37" s="34">
        <f>IF(D37="","",IFERROR(IF(VLOOKUP(E37,'Categorías'!$B$7:$C$28,2,FALSE)="","Sin grupo",VLOOKUP(E37,'Categorías'!$B$7:$C$28,2,FALSE)),"Sin grupo"))</f>
        <v/>
      </c>
      <c r="G37" s="27">
        <f>IF(OR(D37="",B37=""),"",DATE(YEAR(B37),MONTH(B37),1))</f>
        <v/>
      </c>
      <c r="H37" s="34">
        <f>IF(D37="","",IF(OR(B37="",F37="Sin grupo"),"Revisar","OK"))</f>
        <v/>
      </c>
    </row>
    <row r="38">
      <c r="B38" s="31" t="n">
        <v>46174</v>
      </c>
      <c r="C38" s="32" t="inlineStr">
        <is>
          <t>Alquiler del piso</t>
        </is>
      </c>
      <c r="D38" s="33" t="n">
        <v>760</v>
      </c>
      <c r="E38" s="32" t="inlineStr">
        <is>
          <t>Vivienda (alquiler o hipoteca)</t>
        </is>
      </c>
      <c r="F38" s="34">
        <f>IF(D38="","",IFERROR(IF(VLOOKUP(E38,'Categorías'!$B$7:$C$28,2,FALSE)="","Sin grupo",VLOOKUP(E38,'Categorías'!$B$7:$C$28,2,FALSE)),"Sin grupo"))</f>
        <v/>
      </c>
      <c r="G38" s="27">
        <f>IF(OR(D38="",B38=""),"",DATE(YEAR(B38),MONTH(B38),1))</f>
        <v/>
      </c>
      <c r="H38" s="34">
        <f>IF(D38="","",IF(OR(B38="",F38="Sin grupo"),"Revisar","OK"))</f>
        <v/>
      </c>
    </row>
    <row r="39">
      <c r="B39" s="31" t="n">
        <v>46178</v>
      </c>
      <c r="C39" s="32" t="inlineStr">
        <is>
          <t>Factura de la luz</t>
        </is>
      </c>
      <c r="D39" s="33" t="n">
        <v>57</v>
      </c>
      <c r="E39" s="32" t="inlineStr">
        <is>
          <t>Suministros y telefonía</t>
        </is>
      </c>
      <c r="F39" s="34">
        <f>IF(D39="","",IFERROR(IF(VLOOKUP(E39,'Categorías'!$B$7:$C$28,2,FALSE)="","Sin grupo",VLOOKUP(E39,'Categorías'!$B$7:$C$28,2,FALSE)),"Sin grupo"))</f>
        <v/>
      </c>
      <c r="G39" s="27">
        <f>IF(OR(D39="",B39=""),"",DATE(YEAR(B39),MONTH(B39),1))</f>
        <v/>
      </c>
      <c r="H39" s="34">
        <f>IF(D39="","",IF(OR(B39="",F39="Sin grupo"),"Revisar","OK"))</f>
        <v/>
      </c>
    </row>
    <row r="40">
      <c r="B40" s="31" t="n">
        <v>46181</v>
      </c>
      <c r="C40" s="32" t="inlineStr">
        <is>
          <t>Fibra y móvil</t>
        </is>
      </c>
      <c r="D40" s="33" t="n">
        <v>47</v>
      </c>
      <c r="E40" s="32" t="inlineStr">
        <is>
          <t>Suministros y telefonía</t>
        </is>
      </c>
      <c r="F40" s="34">
        <f>IF(D40="","",IFERROR(IF(VLOOKUP(E40,'Categorías'!$B$7:$C$28,2,FALSE)="","Sin grupo",VLOOKUP(E40,'Categorías'!$B$7:$C$28,2,FALSE)),"Sin grupo"))</f>
        <v/>
      </c>
      <c r="G40" s="27">
        <f>IF(OR(D40="",B40=""),"",DATE(YEAR(B40),MONTH(B40),1))</f>
        <v/>
      </c>
      <c r="H40" s="34">
        <f>IF(D40="","",IF(OR(B40="",F40="Sin grupo"),"Revisar","OK"))</f>
        <v/>
      </c>
    </row>
    <row r="41">
      <c r="B41" s="31" t="n">
        <v>46177</v>
      </c>
      <c r="C41" s="32" t="inlineStr">
        <is>
          <t>Compra semanal supermercado</t>
        </is>
      </c>
      <c r="D41" s="33" t="n">
        <v>169</v>
      </c>
      <c r="E41" s="32" t="inlineStr">
        <is>
          <t>Supermercado</t>
        </is>
      </c>
      <c r="F41" s="34">
        <f>IF(D41="","",IFERROR(IF(VLOOKUP(E41,'Categorías'!$B$7:$C$28,2,FALSE)="","Sin grupo",VLOOKUP(E41,'Categorías'!$B$7:$C$28,2,FALSE)),"Sin grupo"))</f>
        <v/>
      </c>
      <c r="G41" s="27">
        <f>IF(OR(D41="",B41=""),"",DATE(YEAR(B41),MONTH(B41),1))</f>
        <v/>
      </c>
      <c r="H41" s="34">
        <f>IF(D41="","",IF(OR(B41="",F41="Sin grupo"),"Revisar","OK"))</f>
        <v/>
      </c>
    </row>
    <row r="42">
      <c r="B42" s="31" t="n">
        <v>46191</v>
      </c>
      <c r="C42" s="32" t="inlineStr">
        <is>
          <t>Compra supermercado</t>
        </is>
      </c>
      <c r="D42" s="33" t="n">
        <v>127</v>
      </c>
      <c r="E42" s="32" t="inlineStr">
        <is>
          <t>Supermercado</t>
        </is>
      </c>
      <c r="F42" s="34">
        <f>IF(D42="","",IFERROR(IF(VLOOKUP(E42,'Categorías'!$B$7:$C$28,2,FALSE)="","Sin grupo",VLOOKUP(E42,'Categorías'!$B$7:$C$28,2,FALSE)),"Sin grupo"))</f>
        <v/>
      </c>
      <c r="G42" s="27">
        <f>IF(OR(D42="",B42=""),"",DATE(YEAR(B42),MONTH(B42),1))</f>
        <v/>
      </c>
      <c r="H42" s="34">
        <f>IF(D42="","",IF(OR(B42="",F42="Sin grupo"),"Revisar","OK"))</f>
        <v/>
      </c>
    </row>
    <row r="43">
      <c r="B43" s="31" t="n">
        <v>46175</v>
      </c>
      <c r="C43" s="32" t="inlineStr">
        <is>
          <t>Abono de transporte</t>
        </is>
      </c>
      <c r="D43" s="33" t="n">
        <v>53</v>
      </c>
      <c r="E43" s="32" t="inlineStr">
        <is>
          <t>Transporte</t>
        </is>
      </c>
      <c r="F43" s="34">
        <f>IF(D43="","",IFERROR(IF(VLOOKUP(E43,'Categorías'!$B$7:$C$28,2,FALSE)="","Sin grupo",VLOOKUP(E43,'Categorías'!$B$7:$C$28,2,FALSE)),"Sin grupo"))</f>
        <v/>
      </c>
      <c r="G43" s="27">
        <f>IF(OR(D43="",B43=""),"",DATE(YEAR(B43),MONTH(B43),1))</f>
        <v/>
      </c>
      <c r="H43" s="34">
        <f>IF(D43="","",IF(OR(B43="",F43="Sin grupo"),"Revisar","OK"))</f>
        <v/>
      </c>
    </row>
    <row r="44">
      <c r="B44" s="31" t="n">
        <v>46185</v>
      </c>
      <c r="C44" s="32" t="inlineStr">
        <is>
          <t>Farmacia</t>
        </is>
      </c>
      <c r="D44" s="33" t="n">
        <v>12</v>
      </c>
      <c r="E44" s="32" t="inlineStr">
        <is>
          <t>Salud y farmacia</t>
        </is>
      </c>
      <c r="F44" s="34">
        <f>IF(D44="","",IFERROR(IF(VLOOKUP(E44,'Categorías'!$B$7:$C$28,2,FALSE)="","Sin grupo",VLOOKUP(E44,'Categorías'!$B$7:$C$28,2,FALSE)),"Sin grupo"))</f>
        <v/>
      </c>
      <c r="G44" s="27">
        <f>IF(OR(D44="",B44=""),"",DATE(YEAR(B44),MONTH(B44),1))</f>
        <v/>
      </c>
      <c r="H44" s="34">
        <f>IF(D44="","",IF(OR(B44="",F44="Sin grupo"),"Revisar","OK"))</f>
        <v/>
      </c>
    </row>
    <row r="45">
      <c r="B45" s="31" t="n">
        <v>46182</v>
      </c>
      <c r="C45" s="32" t="inlineStr">
        <is>
          <t>Cena con amigos</t>
        </is>
      </c>
      <c r="D45" s="33" t="n">
        <v>120</v>
      </c>
      <c r="E45" s="32" t="inlineStr">
        <is>
          <t>Restaurantes y cafés</t>
        </is>
      </c>
      <c r="F45" s="34">
        <f>IF(D45="","",IFERROR(IF(VLOOKUP(E45,'Categorías'!$B$7:$C$28,2,FALSE)="","Sin grupo",VLOOKUP(E45,'Categorías'!$B$7:$C$28,2,FALSE)),"Sin grupo"))</f>
        <v/>
      </c>
      <c r="G45" s="27">
        <f>IF(OR(D45="",B45=""),"",DATE(YEAR(B45),MONTH(B45),1))</f>
        <v/>
      </c>
      <c r="H45" s="34">
        <f>IF(D45="","",IF(OR(B45="",F45="Sin grupo"),"Revisar","OK"))</f>
        <v/>
      </c>
    </row>
    <row r="46">
      <c r="B46" s="31" t="n">
        <v>46194</v>
      </c>
      <c r="C46" s="32" t="inlineStr">
        <is>
          <t>Comida en restaurante</t>
        </is>
      </c>
      <c r="D46" s="33" t="n">
        <v>92</v>
      </c>
      <c r="E46" s="32" t="inlineStr">
        <is>
          <t>Restaurantes y cafés</t>
        </is>
      </c>
      <c r="F46" s="34">
        <f>IF(D46="","",IFERROR(IF(VLOOKUP(E46,'Categorías'!$B$7:$C$28,2,FALSE)="","Sin grupo",VLOOKUP(E46,'Categorías'!$B$7:$C$28,2,FALSE)),"Sin grupo"))</f>
        <v/>
      </c>
      <c r="G46" s="27">
        <f>IF(OR(D46="",B46=""),"",DATE(YEAR(B46),MONTH(B46),1))</f>
        <v/>
      </c>
      <c r="H46" s="34">
        <f>IF(D46="","",IF(OR(B46="",F46="Sin grupo"),"Revisar","OK"))</f>
        <v/>
      </c>
    </row>
    <row r="47">
      <c r="B47" s="31" t="n">
        <v>46183</v>
      </c>
      <c r="C47" s="32" t="inlineStr">
        <is>
          <t>Streaming y música</t>
        </is>
      </c>
      <c r="D47" s="33" t="n">
        <v>36</v>
      </c>
      <c r="E47" s="32" t="inlineStr">
        <is>
          <t>Suscripciones y streaming</t>
        </is>
      </c>
      <c r="F47" s="34">
        <f>IF(D47="","",IFERROR(IF(VLOOKUP(E47,'Categorías'!$B$7:$C$28,2,FALSE)="","Sin grupo",VLOOKUP(E47,'Categorías'!$B$7:$C$28,2,FALSE)),"Sin grupo"))</f>
        <v/>
      </c>
      <c r="G47" s="27">
        <f>IF(OR(D47="",B47=""),"",DATE(YEAR(B47),MONTH(B47),1))</f>
        <v/>
      </c>
      <c r="H47" s="34">
        <f>IF(D47="","",IF(OR(B47="",F47="Sin grupo"),"Revisar","OK"))</f>
        <v/>
      </c>
    </row>
    <row r="48">
      <c r="B48" s="31" t="n">
        <v>46188</v>
      </c>
      <c r="C48" s="32" t="inlineStr">
        <is>
          <t>Zapatillas y camiseta</t>
        </is>
      </c>
      <c r="D48" s="33" t="n">
        <v>106</v>
      </c>
      <c r="E48" s="32" t="inlineStr">
        <is>
          <t>Ropa y compras</t>
        </is>
      </c>
      <c r="F48" s="34">
        <f>IF(D48="","",IFERROR(IF(VLOOKUP(E48,'Categorías'!$B$7:$C$28,2,FALSE)="","Sin grupo",VLOOKUP(E48,'Categorías'!$B$7:$C$28,2,FALSE)),"Sin grupo"))</f>
        <v/>
      </c>
      <c r="G48" s="27">
        <f>IF(OR(D48="",B48=""),"",DATE(YEAR(B48),MONTH(B48),1))</f>
        <v/>
      </c>
      <c r="H48" s="34">
        <f>IF(D48="","",IF(OR(B48="",F48="Sin grupo"),"Revisar","OK"))</f>
        <v/>
      </c>
    </row>
    <row r="49">
      <c r="B49" s="31" t="n">
        <v>46196</v>
      </c>
      <c r="C49" s="32" t="inlineStr">
        <is>
          <t>Entradas de concierto</t>
        </is>
      </c>
      <c r="D49" s="33" t="n">
        <v>150</v>
      </c>
      <c r="E49" s="32" t="inlineStr">
        <is>
          <t>Ocio y cultura</t>
        </is>
      </c>
      <c r="F49" s="34">
        <f>IF(D49="","",IFERROR(IF(VLOOKUP(E49,'Categorías'!$B$7:$C$28,2,FALSE)="","Sin grupo",VLOOKUP(E49,'Categorías'!$B$7:$C$28,2,FALSE)),"Sin grupo"))</f>
        <v/>
      </c>
      <c r="G49" s="27">
        <f>IF(OR(D49="",B49=""),"",DATE(YEAR(B49),MONTH(B49),1))</f>
        <v/>
      </c>
      <c r="H49" s="34">
        <f>IF(D49="","",IF(OR(B49="",F49="Sin grupo"),"Revisar","OK"))</f>
        <v/>
      </c>
    </row>
    <row r="50">
      <c r="B50" s="31" t="n">
        <v>46200</v>
      </c>
      <c r="C50" s="32" t="inlineStr">
        <is>
          <t>Fin de semana en la costa</t>
        </is>
      </c>
      <c r="D50" s="33" t="n">
        <v>145</v>
      </c>
      <c r="E50" s="32" t="inlineStr">
        <is>
          <t>Viajes y escapadas</t>
        </is>
      </c>
      <c r="F50" s="34">
        <f>IF(D50="","",IFERROR(IF(VLOOKUP(E50,'Categorías'!$B$7:$C$28,2,FALSE)="","Sin grupo",VLOOKUP(E50,'Categorías'!$B$7:$C$28,2,FALSE)),"Sin grupo"))</f>
        <v/>
      </c>
      <c r="G50" s="27">
        <f>IF(OR(D50="",B50=""),"",DATE(YEAR(B50),MONTH(B50),1))</f>
        <v/>
      </c>
      <c r="H50" s="34">
        <f>IF(D50="","",IF(OR(B50="",F50="Sin grupo"),"Revisar","OK"))</f>
        <v/>
      </c>
    </row>
    <row r="51">
      <c r="B51" s="31" t="n">
        <v>46202</v>
      </c>
      <c r="C51" s="32" t="inlineStr">
        <is>
          <t>Transferencia al fondo de emergencia</t>
        </is>
      </c>
      <c r="D51" s="33" t="n">
        <v>200</v>
      </c>
      <c r="E51" s="32" t="inlineStr">
        <is>
          <t>Fondo de emergencia</t>
        </is>
      </c>
      <c r="F51" s="34">
        <f>IF(D51="","",IFERROR(IF(VLOOKUP(E51,'Categorías'!$B$7:$C$28,2,FALSE)="","Sin grupo",VLOOKUP(E51,'Categorías'!$B$7:$C$28,2,FALSE)),"Sin grupo"))</f>
        <v/>
      </c>
      <c r="G51" s="27">
        <f>IF(OR(D51="",B51=""),"",DATE(YEAR(B51),MONTH(B51),1))</f>
        <v/>
      </c>
      <c r="H51" s="34">
        <f>IF(D51="","",IF(OR(B51="",F51="Sin grupo"),"Revisar","OK"))</f>
        <v/>
      </c>
    </row>
    <row r="52">
      <c r="B52" s="31" t="n">
        <v>46202</v>
      </c>
      <c r="C52" s="32" t="inlineStr">
        <is>
          <t>Aportación ahorro a largo plazo</t>
        </is>
      </c>
      <c r="D52" s="33" t="n">
        <v>120</v>
      </c>
      <c r="E52" s="32" t="inlineStr">
        <is>
          <t>Ahorro a largo plazo</t>
        </is>
      </c>
      <c r="F52" s="34">
        <f>IF(D52="","",IFERROR(IF(VLOOKUP(E52,'Categorías'!$B$7:$C$28,2,FALSE)="","Sin grupo",VLOOKUP(E52,'Categorías'!$B$7:$C$28,2,FALSE)),"Sin grupo"))</f>
        <v/>
      </c>
      <c r="G52" s="27">
        <f>IF(OR(D52="",B52=""),"",DATE(YEAR(B52),MONTH(B52),1))</f>
        <v/>
      </c>
      <c r="H52" s="34">
        <f>IF(D52="","",IF(OR(B52="",F52="Sin grupo"),"Revisar","OK"))</f>
        <v/>
      </c>
    </row>
    <row r="53">
      <c r="B53" s="31" t="n">
        <v>46204</v>
      </c>
      <c r="C53" s="32" t="inlineStr">
        <is>
          <t>Alquiler del piso</t>
        </is>
      </c>
      <c r="D53" s="33" t="n">
        <v>760</v>
      </c>
      <c r="E53" s="32" t="inlineStr">
        <is>
          <t>Vivienda (alquiler o hipoteca)</t>
        </is>
      </c>
      <c r="F53" s="34">
        <f>IF(D53="","",IFERROR(IF(VLOOKUP(E53,'Categorías'!$B$7:$C$28,2,FALSE)="","Sin grupo",VLOOKUP(E53,'Categorías'!$B$7:$C$28,2,FALSE)),"Sin grupo"))</f>
        <v/>
      </c>
      <c r="G53" s="27">
        <f>IF(OR(D53="",B53=""),"",DATE(YEAR(B53),MONTH(B53),1))</f>
        <v/>
      </c>
      <c r="H53" s="34">
        <f>IF(D53="","",IF(OR(B53="",F53="Sin grupo"),"Revisar","OK"))</f>
        <v/>
      </c>
    </row>
    <row r="54">
      <c r="B54" s="31" t="n">
        <v>46208</v>
      </c>
      <c r="C54" s="32" t="inlineStr">
        <is>
          <t>Factura de la luz</t>
        </is>
      </c>
      <c r="D54" s="33" t="n">
        <v>60</v>
      </c>
      <c r="E54" s="32" t="inlineStr">
        <is>
          <t>Suministros y telefonía</t>
        </is>
      </c>
      <c r="F54" s="34">
        <f>IF(D54="","",IFERROR(IF(VLOOKUP(E54,'Categorías'!$B$7:$C$28,2,FALSE)="","Sin grupo",VLOOKUP(E54,'Categorías'!$B$7:$C$28,2,FALSE)),"Sin grupo"))</f>
        <v/>
      </c>
      <c r="G54" s="27">
        <f>IF(OR(D54="",B54=""),"",DATE(YEAR(B54),MONTH(B54),1))</f>
        <v/>
      </c>
      <c r="H54" s="34">
        <f>IF(D54="","",IF(OR(B54="",F54="Sin grupo"),"Revisar","OK"))</f>
        <v/>
      </c>
    </row>
    <row r="55">
      <c r="B55" s="31" t="n">
        <v>46211</v>
      </c>
      <c r="C55" s="32" t="inlineStr">
        <is>
          <t>Fibra y móvil</t>
        </is>
      </c>
      <c r="D55" s="33" t="n">
        <v>48</v>
      </c>
      <c r="E55" s="32" t="inlineStr">
        <is>
          <t>Suministros y telefonía</t>
        </is>
      </c>
      <c r="F55" s="34">
        <f>IF(D55="","",IFERROR(IF(VLOOKUP(E55,'Categorías'!$B$7:$C$28,2,FALSE)="","Sin grupo",VLOOKUP(E55,'Categorías'!$B$7:$C$28,2,FALSE)),"Sin grupo"))</f>
        <v/>
      </c>
      <c r="G55" s="27">
        <f>IF(OR(D55="",B55=""),"",DATE(YEAR(B55),MONTH(B55),1))</f>
        <v/>
      </c>
      <c r="H55" s="34">
        <f>IF(D55="","",IF(OR(B55="",F55="Sin grupo"),"Revisar","OK"))</f>
        <v/>
      </c>
    </row>
    <row r="56">
      <c r="B56" s="31" t="n">
        <v>46207</v>
      </c>
      <c r="C56" s="32" t="inlineStr">
        <is>
          <t>Compra semanal supermercado</t>
        </is>
      </c>
      <c r="D56" s="33" t="n">
        <v>176</v>
      </c>
      <c r="E56" s="32" t="inlineStr">
        <is>
          <t>Supermercado</t>
        </is>
      </c>
      <c r="F56" s="34">
        <f>IF(D56="","",IFERROR(IF(VLOOKUP(E56,'Categorías'!$B$7:$C$28,2,FALSE)="","Sin grupo",VLOOKUP(E56,'Categorías'!$B$7:$C$28,2,FALSE)),"Sin grupo"))</f>
        <v/>
      </c>
      <c r="G56" s="27">
        <f>IF(OR(D56="",B56=""),"",DATE(YEAR(B56),MONTH(B56),1))</f>
        <v/>
      </c>
      <c r="H56" s="34">
        <f>IF(D56="","",IF(OR(B56="",F56="Sin grupo"),"Revisar","OK"))</f>
        <v/>
      </c>
    </row>
    <row r="57">
      <c r="B57" s="31" t="n">
        <v>46221</v>
      </c>
      <c r="C57" s="32" t="inlineStr">
        <is>
          <t>Compra supermercado</t>
        </is>
      </c>
      <c r="D57" s="33" t="n">
        <v>132</v>
      </c>
      <c r="E57" s="32" t="inlineStr">
        <is>
          <t>Supermercado</t>
        </is>
      </c>
      <c r="F57" s="34">
        <f>IF(D57="","",IFERROR(IF(VLOOKUP(E57,'Categorías'!$B$7:$C$28,2,FALSE)="","Sin grupo",VLOOKUP(E57,'Categorías'!$B$7:$C$28,2,FALSE)),"Sin grupo"))</f>
        <v/>
      </c>
      <c r="G57" s="27">
        <f>IF(OR(D57="",B57=""),"",DATE(YEAR(B57),MONTH(B57),1))</f>
        <v/>
      </c>
      <c r="H57" s="34">
        <f>IF(D57="","",IF(OR(B57="",F57="Sin grupo"),"Revisar","OK"))</f>
        <v/>
      </c>
    </row>
    <row r="58">
      <c r="B58" s="31" t="n">
        <v>46205</v>
      </c>
      <c r="C58" s="32" t="inlineStr">
        <is>
          <t>Abono de transporte</t>
        </is>
      </c>
      <c r="D58" s="33" t="n">
        <v>56</v>
      </c>
      <c r="E58" s="32" t="inlineStr">
        <is>
          <t>Transporte</t>
        </is>
      </c>
      <c r="F58" s="34">
        <f>IF(D58="","",IFERROR(IF(VLOOKUP(E58,'Categorías'!$B$7:$C$28,2,FALSE)="","Sin grupo",VLOOKUP(E58,'Categorías'!$B$7:$C$28,2,FALSE)),"Sin grupo"))</f>
        <v/>
      </c>
      <c r="G58" s="27">
        <f>IF(OR(D58="",B58=""),"",DATE(YEAR(B58),MONTH(B58),1))</f>
        <v/>
      </c>
      <c r="H58" s="34">
        <f>IF(D58="","",IF(OR(B58="",F58="Sin grupo"),"Revisar","OK"))</f>
        <v/>
      </c>
    </row>
    <row r="59">
      <c r="B59" s="31" t="n">
        <v>46215</v>
      </c>
      <c r="C59" s="32" t="inlineStr">
        <is>
          <t>Farmacia</t>
        </is>
      </c>
      <c r="D59" s="33" t="n">
        <v>12</v>
      </c>
      <c r="E59" s="32" t="inlineStr">
        <is>
          <t>Salud y farmacia</t>
        </is>
      </c>
      <c r="F59" s="34">
        <f>IF(D59="","",IFERROR(IF(VLOOKUP(E59,'Categorías'!$B$7:$C$28,2,FALSE)="","Sin grupo",VLOOKUP(E59,'Categorías'!$B$7:$C$28,2,FALSE)),"Sin grupo"))</f>
        <v/>
      </c>
      <c r="G59" s="27">
        <f>IF(OR(D59="",B59=""),"",DATE(YEAR(B59),MONTH(B59),1))</f>
        <v/>
      </c>
      <c r="H59" s="34">
        <f>IF(D59="","",IF(OR(B59="",F59="Sin grupo"),"Revisar","OK"))</f>
        <v/>
      </c>
    </row>
    <row r="60">
      <c r="B60" s="31" t="n">
        <v>46212</v>
      </c>
      <c r="C60" s="32" t="inlineStr">
        <is>
          <t>Cena con amigos</t>
        </is>
      </c>
      <c r="D60" s="33" t="n">
        <v>134</v>
      </c>
      <c r="E60" s="32" t="inlineStr">
        <is>
          <t>Restaurantes y cafés</t>
        </is>
      </c>
      <c r="F60" s="34">
        <f>IF(D60="","",IFERROR(IF(VLOOKUP(E60,'Categorías'!$B$7:$C$28,2,FALSE)="","Sin grupo",VLOOKUP(E60,'Categorías'!$B$7:$C$28,2,FALSE)),"Sin grupo"))</f>
        <v/>
      </c>
      <c r="G60" s="27">
        <f>IF(OR(D60="",B60=""),"",DATE(YEAR(B60),MONTH(B60),1))</f>
        <v/>
      </c>
      <c r="H60" s="34">
        <f>IF(D60="","",IF(OR(B60="",F60="Sin grupo"),"Revisar","OK"))</f>
        <v/>
      </c>
    </row>
    <row r="61">
      <c r="B61" s="31" t="n">
        <v>46224</v>
      </c>
      <c r="C61" s="32" t="inlineStr">
        <is>
          <t>Comida en restaurante</t>
        </is>
      </c>
      <c r="D61" s="33" t="n">
        <v>104</v>
      </c>
      <c r="E61" s="32" t="inlineStr">
        <is>
          <t>Restaurantes y cafés</t>
        </is>
      </c>
      <c r="F61" s="34">
        <f>IF(D61="","",IFERROR(IF(VLOOKUP(E61,'Categorías'!$B$7:$C$28,2,FALSE)="","Sin grupo",VLOOKUP(E61,'Categorías'!$B$7:$C$28,2,FALSE)),"Sin grupo"))</f>
        <v/>
      </c>
      <c r="G61" s="27">
        <f>IF(OR(D61="",B61=""),"",DATE(YEAR(B61),MONTH(B61),1))</f>
        <v/>
      </c>
      <c r="H61" s="34">
        <f>IF(D61="","",IF(OR(B61="",F61="Sin grupo"),"Revisar","OK"))</f>
        <v/>
      </c>
    </row>
    <row r="62">
      <c r="B62" s="31" t="n">
        <v>46213</v>
      </c>
      <c r="C62" s="32" t="inlineStr">
        <is>
          <t>Streaming y música</t>
        </is>
      </c>
      <c r="D62" s="33" t="n">
        <v>41</v>
      </c>
      <c r="E62" s="32" t="inlineStr">
        <is>
          <t>Suscripciones y streaming</t>
        </is>
      </c>
      <c r="F62" s="34">
        <f>IF(D62="","",IFERROR(IF(VLOOKUP(E62,'Categorías'!$B$7:$C$28,2,FALSE)="","Sin grupo",VLOOKUP(E62,'Categorías'!$B$7:$C$28,2,FALSE)),"Sin grupo"))</f>
        <v/>
      </c>
      <c r="G62" s="27">
        <f>IF(OR(D62="",B62=""),"",DATE(YEAR(B62),MONTH(B62),1))</f>
        <v/>
      </c>
      <c r="H62" s="34">
        <f>IF(D62="","",IF(OR(B62="",F62="Sin grupo"),"Revisar","OK"))</f>
        <v/>
      </c>
    </row>
    <row r="63">
      <c r="B63" s="31" t="n">
        <v>46218</v>
      </c>
      <c r="C63" s="32" t="inlineStr">
        <is>
          <t>Zapatillas y camiseta</t>
        </is>
      </c>
      <c r="D63" s="33" t="n">
        <v>119</v>
      </c>
      <c r="E63" s="32" t="inlineStr">
        <is>
          <t>Ropa y compras</t>
        </is>
      </c>
      <c r="F63" s="34">
        <f>IF(D63="","",IFERROR(IF(VLOOKUP(E63,'Categorías'!$B$7:$C$28,2,FALSE)="","Sin grupo",VLOOKUP(E63,'Categorías'!$B$7:$C$28,2,FALSE)),"Sin grupo"))</f>
        <v/>
      </c>
      <c r="G63" s="27">
        <f>IF(OR(D63="",B63=""),"",DATE(YEAR(B63),MONTH(B63),1))</f>
        <v/>
      </c>
      <c r="H63" s="34">
        <f>IF(D63="","",IF(OR(B63="",F63="Sin grupo"),"Revisar","OK"))</f>
        <v/>
      </c>
    </row>
    <row r="64">
      <c r="B64" s="31" t="n">
        <v>46226</v>
      </c>
      <c r="C64" s="32" t="inlineStr">
        <is>
          <t>Entradas de concierto</t>
        </is>
      </c>
      <c r="D64" s="33" t="n">
        <v>168</v>
      </c>
      <c r="E64" s="32" t="inlineStr">
        <is>
          <t>Ocio y cultura</t>
        </is>
      </c>
      <c r="F64" s="34">
        <f>IF(D64="","",IFERROR(IF(VLOOKUP(E64,'Categorías'!$B$7:$C$28,2,FALSE)="","Sin grupo",VLOOKUP(E64,'Categorías'!$B$7:$C$28,2,FALSE)),"Sin grupo"))</f>
        <v/>
      </c>
      <c r="G64" s="27">
        <f>IF(OR(D64="",B64=""),"",DATE(YEAR(B64),MONTH(B64),1))</f>
        <v/>
      </c>
      <c r="H64" s="34">
        <f>IF(D64="","",IF(OR(B64="",F64="Sin grupo"),"Revisar","OK"))</f>
        <v/>
      </c>
    </row>
    <row r="65">
      <c r="B65" s="31" t="n">
        <v>46230</v>
      </c>
      <c r="C65" s="32" t="inlineStr">
        <is>
          <t>Fin de semana en la costa</t>
        </is>
      </c>
      <c r="D65" s="33" t="n">
        <v>162</v>
      </c>
      <c r="E65" s="32" t="inlineStr">
        <is>
          <t>Viajes y escapadas</t>
        </is>
      </c>
      <c r="F65" s="34">
        <f>IF(D65="","",IFERROR(IF(VLOOKUP(E65,'Categorías'!$B$7:$C$28,2,FALSE)="","Sin grupo",VLOOKUP(E65,'Categorías'!$B$7:$C$28,2,FALSE)),"Sin grupo"))</f>
        <v/>
      </c>
      <c r="G65" s="27">
        <f>IF(OR(D65="",B65=""),"",DATE(YEAR(B65),MONTH(B65),1))</f>
        <v/>
      </c>
      <c r="H65" s="34">
        <f>IF(D65="","",IF(OR(B65="",F65="Sin grupo"),"Revisar","OK"))</f>
        <v/>
      </c>
    </row>
    <row r="66">
      <c r="B66" s="31" t="n">
        <v>46232</v>
      </c>
      <c r="C66" s="32" t="inlineStr">
        <is>
          <t>Transferencia al fondo de emergencia</t>
        </is>
      </c>
      <c r="D66" s="33" t="n">
        <v>125</v>
      </c>
      <c r="E66" s="32" t="inlineStr">
        <is>
          <t>Fondo de emergencia</t>
        </is>
      </c>
      <c r="F66" s="34">
        <f>IF(D66="","",IFERROR(IF(VLOOKUP(E66,'Categorías'!$B$7:$C$28,2,FALSE)="","Sin grupo",VLOOKUP(E66,'Categorías'!$B$7:$C$28,2,FALSE)),"Sin grupo"))</f>
        <v/>
      </c>
      <c r="G66" s="27">
        <f>IF(OR(D66="",B66=""),"",DATE(YEAR(B66),MONTH(B66),1))</f>
        <v/>
      </c>
      <c r="H66" s="34">
        <f>IF(D66="","",IF(OR(B66="",F66="Sin grupo"),"Revisar","OK"))</f>
        <v/>
      </c>
    </row>
    <row r="67">
      <c r="B67" s="31" t="n">
        <v>46232</v>
      </c>
      <c r="C67" s="32" t="inlineStr">
        <is>
          <t>Aportación ahorro a largo plazo</t>
        </is>
      </c>
      <c r="D67" s="33" t="n">
        <v>75</v>
      </c>
      <c r="E67" s="32" t="inlineStr">
        <is>
          <t>Ahorro a largo plazo</t>
        </is>
      </c>
      <c r="F67" s="34">
        <f>IF(D67="","",IFERROR(IF(VLOOKUP(E67,'Categorías'!$B$7:$C$28,2,FALSE)="","Sin grupo",VLOOKUP(E67,'Categorías'!$B$7:$C$28,2,FALSE)),"Sin grupo"))</f>
        <v/>
      </c>
      <c r="G67" s="27">
        <f>IF(OR(D67="",B67=""),"",DATE(YEAR(B67),MONTH(B67),1))</f>
        <v/>
      </c>
      <c r="H67" s="34">
        <f>IF(D67="","",IF(OR(B67="",F67="Sin grupo"),"Revisar","OK"))</f>
        <v/>
      </c>
    </row>
    <row r="68">
      <c r="B68" s="31" t="n">
        <v>46235</v>
      </c>
      <c r="C68" s="32" t="inlineStr">
        <is>
          <t>Alquiler del piso</t>
        </is>
      </c>
      <c r="D68" s="33" t="n">
        <v>760</v>
      </c>
      <c r="E68" s="32" t="inlineStr">
        <is>
          <t>Vivienda (alquiler o hipoteca)</t>
        </is>
      </c>
      <c r="F68" s="34">
        <f>IF(D68="","",IFERROR(IF(VLOOKUP(E68,'Categorías'!$B$7:$C$28,2,FALSE)="","Sin grupo",VLOOKUP(E68,'Categorías'!$B$7:$C$28,2,FALSE)),"Sin grupo"))</f>
        <v/>
      </c>
      <c r="G68" s="27">
        <f>IF(OR(D68="",B68=""),"",DATE(YEAR(B68),MONTH(B68),1))</f>
        <v/>
      </c>
      <c r="H68" s="34">
        <f>IF(D68="","",IF(OR(B68="",F68="Sin grupo"),"Revisar","OK"))</f>
        <v/>
      </c>
    </row>
    <row r="69">
      <c r="B69" s="31" t="n">
        <v>46239</v>
      </c>
      <c r="C69" s="32" t="inlineStr">
        <is>
          <t>Factura de la luz</t>
        </is>
      </c>
      <c r="D69" s="33" t="n">
        <v>59</v>
      </c>
      <c r="E69" s="32" t="inlineStr">
        <is>
          <t>Suministros y telefonía</t>
        </is>
      </c>
      <c r="F69" s="34">
        <f>IF(D69="","",IFERROR(IF(VLOOKUP(E69,'Categorías'!$B$7:$C$28,2,FALSE)="","Sin grupo",VLOOKUP(E69,'Categorías'!$B$7:$C$28,2,FALSE)),"Sin grupo"))</f>
        <v/>
      </c>
      <c r="G69" s="27">
        <f>IF(OR(D69="",B69=""),"",DATE(YEAR(B69),MONTH(B69),1))</f>
        <v/>
      </c>
      <c r="H69" s="34">
        <f>IF(D69="","",IF(OR(B69="",F69="Sin grupo"),"Revisar","OK"))</f>
        <v/>
      </c>
    </row>
    <row r="70">
      <c r="B70" s="31" t="n">
        <v>46242</v>
      </c>
      <c r="C70" s="32" t="inlineStr">
        <is>
          <t>Fibra y móvil</t>
        </is>
      </c>
      <c r="D70" s="33" t="n">
        <v>47</v>
      </c>
      <c r="E70" s="32" t="inlineStr">
        <is>
          <t>Suministros y telefonía</t>
        </is>
      </c>
      <c r="F70" s="34">
        <f>IF(D70="","",IFERROR(IF(VLOOKUP(E70,'Categorías'!$B$7:$C$28,2,FALSE)="","Sin grupo",VLOOKUP(E70,'Categorías'!$B$7:$C$28,2,FALSE)),"Sin grupo"))</f>
        <v/>
      </c>
      <c r="G70" s="27">
        <f>IF(OR(D70="",B70=""),"",DATE(YEAR(B70),MONTH(B70),1))</f>
        <v/>
      </c>
      <c r="H70" s="34">
        <f>IF(D70="","",IF(OR(B70="",F70="Sin grupo"),"Revisar","OK"))</f>
        <v/>
      </c>
    </row>
    <row r="71">
      <c r="B71" s="31" t="n">
        <v>46238</v>
      </c>
      <c r="C71" s="32" t="inlineStr">
        <is>
          <t>Compra semanal supermercado</t>
        </is>
      </c>
      <c r="D71" s="33" t="n">
        <v>173</v>
      </c>
      <c r="E71" s="32" t="inlineStr">
        <is>
          <t>Supermercado</t>
        </is>
      </c>
      <c r="F71" s="34">
        <f>IF(D71="","",IFERROR(IF(VLOOKUP(E71,'Categorías'!$B$7:$C$28,2,FALSE)="","Sin grupo",VLOOKUP(E71,'Categorías'!$B$7:$C$28,2,FALSE)),"Sin grupo"))</f>
        <v/>
      </c>
      <c r="G71" s="27">
        <f>IF(OR(D71="",B71=""),"",DATE(YEAR(B71),MONTH(B71),1))</f>
        <v/>
      </c>
      <c r="H71" s="34">
        <f>IF(D71="","",IF(OR(B71="",F71="Sin grupo"),"Revisar","OK"))</f>
        <v/>
      </c>
    </row>
    <row r="72">
      <c r="B72" s="31" t="n">
        <v>46252</v>
      </c>
      <c r="C72" s="32" t="inlineStr">
        <is>
          <t>Compra supermercado</t>
        </is>
      </c>
      <c r="D72" s="33" t="n">
        <v>129</v>
      </c>
      <c r="E72" s="32" t="inlineStr">
        <is>
          <t>Supermercado</t>
        </is>
      </c>
      <c r="F72" s="34">
        <f>IF(D72="","",IFERROR(IF(VLOOKUP(E72,'Categorías'!$B$7:$C$28,2,FALSE)="","Sin grupo",VLOOKUP(E72,'Categorías'!$B$7:$C$28,2,FALSE)),"Sin grupo"))</f>
        <v/>
      </c>
      <c r="G72" s="27">
        <f>IF(OR(D72="",B72=""),"",DATE(YEAR(B72),MONTH(B72),1))</f>
        <v/>
      </c>
      <c r="H72" s="34">
        <f>IF(D72="","",IF(OR(B72="",F72="Sin grupo"),"Revisar","OK"))</f>
        <v/>
      </c>
    </row>
    <row r="73">
      <c r="B73" s="31" t="n">
        <v>46236</v>
      </c>
      <c r="C73" s="32" t="inlineStr">
        <is>
          <t>Abono de transporte</t>
        </is>
      </c>
      <c r="D73" s="33" t="n">
        <v>55</v>
      </c>
      <c r="E73" s="32" t="inlineStr">
        <is>
          <t>Transporte</t>
        </is>
      </c>
      <c r="F73" s="34">
        <f>IF(D73="","",IFERROR(IF(VLOOKUP(E73,'Categorías'!$B$7:$C$28,2,FALSE)="","Sin grupo",VLOOKUP(E73,'Categorías'!$B$7:$C$28,2,FALSE)),"Sin grupo"))</f>
        <v/>
      </c>
      <c r="G73" s="27">
        <f>IF(OR(D73="",B73=""),"",DATE(YEAR(B73),MONTH(B73),1))</f>
        <v/>
      </c>
      <c r="H73" s="34">
        <f>IF(D73="","",IF(OR(B73="",F73="Sin grupo"),"Revisar","OK"))</f>
        <v/>
      </c>
    </row>
    <row r="74">
      <c r="B74" s="31" t="n">
        <v>46246</v>
      </c>
      <c r="C74" s="32" t="inlineStr">
        <is>
          <t>Farmacia</t>
        </is>
      </c>
      <c r="D74" s="33" t="n">
        <v>12</v>
      </c>
      <c r="E74" s="32" t="inlineStr">
        <is>
          <t>Salud y farmacia</t>
        </is>
      </c>
      <c r="F74" s="34">
        <f>IF(D74="","",IFERROR(IF(VLOOKUP(E74,'Categorías'!$B$7:$C$28,2,FALSE)="","Sin grupo",VLOOKUP(E74,'Categorías'!$B$7:$C$28,2,FALSE)),"Sin grupo"))</f>
        <v/>
      </c>
      <c r="G74" s="27">
        <f>IF(OR(D74="",B74=""),"",DATE(YEAR(B74),MONTH(B74),1))</f>
        <v/>
      </c>
      <c r="H74" s="34">
        <f>IF(D74="","",IF(OR(B74="",F74="Sin grupo"),"Revisar","OK"))</f>
        <v/>
      </c>
    </row>
    <row r="75">
      <c r="B75" s="31" t="n">
        <v>46243</v>
      </c>
      <c r="C75" s="32" t="inlineStr">
        <is>
          <t>Cena con amigos</t>
        </is>
      </c>
      <c r="D75" s="33" t="n">
        <v>91</v>
      </c>
      <c r="E75" s="32" t="inlineStr">
        <is>
          <t>Restaurantes y cafés</t>
        </is>
      </c>
      <c r="F75" s="34">
        <f>IF(D75="","",IFERROR(IF(VLOOKUP(E75,'Categorías'!$B$7:$C$28,2,FALSE)="","Sin grupo",VLOOKUP(E75,'Categorías'!$B$7:$C$28,2,FALSE)),"Sin grupo"))</f>
        <v/>
      </c>
      <c r="G75" s="27">
        <f>IF(OR(D75="",B75=""),"",DATE(YEAR(B75),MONTH(B75),1))</f>
        <v/>
      </c>
      <c r="H75" s="34">
        <f>IF(D75="","",IF(OR(B75="",F75="Sin grupo"),"Revisar","OK"))</f>
        <v/>
      </c>
    </row>
    <row r="76">
      <c r="B76" s="31" t="n">
        <v>46255</v>
      </c>
      <c r="C76" s="32" t="inlineStr">
        <is>
          <t>Comida en restaurante</t>
        </is>
      </c>
      <c r="D76" s="33" t="n">
        <v>70</v>
      </c>
      <c r="E76" s="32" t="inlineStr">
        <is>
          <t>Restaurantes y cafés</t>
        </is>
      </c>
      <c r="F76" s="34">
        <f>IF(D76="","",IFERROR(IF(VLOOKUP(E76,'Categorías'!$B$7:$C$28,2,FALSE)="","Sin grupo",VLOOKUP(E76,'Categorías'!$B$7:$C$28,2,FALSE)),"Sin grupo"))</f>
        <v/>
      </c>
      <c r="G76" s="27">
        <f>IF(OR(D76="",B76=""),"",DATE(YEAR(B76),MONTH(B76),1))</f>
        <v/>
      </c>
      <c r="H76" s="34">
        <f>IF(D76="","",IF(OR(B76="",F76="Sin grupo"),"Revisar","OK"))</f>
        <v/>
      </c>
    </row>
    <row r="77">
      <c r="B77" s="31" t="n">
        <v>46244</v>
      </c>
      <c r="C77" s="32" t="inlineStr">
        <is>
          <t>Streaming y música</t>
        </is>
      </c>
      <c r="D77" s="33" t="n">
        <v>28</v>
      </c>
      <c r="E77" s="32" t="inlineStr">
        <is>
          <t>Suscripciones y streaming</t>
        </is>
      </c>
      <c r="F77" s="34">
        <f>IF(D77="","",IFERROR(IF(VLOOKUP(E77,'Categorías'!$B$7:$C$28,2,FALSE)="","Sin grupo",VLOOKUP(E77,'Categorías'!$B$7:$C$28,2,FALSE)),"Sin grupo"))</f>
        <v/>
      </c>
      <c r="G77" s="27">
        <f>IF(OR(D77="",B77=""),"",DATE(YEAR(B77),MONTH(B77),1))</f>
        <v/>
      </c>
      <c r="H77" s="34">
        <f>IF(D77="","",IF(OR(B77="",F77="Sin grupo"),"Revisar","OK"))</f>
        <v/>
      </c>
    </row>
    <row r="78">
      <c r="B78" s="31" t="n">
        <v>46249</v>
      </c>
      <c r="C78" s="32" t="inlineStr">
        <is>
          <t>Zapatillas y camiseta</t>
        </is>
      </c>
      <c r="D78" s="33" t="n">
        <v>81</v>
      </c>
      <c r="E78" s="32" t="inlineStr">
        <is>
          <t>Ropa y compras</t>
        </is>
      </c>
      <c r="F78" s="34">
        <f>IF(D78="","",IFERROR(IF(VLOOKUP(E78,'Categorías'!$B$7:$C$28,2,FALSE)="","Sin grupo",VLOOKUP(E78,'Categorías'!$B$7:$C$28,2,FALSE)),"Sin grupo"))</f>
        <v/>
      </c>
      <c r="G78" s="27">
        <f>IF(OR(D78="",B78=""),"",DATE(YEAR(B78),MONTH(B78),1))</f>
        <v/>
      </c>
      <c r="H78" s="34">
        <f>IF(D78="","",IF(OR(B78="",F78="Sin grupo"),"Revisar","OK"))</f>
        <v/>
      </c>
    </row>
    <row r="79">
      <c r="B79" s="31" t="n">
        <v>46257</v>
      </c>
      <c r="C79" s="32" t="inlineStr">
        <is>
          <t>Entradas de concierto</t>
        </is>
      </c>
      <c r="D79" s="33" t="n">
        <v>114</v>
      </c>
      <c r="E79" s="32" t="inlineStr">
        <is>
          <t>Ocio y cultura</t>
        </is>
      </c>
      <c r="F79" s="34">
        <f>IF(D79="","",IFERROR(IF(VLOOKUP(E79,'Categorías'!$B$7:$C$28,2,FALSE)="","Sin grupo",VLOOKUP(E79,'Categorías'!$B$7:$C$28,2,FALSE)),"Sin grupo"))</f>
        <v/>
      </c>
      <c r="G79" s="27">
        <f>IF(OR(D79="",B79=""),"",DATE(YEAR(B79),MONTH(B79),1))</f>
        <v/>
      </c>
      <c r="H79" s="34">
        <f>IF(D79="","",IF(OR(B79="",F79="Sin grupo"),"Revisar","OK"))</f>
        <v/>
      </c>
    </row>
    <row r="80">
      <c r="B80" s="31" t="n">
        <v>46261</v>
      </c>
      <c r="C80" s="32" t="inlineStr">
        <is>
          <t>Fin de semana en la costa</t>
        </is>
      </c>
      <c r="D80" s="33" t="n">
        <v>110</v>
      </c>
      <c r="E80" s="32" t="inlineStr">
        <is>
          <t>Viajes y escapadas</t>
        </is>
      </c>
      <c r="F80" s="34">
        <f>IF(D80="","",IFERROR(IF(VLOOKUP(E80,'Categorías'!$B$7:$C$28,2,FALSE)="","Sin grupo",VLOOKUP(E80,'Categorías'!$B$7:$C$28,2,FALSE)),"Sin grupo"))</f>
        <v/>
      </c>
      <c r="G80" s="27">
        <f>IF(OR(D80="",B80=""),"",DATE(YEAR(B80),MONTH(B80),1))</f>
        <v/>
      </c>
      <c r="H80" s="34">
        <f>IF(D80="","",IF(OR(B80="",F80="Sin grupo"),"Revisar","OK"))</f>
        <v/>
      </c>
    </row>
    <row r="81">
      <c r="B81" s="31" t="n">
        <v>46263</v>
      </c>
      <c r="C81" s="32" t="inlineStr">
        <is>
          <t>Transferencia al fondo de emergencia</t>
        </is>
      </c>
      <c r="D81" s="33" t="n">
        <v>300</v>
      </c>
      <c r="E81" s="32" t="inlineStr">
        <is>
          <t>Fondo de emergencia</t>
        </is>
      </c>
      <c r="F81" s="34">
        <f>IF(D81="","",IFERROR(IF(VLOOKUP(E81,'Categorías'!$B$7:$C$28,2,FALSE)="","Sin grupo",VLOOKUP(E81,'Categorías'!$B$7:$C$28,2,FALSE)),"Sin grupo"))</f>
        <v/>
      </c>
      <c r="G81" s="27">
        <f>IF(OR(D81="",B81=""),"",DATE(YEAR(B81),MONTH(B81),1))</f>
        <v/>
      </c>
      <c r="H81" s="34">
        <f>IF(D81="","",IF(OR(B81="",F81="Sin grupo"),"Revisar","OK"))</f>
        <v/>
      </c>
    </row>
    <row r="82">
      <c r="B82" s="31" t="n">
        <v>46263</v>
      </c>
      <c r="C82" s="32" t="inlineStr">
        <is>
          <t>Aportación ahorro a largo plazo</t>
        </is>
      </c>
      <c r="D82" s="33" t="n">
        <v>180</v>
      </c>
      <c r="E82" s="32" t="inlineStr">
        <is>
          <t>Ahorro a largo plazo</t>
        </is>
      </c>
      <c r="F82" s="34">
        <f>IF(D82="","",IFERROR(IF(VLOOKUP(E82,'Categorías'!$B$7:$C$28,2,FALSE)="","Sin grupo",VLOOKUP(E82,'Categorías'!$B$7:$C$28,2,FALSE)),"Sin grupo"))</f>
        <v/>
      </c>
      <c r="G82" s="27">
        <f>IF(OR(D82="",B82=""),"",DATE(YEAR(B82),MONTH(B82),1))</f>
        <v/>
      </c>
      <c r="H82" s="34">
        <f>IF(D82="","",IF(OR(B82="",F82="Sin grupo"),"Revisar","OK"))</f>
        <v/>
      </c>
    </row>
    <row r="83">
      <c r="B83" s="31" t="n">
        <v>46266</v>
      </c>
      <c r="C83" s="32" t="inlineStr">
        <is>
          <t>Alquiler del piso</t>
        </is>
      </c>
      <c r="D83" s="33" t="n">
        <v>760</v>
      </c>
      <c r="E83" s="32" t="inlineStr">
        <is>
          <t>Vivienda (alquiler o hipoteca)</t>
        </is>
      </c>
      <c r="F83" s="34">
        <f>IF(D83="","",IFERROR(IF(VLOOKUP(E83,'Categorías'!$B$7:$C$28,2,FALSE)="","Sin grupo",VLOOKUP(E83,'Categorías'!$B$7:$C$28,2,FALSE)),"Sin grupo"))</f>
        <v/>
      </c>
      <c r="G83" s="27">
        <f>IF(OR(D83="",B83=""),"",DATE(YEAR(B83),MONTH(B83),1))</f>
        <v/>
      </c>
      <c r="H83" s="34">
        <f>IF(D83="","",IF(OR(B83="",F83="Sin grupo"),"Revisar","OK"))</f>
        <v/>
      </c>
    </row>
    <row r="84">
      <c r="B84" s="31" t="n">
        <v>46270</v>
      </c>
      <c r="C84" s="32" t="inlineStr">
        <is>
          <t>Factura de la luz</t>
        </is>
      </c>
      <c r="D84" s="33" t="n">
        <v>58</v>
      </c>
      <c r="E84" s="32" t="inlineStr">
        <is>
          <t>Suministros y telefonía</t>
        </is>
      </c>
      <c r="F84" s="34">
        <f>IF(D84="","",IFERROR(IF(VLOOKUP(E84,'Categorías'!$B$7:$C$28,2,FALSE)="","Sin grupo",VLOOKUP(E84,'Categorías'!$B$7:$C$28,2,FALSE)),"Sin grupo"))</f>
        <v/>
      </c>
      <c r="G84" s="27">
        <f>IF(OR(D84="",B84=""),"",DATE(YEAR(B84),MONTH(B84),1))</f>
        <v/>
      </c>
      <c r="H84" s="34">
        <f>IF(D84="","",IF(OR(B84="",F84="Sin grupo"),"Revisar","OK"))</f>
        <v/>
      </c>
    </row>
    <row r="85">
      <c r="B85" s="31" t="n">
        <v>46273</v>
      </c>
      <c r="C85" s="32" t="inlineStr">
        <is>
          <t>Fibra y móvil</t>
        </is>
      </c>
      <c r="D85" s="33" t="n">
        <v>47</v>
      </c>
      <c r="E85" s="32" t="inlineStr">
        <is>
          <t>Suministros y telefonía</t>
        </is>
      </c>
      <c r="F85" s="34">
        <f>IF(D85="","",IFERROR(IF(VLOOKUP(E85,'Categorías'!$B$7:$C$28,2,FALSE)="","Sin grupo",VLOOKUP(E85,'Categorías'!$B$7:$C$28,2,FALSE)),"Sin grupo"))</f>
        <v/>
      </c>
      <c r="G85" s="27">
        <f>IF(OR(D85="",B85=""),"",DATE(YEAR(B85),MONTH(B85),1))</f>
        <v/>
      </c>
      <c r="H85" s="34">
        <f>IF(D85="","",IF(OR(B85="",F85="Sin grupo"),"Revisar","OK"))</f>
        <v/>
      </c>
    </row>
    <row r="86">
      <c r="B86" s="31" t="n">
        <v>46269</v>
      </c>
      <c r="C86" s="32" t="inlineStr">
        <is>
          <t>Compra semanal supermercado</t>
        </is>
      </c>
      <c r="D86" s="33" t="n">
        <v>171</v>
      </c>
      <c r="E86" s="32" t="inlineStr">
        <is>
          <t>Supermercado</t>
        </is>
      </c>
      <c r="F86" s="34">
        <f>IF(D86="","",IFERROR(IF(VLOOKUP(E86,'Categorías'!$B$7:$C$28,2,FALSE)="","Sin grupo",VLOOKUP(E86,'Categorías'!$B$7:$C$28,2,FALSE)),"Sin grupo"))</f>
        <v/>
      </c>
      <c r="G86" s="27">
        <f>IF(OR(D86="",B86=""),"",DATE(YEAR(B86),MONTH(B86),1))</f>
        <v/>
      </c>
      <c r="H86" s="34">
        <f>IF(D86="","",IF(OR(B86="",F86="Sin grupo"),"Revisar","OK"))</f>
        <v/>
      </c>
    </row>
    <row r="87">
      <c r="B87" s="31" t="n">
        <v>46283</v>
      </c>
      <c r="C87" s="32" t="inlineStr">
        <is>
          <t>Compra supermercado</t>
        </is>
      </c>
      <c r="D87" s="33" t="n">
        <v>128</v>
      </c>
      <c r="E87" s="32" t="inlineStr">
        <is>
          <t>Supermercado</t>
        </is>
      </c>
      <c r="F87" s="34">
        <f>IF(D87="","",IFERROR(IF(VLOOKUP(E87,'Categorías'!$B$7:$C$28,2,FALSE)="","Sin grupo",VLOOKUP(E87,'Categorías'!$B$7:$C$28,2,FALSE)),"Sin grupo"))</f>
        <v/>
      </c>
      <c r="G87" s="27">
        <f>IF(OR(D87="",B87=""),"",DATE(YEAR(B87),MONTH(B87),1))</f>
        <v/>
      </c>
      <c r="H87" s="34">
        <f>IF(D87="","",IF(OR(B87="",F87="Sin grupo"),"Revisar","OK"))</f>
        <v/>
      </c>
    </row>
    <row r="88">
      <c r="B88" s="31" t="n">
        <v>46267</v>
      </c>
      <c r="C88" s="32" t="inlineStr">
        <is>
          <t>Abono de transporte</t>
        </is>
      </c>
      <c r="D88" s="33" t="n">
        <v>54</v>
      </c>
      <c r="E88" s="32" t="inlineStr">
        <is>
          <t>Transporte</t>
        </is>
      </c>
      <c r="F88" s="34">
        <f>IF(D88="","",IFERROR(IF(VLOOKUP(E88,'Categorías'!$B$7:$C$28,2,FALSE)="","Sin grupo",VLOOKUP(E88,'Categorías'!$B$7:$C$28,2,FALSE)),"Sin grupo"))</f>
        <v/>
      </c>
      <c r="G88" s="27">
        <f>IF(OR(D88="",B88=""),"",DATE(YEAR(B88),MONTH(B88),1))</f>
        <v/>
      </c>
      <c r="H88" s="34">
        <f>IF(D88="","",IF(OR(B88="",F88="Sin grupo"),"Revisar","OK"))</f>
        <v/>
      </c>
    </row>
    <row r="89">
      <c r="B89" s="31" t="n">
        <v>46277</v>
      </c>
      <c r="C89" s="32" t="inlineStr">
        <is>
          <t>Farmacia</t>
        </is>
      </c>
      <c r="D89" s="33" t="n">
        <v>12</v>
      </c>
      <c r="E89" s="32" t="inlineStr">
        <is>
          <t>Salud y farmacia</t>
        </is>
      </c>
      <c r="F89" s="34">
        <f>IF(D89="","",IFERROR(IF(VLOOKUP(E89,'Categorías'!$B$7:$C$28,2,FALSE)="","Sin grupo",VLOOKUP(E89,'Categorías'!$B$7:$C$28,2,FALSE)),"Sin grupo"))</f>
        <v/>
      </c>
      <c r="G89" s="27">
        <f>IF(OR(D89="",B89=""),"",DATE(YEAR(B89),MONTH(B89),1))</f>
        <v/>
      </c>
      <c r="H89" s="34">
        <f>IF(D89="","",IF(OR(B89="",F89="Sin grupo"),"Revisar","OK"))</f>
        <v/>
      </c>
    </row>
    <row r="90">
      <c r="B90" s="31" t="n">
        <v>46274</v>
      </c>
      <c r="C90" s="32" t="inlineStr">
        <is>
          <t>Cena con amigos</t>
        </is>
      </c>
      <c r="D90" s="33" t="n">
        <v>96</v>
      </c>
      <c r="E90" s="32" t="inlineStr">
        <is>
          <t>Restaurantes y cafés</t>
        </is>
      </c>
      <c r="F90" s="34">
        <f>IF(D90="","",IFERROR(IF(VLOOKUP(E90,'Categorías'!$B$7:$C$28,2,FALSE)="","Sin grupo",VLOOKUP(E90,'Categorías'!$B$7:$C$28,2,FALSE)),"Sin grupo"))</f>
        <v/>
      </c>
      <c r="G90" s="27">
        <f>IF(OR(D90="",B90=""),"",DATE(YEAR(B90),MONTH(B90),1))</f>
        <v/>
      </c>
      <c r="H90" s="34">
        <f>IF(D90="","",IF(OR(B90="",F90="Sin grupo"),"Revisar","OK"))</f>
        <v/>
      </c>
    </row>
    <row r="91">
      <c r="B91" s="31" t="n">
        <v>46286</v>
      </c>
      <c r="C91" s="32" t="inlineStr">
        <is>
          <t>Comida en restaurante</t>
        </is>
      </c>
      <c r="D91" s="33" t="n">
        <v>74</v>
      </c>
      <c r="E91" s="32" t="inlineStr">
        <is>
          <t>Restaurantes y cafés</t>
        </is>
      </c>
      <c r="F91" s="34">
        <f>IF(D91="","",IFERROR(IF(VLOOKUP(E91,'Categorías'!$B$7:$C$28,2,FALSE)="","Sin grupo",VLOOKUP(E91,'Categorías'!$B$7:$C$28,2,FALSE)),"Sin grupo"))</f>
        <v/>
      </c>
      <c r="G91" s="27">
        <f>IF(OR(D91="",B91=""),"",DATE(YEAR(B91),MONTH(B91),1))</f>
        <v/>
      </c>
      <c r="H91" s="34">
        <f>IF(D91="","",IF(OR(B91="",F91="Sin grupo"),"Revisar","OK"))</f>
        <v/>
      </c>
    </row>
    <row r="92">
      <c r="B92" s="31" t="n">
        <v>46275</v>
      </c>
      <c r="C92" s="32" t="inlineStr">
        <is>
          <t>Streaming y música</t>
        </is>
      </c>
      <c r="D92" s="33" t="n">
        <v>29</v>
      </c>
      <c r="E92" s="32" t="inlineStr">
        <is>
          <t>Suscripciones y streaming</t>
        </is>
      </c>
      <c r="F92" s="34">
        <f>IF(D92="","",IFERROR(IF(VLOOKUP(E92,'Categorías'!$B$7:$C$28,2,FALSE)="","Sin grupo",VLOOKUP(E92,'Categorías'!$B$7:$C$28,2,FALSE)),"Sin grupo"))</f>
        <v/>
      </c>
      <c r="G92" s="27">
        <f>IF(OR(D92="",B92=""),"",DATE(YEAR(B92),MONTH(B92),1))</f>
        <v/>
      </c>
      <c r="H92" s="34">
        <f>IF(D92="","",IF(OR(B92="",F92="Sin grupo"),"Revisar","OK"))</f>
        <v/>
      </c>
    </row>
    <row r="93">
      <c r="B93" s="31" t="n">
        <v>46280</v>
      </c>
      <c r="C93" s="32" t="inlineStr">
        <is>
          <t>Zapatillas y camiseta</t>
        </is>
      </c>
      <c r="D93" s="33" t="n">
        <v>85</v>
      </c>
      <c r="E93" s="32" t="inlineStr">
        <is>
          <t>Ropa y compras</t>
        </is>
      </c>
      <c r="F93" s="34">
        <f>IF(D93="","",IFERROR(IF(VLOOKUP(E93,'Categorías'!$B$7:$C$28,2,FALSE)="","Sin grupo",VLOOKUP(E93,'Categorías'!$B$7:$C$28,2,FALSE)),"Sin grupo"))</f>
        <v/>
      </c>
      <c r="G93" s="27">
        <f>IF(OR(D93="",B93=""),"",DATE(YEAR(B93),MONTH(B93),1))</f>
        <v/>
      </c>
      <c r="H93" s="34">
        <f>IF(D93="","",IF(OR(B93="",F93="Sin grupo"),"Revisar","OK"))</f>
        <v/>
      </c>
    </row>
    <row r="94">
      <c r="B94" s="31" t="n">
        <v>46288</v>
      </c>
      <c r="C94" s="32" t="inlineStr">
        <is>
          <t>Entradas de concierto</t>
        </is>
      </c>
      <c r="D94" s="33" t="n">
        <v>120</v>
      </c>
      <c r="E94" s="32" t="inlineStr">
        <is>
          <t>Ocio y cultura</t>
        </is>
      </c>
      <c r="F94" s="34">
        <f>IF(D94="","",IFERROR(IF(VLOOKUP(E94,'Categorías'!$B$7:$C$28,2,FALSE)="","Sin grupo",VLOOKUP(E94,'Categorías'!$B$7:$C$28,2,FALSE)),"Sin grupo"))</f>
        <v/>
      </c>
      <c r="G94" s="27">
        <f>IF(OR(D94="",B94=""),"",DATE(YEAR(B94),MONTH(B94),1))</f>
        <v/>
      </c>
      <c r="H94" s="34">
        <f>IF(D94="","",IF(OR(B94="",F94="Sin grupo"),"Revisar","OK"))</f>
        <v/>
      </c>
    </row>
    <row r="95">
      <c r="B95" s="31" t="n">
        <v>46292</v>
      </c>
      <c r="C95" s="32" t="inlineStr">
        <is>
          <t>Fin de semana en la costa</t>
        </is>
      </c>
      <c r="D95" s="33" t="n">
        <v>116</v>
      </c>
      <c r="E95" s="32" t="inlineStr">
        <is>
          <t>Viajes y escapadas</t>
        </is>
      </c>
      <c r="F95" s="34">
        <f>IF(D95="","",IFERROR(IF(VLOOKUP(E95,'Categorías'!$B$7:$C$28,2,FALSE)="","Sin grupo",VLOOKUP(E95,'Categorías'!$B$7:$C$28,2,FALSE)),"Sin grupo"))</f>
        <v/>
      </c>
      <c r="G95" s="27">
        <f>IF(OR(D95="",B95=""),"",DATE(YEAR(B95),MONTH(B95),1))</f>
        <v/>
      </c>
      <c r="H95" s="34">
        <f>IF(D95="","",IF(OR(B95="",F95="Sin grupo"),"Revisar","OK"))</f>
        <v/>
      </c>
    </row>
    <row r="96">
      <c r="B96" s="31" t="n">
        <v>46294</v>
      </c>
      <c r="C96" s="32" t="inlineStr">
        <is>
          <t>Transferencia al fondo de emergencia</t>
        </is>
      </c>
      <c r="D96" s="33" t="n">
        <v>250</v>
      </c>
      <c r="E96" s="32" t="inlineStr">
        <is>
          <t>Fondo de emergencia</t>
        </is>
      </c>
      <c r="F96" s="34">
        <f>IF(D96="","",IFERROR(IF(VLOOKUP(E96,'Categorías'!$B$7:$C$28,2,FALSE)="","Sin grupo",VLOOKUP(E96,'Categorías'!$B$7:$C$28,2,FALSE)),"Sin grupo"))</f>
        <v/>
      </c>
      <c r="G96" s="27">
        <f>IF(OR(D96="",B96=""),"",DATE(YEAR(B96),MONTH(B96),1))</f>
        <v/>
      </c>
      <c r="H96" s="34">
        <f>IF(D96="","",IF(OR(B96="",F96="Sin grupo"),"Revisar","OK"))</f>
        <v/>
      </c>
    </row>
    <row r="97">
      <c r="B97" s="31" t="n">
        <v>46294</v>
      </c>
      <c r="C97" s="32" t="inlineStr">
        <is>
          <t>Aportación ahorro a largo plazo</t>
        </is>
      </c>
      <c r="D97" s="33" t="n">
        <v>150</v>
      </c>
      <c r="E97" s="32" t="inlineStr">
        <is>
          <t>Ahorro a largo plazo</t>
        </is>
      </c>
      <c r="F97" s="34">
        <f>IF(D97="","",IFERROR(IF(VLOOKUP(E97,'Categorías'!$B$7:$C$28,2,FALSE)="","Sin grupo",VLOOKUP(E97,'Categorías'!$B$7:$C$28,2,FALSE)),"Sin grupo"))</f>
        <v/>
      </c>
      <c r="G97" s="27">
        <f>IF(OR(D97="",B97=""),"",DATE(YEAR(B97),MONTH(B97),1))</f>
        <v/>
      </c>
      <c r="H97" s="34">
        <f>IF(D97="","",IF(OR(B97="",F97="Sin grupo"),"Revisar","OK"))</f>
        <v/>
      </c>
    </row>
    <row r="98">
      <c r="B98" s="31" t="n"/>
      <c r="C98" s="32" t="n"/>
      <c r="D98" s="33" t="n"/>
      <c r="E98" s="32" t="n"/>
      <c r="F98" s="34">
        <f>IF(D98="","",IFERROR(IF(VLOOKUP(E98,'Categorías'!$B$7:$C$28,2,FALSE)="","Sin grupo",VLOOKUP(E98,'Categorías'!$B$7:$C$28,2,FALSE)),"Sin grupo"))</f>
        <v/>
      </c>
      <c r="G98" s="27">
        <f>IF(OR(D98="",B98=""),"",DATE(YEAR(B98),MONTH(B98),1))</f>
        <v/>
      </c>
      <c r="H98" s="34">
        <f>IF(D98="","",IF(OR(B98="",F98="Sin grupo"),"Revisar","OK"))</f>
        <v/>
      </c>
    </row>
    <row r="99">
      <c r="B99" s="31" t="n"/>
      <c r="C99" s="32" t="n"/>
      <c r="D99" s="33" t="n"/>
      <c r="E99" s="32" t="n"/>
      <c r="F99" s="34">
        <f>IF(D99="","",IFERROR(IF(VLOOKUP(E99,'Categorías'!$B$7:$C$28,2,FALSE)="","Sin grupo",VLOOKUP(E99,'Categorías'!$B$7:$C$28,2,FALSE)),"Sin grupo"))</f>
        <v/>
      </c>
      <c r="G99" s="27">
        <f>IF(OR(D99="",B99=""),"",DATE(YEAR(B99),MONTH(B99),1))</f>
        <v/>
      </c>
      <c r="H99" s="34">
        <f>IF(D99="","",IF(OR(B99="",F99="Sin grupo"),"Revisar","OK"))</f>
        <v/>
      </c>
    </row>
    <row r="100">
      <c r="B100" s="31" t="n"/>
      <c r="C100" s="32" t="n"/>
      <c r="D100" s="33" t="n"/>
      <c r="E100" s="32" t="n"/>
      <c r="F100" s="34">
        <f>IF(D100="","",IFERROR(IF(VLOOKUP(E100,'Categorías'!$B$7:$C$28,2,FALSE)="","Sin grupo",VLOOKUP(E100,'Categorías'!$B$7:$C$28,2,FALSE)),"Sin grupo"))</f>
        <v/>
      </c>
      <c r="G100" s="27">
        <f>IF(OR(D100="",B100=""),"",DATE(YEAR(B100),MONTH(B100),1))</f>
        <v/>
      </c>
      <c r="H100" s="34">
        <f>IF(D100="","",IF(OR(B100="",F100="Sin grupo"),"Revisar","OK"))</f>
        <v/>
      </c>
    </row>
    <row r="101">
      <c r="B101" s="31" t="n"/>
      <c r="C101" s="32" t="n"/>
      <c r="D101" s="33" t="n"/>
      <c r="E101" s="32" t="n"/>
      <c r="F101" s="34">
        <f>IF(D101="","",IFERROR(IF(VLOOKUP(E101,'Categorías'!$B$7:$C$28,2,FALSE)="","Sin grupo",VLOOKUP(E101,'Categorías'!$B$7:$C$28,2,FALSE)),"Sin grupo"))</f>
        <v/>
      </c>
      <c r="G101" s="27">
        <f>IF(OR(D101="",B101=""),"",DATE(YEAR(B101),MONTH(B101),1))</f>
        <v/>
      </c>
      <c r="H101" s="34">
        <f>IF(D101="","",IF(OR(B101="",F101="Sin grupo"),"Revisar","OK"))</f>
        <v/>
      </c>
    </row>
    <row r="102">
      <c r="B102" s="31" t="n"/>
      <c r="C102" s="32" t="n"/>
      <c r="D102" s="33" t="n"/>
      <c r="E102" s="32" t="n"/>
      <c r="F102" s="34">
        <f>IF(D102="","",IFERROR(IF(VLOOKUP(E102,'Categorías'!$B$7:$C$28,2,FALSE)="","Sin grupo",VLOOKUP(E102,'Categorías'!$B$7:$C$28,2,FALSE)),"Sin grupo"))</f>
        <v/>
      </c>
      <c r="G102" s="27">
        <f>IF(OR(D102="",B102=""),"",DATE(YEAR(B102),MONTH(B102),1))</f>
        <v/>
      </c>
      <c r="H102" s="34">
        <f>IF(D102="","",IF(OR(B102="",F102="Sin grupo"),"Revisar","OK"))</f>
        <v/>
      </c>
    </row>
    <row r="103">
      <c r="B103" s="31" t="n"/>
      <c r="C103" s="32" t="n"/>
      <c r="D103" s="33" t="n"/>
      <c r="E103" s="32" t="n"/>
      <c r="F103" s="34">
        <f>IF(D103="","",IFERROR(IF(VLOOKUP(E103,'Categorías'!$B$7:$C$28,2,FALSE)="","Sin grupo",VLOOKUP(E103,'Categorías'!$B$7:$C$28,2,FALSE)),"Sin grupo"))</f>
        <v/>
      </c>
      <c r="G103" s="27">
        <f>IF(OR(D103="",B103=""),"",DATE(YEAR(B103),MONTH(B103),1))</f>
        <v/>
      </c>
      <c r="H103" s="34">
        <f>IF(D103="","",IF(OR(B103="",F103="Sin grupo"),"Revisar","OK"))</f>
        <v/>
      </c>
    </row>
    <row r="104">
      <c r="B104" s="31" t="n"/>
      <c r="C104" s="32" t="n"/>
      <c r="D104" s="33" t="n"/>
      <c r="E104" s="32" t="n"/>
      <c r="F104" s="34">
        <f>IF(D104="","",IFERROR(IF(VLOOKUP(E104,'Categorías'!$B$7:$C$28,2,FALSE)="","Sin grupo",VLOOKUP(E104,'Categorías'!$B$7:$C$28,2,FALSE)),"Sin grupo"))</f>
        <v/>
      </c>
      <c r="G104" s="27">
        <f>IF(OR(D104="",B104=""),"",DATE(YEAR(B104),MONTH(B104),1))</f>
        <v/>
      </c>
      <c r="H104" s="34">
        <f>IF(D104="","",IF(OR(B104="",F104="Sin grupo"),"Revisar","OK"))</f>
        <v/>
      </c>
    </row>
    <row r="105">
      <c r="B105" s="31" t="n"/>
      <c r="C105" s="32" t="n"/>
      <c r="D105" s="33" t="n"/>
      <c r="E105" s="32" t="n"/>
      <c r="F105" s="34">
        <f>IF(D105="","",IFERROR(IF(VLOOKUP(E105,'Categorías'!$B$7:$C$28,2,FALSE)="","Sin grupo",VLOOKUP(E105,'Categorías'!$B$7:$C$28,2,FALSE)),"Sin grupo"))</f>
        <v/>
      </c>
      <c r="G105" s="27">
        <f>IF(OR(D105="",B105=""),"",DATE(YEAR(B105),MONTH(B105),1))</f>
        <v/>
      </c>
      <c r="H105" s="34">
        <f>IF(D105="","",IF(OR(B105="",F105="Sin grupo"),"Revisar","OK"))</f>
        <v/>
      </c>
    </row>
    <row r="106">
      <c r="B106" s="31" t="n"/>
      <c r="C106" s="32" t="n"/>
      <c r="D106" s="33" t="n"/>
      <c r="E106" s="32" t="n"/>
      <c r="F106" s="34">
        <f>IF(D106="","",IFERROR(IF(VLOOKUP(E106,'Categorías'!$B$7:$C$28,2,FALSE)="","Sin grupo",VLOOKUP(E106,'Categorías'!$B$7:$C$28,2,FALSE)),"Sin grupo"))</f>
        <v/>
      </c>
      <c r="G106" s="27">
        <f>IF(OR(D106="",B106=""),"",DATE(YEAR(B106),MONTH(B106),1))</f>
        <v/>
      </c>
      <c r="H106" s="34">
        <f>IF(D106="","",IF(OR(B106="",F106="Sin grupo"),"Revisar","OK"))</f>
        <v/>
      </c>
    </row>
    <row r="107">
      <c r="B107" s="31" t="n"/>
      <c r="C107" s="32" t="n"/>
      <c r="D107" s="33" t="n"/>
      <c r="E107" s="32" t="n"/>
      <c r="F107" s="34">
        <f>IF(D107="","",IFERROR(IF(VLOOKUP(E107,'Categorías'!$B$7:$C$28,2,FALSE)="","Sin grupo",VLOOKUP(E107,'Categorías'!$B$7:$C$28,2,FALSE)),"Sin grupo"))</f>
        <v/>
      </c>
      <c r="G107" s="27">
        <f>IF(OR(D107="",B107=""),"",DATE(YEAR(B107),MONTH(B107),1))</f>
        <v/>
      </c>
      <c r="H107" s="34">
        <f>IF(D107="","",IF(OR(B107="",F107="Sin grupo"),"Revisar","OK"))</f>
        <v/>
      </c>
    </row>
    <row r="108">
      <c r="B108" s="31" t="n"/>
      <c r="C108" s="32" t="n"/>
      <c r="D108" s="33" t="n"/>
      <c r="E108" s="32" t="n"/>
      <c r="F108" s="34">
        <f>IF(D108="","",IFERROR(IF(VLOOKUP(E108,'Categorías'!$B$7:$C$28,2,FALSE)="","Sin grupo",VLOOKUP(E108,'Categorías'!$B$7:$C$28,2,FALSE)),"Sin grupo"))</f>
        <v/>
      </c>
      <c r="G108" s="27">
        <f>IF(OR(D108="",B108=""),"",DATE(YEAR(B108),MONTH(B108),1))</f>
        <v/>
      </c>
      <c r="H108" s="34">
        <f>IF(D108="","",IF(OR(B108="",F108="Sin grupo"),"Revisar","OK"))</f>
        <v/>
      </c>
    </row>
    <row r="109">
      <c r="B109" s="31" t="n"/>
      <c r="C109" s="32" t="n"/>
      <c r="D109" s="33" t="n"/>
      <c r="E109" s="32" t="n"/>
      <c r="F109" s="34">
        <f>IF(D109="","",IFERROR(IF(VLOOKUP(E109,'Categorías'!$B$7:$C$28,2,FALSE)="","Sin grupo",VLOOKUP(E109,'Categorías'!$B$7:$C$28,2,FALSE)),"Sin grupo"))</f>
        <v/>
      </c>
      <c r="G109" s="27">
        <f>IF(OR(D109="",B109=""),"",DATE(YEAR(B109),MONTH(B109),1))</f>
        <v/>
      </c>
      <c r="H109" s="34">
        <f>IF(D109="","",IF(OR(B109="",F109="Sin grupo"),"Revisar","OK"))</f>
        <v/>
      </c>
    </row>
    <row r="110">
      <c r="B110" s="31" t="n"/>
      <c r="C110" s="32" t="n"/>
      <c r="D110" s="33" t="n"/>
      <c r="E110" s="32" t="n"/>
      <c r="F110" s="34">
        <f>IF(D110="","",IFERROR(IF(VLOOKUP(E110,'Categorías'!$B$7:$C$28,2,FALSE)="","Sin grupo",VLOOKUP(E110,'Categorías'!$B$7:$C$28,2,FALSE)),"Sin grupo"))</f>
        <v/>
      </c>
      <c r="G110" s="27">
        <f>IF(OR(D110="",B110=""),"",DATE(YEAR(B110),MONTH(B110),1))</f>
        <v/>
      </c>
      <c r="H110" s="34">
        <f>IF(D110="","",IF(OR(B110="",F110="Sin grupo"),"Revisar","OK"))</f>
        <v/>
      </c>
    </row>
    <row r="111">
      <c r="B111" s="31" t="n"/>
      <c r="C111" s="32" t="n"/>
      <c r="D111" s="33" t="n"/>
      <c r="E111" s="32" t="n"/>
      <c r="F111" s="34">
        <f>IF(D111="","",IFERROR(IF(VLOOKUP(E111,'Categorías'!$B$7:$C$28,2,FALSE)="","Sin grupo",VLOOKUP(E111,'Categorías'!$B$7:$C$28,2,FALSE)),"Sin grupo"))</f>
        <v/>
      </c>
      <c r="G111" s="27">
        <f>IF(OR(D111="",B111=""),"",DATE(YEAR(B111),MONTH(B111),1))</f>
        <v/>
      </c>
      <c r="H111" s="34">
        <f>IF(D111="","",IF(OR(B111="",F111="Sin grupo"),"Revisar","OK"))</f>
        <v/>
      </c>
    </row>
    <row r="112">
      <c r="B112" s="31" t="n"/>
      <c r="C112" s="32" t="n"/>
      <c r="D112" s="33" t="n"/>
      <c r="E112" s="32" t="n"/>
      <c r="F112" s="34">
        <f>IF(D112="","",IFERROR(IF(VLOOKUP(E112,'Categorías'!$B$7:$C$28,2,FALSE)="","Sin grupo",VLOOKUP(E112,'Categorías'!$B$7:$C$28,2,FALSE)),"Sin grupo"))</f>
        <v/>
      </c>
      <c r="G112" s="27">
        <f>IF(OR(D112="",B112=""),"",DATE(YEAR(B112),MONTH(B112),1))</f>
        <v/>
      </c>
      <c r="H112" s="34">
        <f>IF(D112="","",IF(OR(B112="",F112="Sin grupo"),"Revisar","OK"))</f>
        <v/>
      </c>
    </row>
    <row r="113">
      <c r="B113" s="31" t="n"/>
      <c r="C113" s="32" t="n"/>
      <c r="D113" s="33" t="n"/>
      <c r="E113" s="32" t="n"/>
      <c r="F113" s="34">
        <f>IF(D113="","",IFERROR(IF(VLOOKUP(E113,'Categorías'!$B$7:$C$28,2,FALSE)="","Sin grupo",VLOOKUP(E113,'Categorías'!$B$7:$C$28,2,FALSE)),"Sin grupo"))</f>
        <v/>
      </c>
      <c r="G113" s="27">
        <f>IF(OR(D113="",B113=""),"",DATE(YEAR(B113),MONTH(B113),1))</f>
        <v/>
      </c>
      <c r="H113" s="34">
        <f>IF(D113="","",IF(OR(B113="",F113="Sin grupo"),"Revisar","OK"))</f>
        <v/>
      </c>
    </row>
    <row r="114">
      <c r="B114" s="31" t="n"/>
      <c r="C114" s="32" t="n"/>
      <c r="D114" s="33" t="n"/>
      <c r="E114" s="32" t="n"/>
      <c r="F114" s="34">
        <f>IF(D114="","",IFERROR(IF(VLOOKUP(E114,'Categorías'!$B$7:$C$28,2,FALSE)="","Sin grupo",VLOOKUP(E114,'Categorías'!$B$7:$C$28,2,FALSE)),"Sin grupo"))</f>
        <v/>
      </c>
      <c r="G114" s="27">
        <f>IF(OR(D114="",B114=""),"",DATE(YEAR(B114),MONTH(B114),1))</f>
        <v/>
      </c>
      <c r="H114" s="34">
        <f>IF(D114="","",IF(OR(B114="",F114="Sin grupo"),"Revisar","OK"))</f>
        <v/>
      </c>
    </row>
    <row r="115">
      <c r="B115" s="31" t="n"/>
      <c r="C115" s="32" t="n"/>
      <c r="D115" s="33" t="n"/>
      <c r="E115" s="32" t="n"/>
      <c r="F115" s="34">
        <f>IF(D115="","",IFERROR(IF(VLOOKUP(E115,'Categorías'!$B$7:$C$28,2,FALSE)="","Sin grupo",VLOOKUP(E115,'Categorías'!$B$7:$C$28,2,FALSE)),"Sin grupo"))</f>
        <v/>
      </c>
      <c r="G115" s="27">
        <f>IF(OR(D115="",B115=""),"",DATE(YEAR(B115),MONTH(B115),1))</f>
        <v/>
      </c>
      <c r="H115" s="34">
        <f>IF(D115="","",IF(OR(B115="",F115="Sin grupo"),"Revisar","OK"))</f>
        <v/>
      </c>
    </row>
    <row r="116">
      <c r="B116" s="31" t="n"/>
      <c r="C116" s="32" t="n"/>
      <c r="D116" s="33" t="n"/>
      <c r="E116" s="32" t="n"/>
      <c r="F116" s="34">
        <f>IF(D116="","",IFERROR(IF(VLOOKUP(E116,'Categorías'!$B$7:$C$28,2,FALSE)="","Sin grupo",VLOOKUP(E116,'Categorías'!$B$7:$C$28,2,FALSE)),"Sin grupo"))</f>
        <v/>
      </c>
      <c r="G116" s="27">
        <f>IF(OR(D116="",B116=""),"",DATE(YEAR(B116),MONTH(B116),1))</f>
        <v/>
      </c>
      <c r="H116" s="34">
        <f>IF(D116="","",IF(OR(B116="",F116="Sin grupo"),"Revisar","OK"))</f>
        <v/>
      </c>
    </row>
    <row r="117">
      <c r="B117" s="31" t="n"/>
      <c r="C117" s="32" t="n"/>
      <c r="D117" s="33" t="n"/>
      <c r="E117" s="32" t="n"/>
      <c r="F117" s="34">
        <f>IF(D117="","",IFERROR(IF(VLOOKUP(E117,'Categorías'!$B$7:$C$28,2,FALSE)="","Sin grupo",VLOOKUP(E117,'Categorías'!$B$7:$C$28,2,FALSE)),"Sin grupo"))</f>
        <v/>
      </c>
      <c r="G117" s="27">
        <f>IF(OR(D117="",B117=""),"",DATE(YEAR(B117),MONTH(B117),1))</f>
        <v/>
      </c>
      <c r="H117" s="34">
        <f>IF(D117="","",IF(OR(B117="",F117="Sin grupo"),"Revisar","OK"))</f>
        <v/>
      </c>
    </row>
    <row r="118">
      <c r="B118" s="31" t="n"/>
      <c r="C118" s="32" t="n"/>
      <c r="D118" s="33" t="n"/>
      <c r="E118" s="32" t="n"/>
      <c r="F118" s="34">
        <f>IF(D118="","",IFERROR(IF(VLOOKUP(E118,'Categorías'!$B$7:$C$28,2,FALSE)="","Sin grupo",VLOOKUP(E118,'Categorías'!$B$7:$C$28,2,FALSE)),"Sin grupo"))</f>
        <v/>
      </c>
      <c r="G118" s="27">
        <f>IF(OR(D118="",B118=""),"",DATE(YEAR(B118),MONTH(B118),1))</f>
        <v/>
      </c>
      <c r="H118" s="34">
        <f>IF(D118="","",IF(OR(B118="",F118="Sin grupo"),"Revisar","OK"))</f>
        <v/>
      </c>
    </row>
    <row r="119">
      <c r="B119" s="31" t="n"/>
      <c r="C119" s="32" t="n"/>
      <c r="D119" s="33" t="n"/>
      <c r="E119" s="32" t="n"/>
      <c r="F119" s="34">
        <f>IF(D119="","",IFERROR(IF(VLOOKUP(E119,'Categorías'!$B$7:$C$28,2,FALSE)="","Sin grupo",VLOOKUP(E119,'Categorías'!$B$7:$C$28,2,FALSE)),"Sin grupo"))</f>
        <v/>
      </c>
      <c r="G119" s="27">
        <f>IF(OR(D119="",B119=""),"",DATE(YEAR(B119),MONTH(B119),1))</f>
        <v/>
      </c>
      <c r="H119" s="34">
        <f>IF(D119="","",IF(OR(B119="",F119="Sin grupo"),"Revisar","OK"))</f>
        <v/>
      </c>
    </row>
    <row r="120">
      <c r="B120" s="31" t="n"/>
      <c r="C120" s="32" t="n"/>
      <c r="D120" s="33" t="n"/>
      <c r="E120" s="32" t="n"/>
      <c r="F120" s="34">
        <f>IF(D120="","",IFERROR(IF(VLOOKUP(E120,'Categorías'!$B$7:$C$28,2,FALSE)="","Sin grupo",VLOOKUP(E120,'Categorías'!$B$7:$C$28,2,FALSE)),"Sin grupo"))</f>
        <v/>
      </c>
      <c r="G120" s="27">
        <f>IF(OR(D120="",B120=""),"",DATE(YEAR(B120),MONTH(B120),1))</f>
        <v/>
      </c>
      <c r="H120" s="34">
        <f>IF(D120="","",IF(OR(B120="",F120="Sin grupo"),"Revisar","OK"))</f>
        <v/>
      </c>
    </row>
    <row r="121">
      <c r="B121" s="31" t="n"/>
      <c r="C121" s="32" t="n"/>
      <c r="D121" s="33" t="n"/>
      <c r="E121" s="32" t="n"/>
      <c r="F121" s="34">
        <f>IF(D121="","",IFERROR(IF(VLOOKUP(E121,'Categorías'!$B$7:$C$28,2,FALSE)="","Sin grupo",VLOOKUP(E121,'Categorías'!$B$7:$C$28,2,FALSE)),"Sin grupo"))</f>
        <v/>
      </c>
      <c r="G121" s="27">
        <f>IF(OR(D121="",B121=""),"",DATE(YEAR(B121),MONTH(B121),1))</f>
        <v/>
      </c>
      <c r="H121" s="34">
        <f>IF(D121="","",IF(OR(B121="",F121="Sin grupo"),"Revisar","OK"))</f>
        <v/>
      </c>
    </row>
    <row r="122">
      <c r="B122" s="31" t="n"/>
      <c r="C122" s="32" t="n"/>
      <c r="D122" s="33" t="n"/>
      <c r="E122" s="32" t="n"/>
      <c r="F122" s="34">
        <f>IF(D122="","",IFERROR(IF(VLOOKUP(E122,'Categorías'!$B$7:$C$28,2,FALSE)="","Sin grupo",VLOOKUP(E122,'Categorías'!$B$7:$C$28,2,FALSE)),"Sin grupo"))</f>
        <v/>
      </c>
      <c r="G122" s="27">
        <f>IF(OR(D122="",B122=""),"",DATE(YEAR(B122),MONTH(B122),1))</f>
        <v/>
      </c>
      <c r="H122" s="34">
        <f>IF(D122="","",IF(OR(B122="",F122="Sin grupo"),"Revisar","OK"))</f>
        <v/>
      </c>
    </row>
    <row r="123">
      <c r="B123" s="31" t="n"/>
      <c r="C123" s="32" t="n"/>
      <c r="D123" s="33" t="n"/>
      <c r="E123" s="32" t="n"/>
      <c r="F123" s="34">
        <f>IF(D123="","",IFERROR(IF(VLOOKUP(E123,'Categorías'!$B$7:$C$28,2,FALSE)="","Sin grupo",VLOOKUP(E123,'Categorías'!$B$7:$C$28,2,FALSE)),"Sin grupo"))</f>
        <v/>
      </c>
      <c r="G123" s="27">
        <f>IF(OR(D123="",B123=""),"",DATE(YEAR(B123),MONTH(B123),1))</f>
        <v/>
      </c>
      <c r="H123" s="34">
        <f>IF(D123="","",IF(OR(B123="",F123="Sin grupo"),"Revisar","OK"))</f>
        <v/>
      </c>
    </row>
    <row r="124">
      <c r="B124" s="31" t="n"/>
      <c r="C124" s="32" t="n"/>
      <c r="D124" s="33" t="n"/>
      <c r="E124" s="32" t="n"/>
      <c r="F124" s="34">
        <f>IF(D124="","",IFERROR(IF(VLOOKUP(E124,'Categorías'!$B$7:$C$28,2,FALSE)="","Sin grupo",VLOOKUP(E124,'Categorías'!$B$7:$C$28,2,FALSE)),"Sin grupo"))</f>
        <v/>
      </c>
      <c r="G124" s="27">
        <f>IF(OR(D124="",B124=""),"",DATE(YEAR(B124),MONTH(B124),1))</f>
        <v/>
      </c>
      <c r="H124" s="34">
        <f>IF(D124="","",IF(OR(B124="",F124="Sin grupo"),"Revisar","OK"))</f>
        <v/>
      </c>
    </row>
    <row r="125">
      <c r="B125" s="31" t="n"/>
      <c r="C125" s="32" t="n"/>
      <c r="D125" s="33" t="n"/>
      <c r="E125" s="32" t="n"/>
      <c r="F125" s="34">
        <f>IF(D125="","",IFERROR(IF(VLOOKUP(E125,'Categorías'!$B$7:$C$28,2,FALSE)="","Sin grupo",VLOOKUP(E125,'Categorías'!$B$7:$C$28,2,FALSE)),"Sin grupo"))</f>
        <v/>
      </c>
      <c r="G125" s="27">
        <f>IF(OR(D125="",B125=""),"",DATE(YEAR(B125),MONTH(B125),1))</f>
        <v/>
      </c>
      <c r="H125" s="34">
        <f>IF(D125="","",IF(OR(B125="",F125="Sin grupo"),"Revisar","OK"))</f>
        <v/>
      </c>
    </row>
    <row r="126">
      <c r="B126" s="31" t="n"/>
      <c r="C126" s="32" t="n"/>
      <c r="D126" s="33" t="n"/>
      <c r="E126" s="32" t="n"/>
      <c r="F126" s="34">
        <f>IF(D126="","",IFERROR(IF(VLOOKUP(E126,'Categorías'!$B$7:$C$28,2,FALSE)="","Sin grupo",VLOOKUP(E126,'Categorías'!$B$7:$C$28,2,FALSE)),"Sin grupo"))</f>
        <v/>
      </c>
      <c r="G126" s="27">
        <f>IF(OR(D126="",B126=""),"",DATE(YEAR(B126),MONTH(B126),1))</f>
        <v/>
      </c>
      <c r="H126" s="34">
        <f>IF(D126="","",IF(OR(B126="",F126="Sin grupo"),"Revisar","OK"))</f>
        <v/>
      </c>
    </row>
    <row r="127">
      <c r="B127" s="31" t="n"/>
      <c r="C127" s="32" t="n"/>
      <c r="D127" s="33" t="n"/>
      <c r="E127" s="32" t="n"/>
      <c r="F127" s="34">
        <f>IF(D127="","",IFERROR(IF(VLOOKUP(E127,'Categorías'!$B$7:$C$28,2,FALSE)="","Sin grupo",VLOOKUP(E127,'Categorías'!$B$7:$C$28,2,FALSE)),"Sin grupo"))</f>
        <v/>
      </c>
      <c r="G127" s="27">
        <f>IF(OR(D127="",B127=""),"",DATE(YEAR(B127),MONTH(B127),1))</f>
        <v/>
      </c>
      <c r="H127" s="34">
        <f>IF(D127="","",IF(OR(B127="",F127="Sin grupo"),"Revisar","OK"))</f>
        <v/>
      </c>
    </row>
    <row r="128">
      <c r="B128" s="31" t="n"/>
      <c r="C128" s="32" t="n"/>
      <c r="D128" s="33" t="n"/>
      <c r="E128" s="32" t="n"/>
      <c r="F128" s="34">
        <f>IF(D128="","",IFERROR(IF(VLOOKUP(E128,'Categorías'!$B$7:$C$28,2,FALSE)="","Sin grupo",VLOOKUP(E128,'Categorías'!$B$7:$C$28,2,FALSE)),"Sin grupo"))</f>
        <v/>
      </c>
      <c r="G128" s="27">
        <f>IF(OR(D128="",B128=""),"",DATE(YEAR(B128),MONTH(B128),1))</f>
        <v/>
      </c>
      <c r="H128" s="34">
        <f>IF(D128="","",IF(OR(B128="",F128="Sin grupo"),"Revisar","OK"))</f>
        <v/>
      </c>
    </row>
    <row r="129">
      <c r="B129" s="31" t="n"/>
      <c r="C129" s="32" t="n"/>
      <c r="D129" s="33" t="n"/>
      <c r="E129" s="32" t="n"/>
      <c r="F129" s="34">
        <f>IF(D129="","",IFERROR(IF(VLOOKUP(E129,'Categorías'!$B$7:$C$28,2,FALSE)="","Sin grupo",VLOOKUP(E129,'Categorías'!$B$7:$C$28,2,FALSE)),"Sin grupo"))</f>
        <v/>
      </c>
      <c r="G129" s="27">
        <f>IF(OR(D129="",B129=""),"",DATE(YEAR(B129),MONTH(B129),1))</f>
        <v/>
      </c>
      <c r="H129" s="34">
        <f>IF(D129="","",IF(OR(B129="",F129="Sin grupo"),"Revisar","OK"))</f>
        <v/>
      </c>
    </row>
    <row r="130">
      <c r="B130" s="31" t="n"/>
      <c r="C130" s="32" t="n"/>
      <c r="D130" s="33" t="n"/>
      <c r="E130" s="32" t="n"/>
      <c r="F130" s="34">
        <f>IF(D130="","",IFERROR(IF(VLOOKUP(E130,'Categorías'!$B$7:$C$28,2,FALSE)="","Sin grupo",VLOOKUP(E130,'Categorías'!$B$7:$C$28,2,FALSE)),"Sin grupo"))</f>
        <v/>
      </c>
      <c r="G130" s="27">
        <f>IF(OR(D130="",B130=""),"",DATE(YEAR(B130),MONTH(B130),1))</f>
        <v/>
      </c>
      <c r="H130" s="34">
        <f>IF(D130="","",IF(OR(B130="",F130="Sin grupo"),"Revisar","OK"))</f>
        <v/>
      </c>
    </row>
    <row r="131">
      <c r="B131" s="31" t="n"/>
      <c r="C131" s="32" t="n"/>
      <c r="D131" s="33" t="n"/>
      <c r="E131" s="32" t="n"/>
      <c r="F131" s="34">
        <f>IF(D131="","",IFERROR(IF(VLOOKUP(E131,'Categorías'!$B$7:$C$28,2,FALSE)="","Sin grupo",VLOOKUP(E131,'Categorías'!$B$7:$C$28,2,FALSE)),"Sin grupo"))</f>
        <v/>
      </c>
      <c r="G131" s="27">
        <f>IF(OR(D131="",B131=""),"",DATE(YEAR(B131),MONTH(B131),1))</f>
        <v/>
      </c>
      <c r="H131" s="34">
        <f>IF(D131="","",IF(OR(B131="",F131="Sin grupo"),"Revisar","OK"))</f>
        <v/>
      </c>
    </row>
    <row r="132">
      <c r="B132" s="31" t="n"/>
      <c r="C132" s="32" t="n"/>
      <c r="D132" s="33" t="n"/>
      <c r="E132" s="32" t="n"/>
      <c r="F132" s="34">
        <f>IF(D132="","",IFERROR(IF(VLOOKUP(E132,'Categorías'!$B$7:$C$28,2,FALSE)="","Sin grupo",VLOOKUP(E132,'Categorías'!$B$7:$C$28,2,FALSE)),"Sin grupo"))</f>
        <v/>
      </c>
      <c r="G132" s="27">
        <f>IF(OR(D132="",B132=""),"",DATE(YEAR(B132),MONTH(B132),1))</f>
        <v/>
      </c>
      <c r="H132" s="34">
        <f>IF(D132="","",IF(OR(B132="",F132="Sin grupo"),"Revisar","OK"))</f>
        <v/>
      </c>
    </row>
    <row r="133">
      <c r="B133" s="31" t="n"/>
      <c r="C133" s="32" t="n"/>
      <c r="D133" s="33" t="n"/>
      <c r="E133" s="32" t="n"/>
      <c r="F133" s="34">
        <f>IF(D133="","",IFERROR(IF(VLOOKUP(E133,'Categorías'!$B$7:$C$28,2,FALSE)="","Sin grupo",VLOOKUP(E133,'Categorías'!$B$7:$C$28,2,FALSE)),"Sin grupo"))</f>
        <v/>
      </c>
      <c r="G133" s="27">
        <f>IF(OR(D133="",B133=""),"",DATE(YEAR(B133),MONTH(B133),1))</f>
        <v/>
      </c>
      <c r="H133" s="34">
        <f>IF(D133="","",IF(OR(B133="",F133="Sin grupo"),"Revisar","OK"))</f>
        <v/>
      </c>
    </row>
    <row r="134">
      <c r="B134" s="31" t="n"/>
      <c r="C134" s="32" t="n"/>
      <c r="D134" s="33" t="n"/>
      <c r="E134" s="32" t="n"/>
      <c r="F134" s="34">
        <f>IF(D134="","",IFERROR(IF(VLOOKUP(E134,'Categorías'!$B$7:$C$28,2,FALSE)="","Sin grupo",VLOOKUP(E134,'Categorías'!$B$7:$C$28,2,FALSE)),"Sin grupo"))</f>
        <v/>
      </c>
      <c r="G134" s="27">
        <f>IF(OR(D134="",B134=""),"",DATE(YEAR(B134),MONTH(B134),1))</f>
        <v/>
      </c>
      <c r="H134" s="34">
        <f>IF(D134="","",IF(OR(B134="",F134="Sin grupo"),"Revisar","OK"))</f>
        <v/>
      </c>
    </row>
    <row r="135">
      <c r="B135" s="31" t="n"/>
      <c r="C135" s="32" t="n"/>
      <c r="D135" s="33" t="n"/>
      <c r="E135" s="32" t="n"/>
      <c r="F135" s="34">
        <f>IF(D135="","",IFERROR(IF(VLOOKUP(E135,'Categorías'!$B$7:$C$28,2,FALSE)="","Sin grupo",VLOOKUP(E135,'Categorías'!$B$7:$C$28,2,FALSE)),"Sin grupo"))</f>
        <v/>
      </c>
      <c r="G135" s="27">
        <f>IF(OR(D135="",B135=""),"",DATE(YEAR(B135),MONTH(B135),1))</f>
        <v/>
      </c>
      <c r="H135" s="34">
        <f>IF(D135="","",IF(OR(B135="",F135="Sin grupo"),"Revisar","OK"))</f>
        <v/>
      </c>
    </row>
    <row r="136">
      <c r="B136" s="31" t="n"/>
      <c r="C136" s="32" t="n"/>
      <c r="D136" s="33" t="n"/>
      <c r="E136" s="32" t="n"/>
      <c r="F136" s="34">
        <f>IF(D136="","",IFERROR(IF(VLOOKUP(E136,'Categorías'!$B$7:$C$28,2,FALSE)="","Sin grupo",VLOOKUP(E136,'Categorías'!$B$7:$C$28,2,FALSE)),"Sin grupo"))</f>
        <v/>
      </c>
      <c r="G136" s="27">
        <f>IF(OR(D136="",B136=""),"",DATE(YEAR(B136),MONTH(B136),1))</f>
        <v/>
      </c>
      <c r="H136" s="34">
        <f>IF(D136="","",IF(OR(B136="",F136="Sin grupo"),"Revisar","OK"))</f>
        <v/>
      </c>
    </row>
    <row r="137">
      <c r="B137" s="31" t="n"/>
      <c r="C137" s="32" t="n"/>
      <c r="D137" s="33" t="n"/>
      <c r="E137" s="32" t="n"/>
      <c r="F137" s="34">
        <f>IF(D137="","",IFERROR(IF(VLOOKUP(E137,'Categorías'!$B$7:$C$28,2,FALSE)="","Sin grupo",VLOOKUP(E137,'Categorías'!$B$7:$C$28,2,FALSE)),"Sin grupo"))</f>
        <v/>
      </c>
      <c r="G137" s="27">
        <f>IF(OR(D137="",B137=""),"",DATE(YEAR(B137),MONTH(B137),1))</f>
        <v/>
      </c>
      <c r="H137" s="34">
        <f>IF(D137="","",IF(OR(B137="",F137="Sin grupo"),"Revisar","OK"))</f>
        <v/>
      </c>
    </row>
    <row r="138">
      <c r="B138" s="31" t="n"/>
      <c r="C138" s="32" t="n"/>
      <c r="D138" s="33" t="n"/>
      <c r="E138" s="32" t="n"/>
      <c r="F138" s="34">
        <f>IF(D138="","",IFERROR(IF(VLOOKUP(E138,'Categorías'!$B$7:$C$28,2,FALSE)="","Sin grupo",VLOOKUP(E138,'Categorías'!$B$7:$C$28,2,FALSE)),"Sin grupo"))</f>
        <v/>
      </c>
      <c r="G138" s="27">
        <f>IF(OR(D138="",B138=""),"",DATE(YEAR(B138),MONTH(B138),1))</f>
        <v/>
      </c>
      <c r="H138" s="34">
        <f>IF(D138="","",IF(OR(B138="",F138="Sin grupo"),"Revisar","OK"))</f>
        <v/>
      </c>
    </row>
    <row r="139">
      <c r="B139" s="31" t="n"/>
      <c r="C139" s="32" t="n"/>
      <c r="D139" s="33" t="n"/>
      <c r="E139" s="32" t="n"/>
      <c r="F139" s="34">
        <f>IF(D139="","",IFERROR(IF(VLOOKUP(E139,'Categorías'!$B$7:$C$28,2,FALSE)="","Sin grupo",VLOOKUP(E139,'Categorías'!$B$7:$C$28,2,FALSE)),"Sin grupo"))</f>
        <v/>
      </c>
      <c r="G139" s="27">
        <f>IF(OR(D139="",B139=""),"",DATE(YEAR(B139),MONTH(B139),1))</f>
        <v/>
      </c>
      <c r="H139" s="34">
        <f>IF(D139="","",IF(OR(B139="",F139="Sin grupo"),"Revisar","OK"))</f>
        <v/>
      </c>
    </row>
    <row r="140">
      <c r="B140" s="31" t="n"/>
      <c r="C140" s="32" t="n"/>
      <c r="D140" s="33" t="n"/>
      <c r="E140" s="32" t="n"/>
      <c r="F140" s="34">
        <f>IF(D140="","",IFERROR(IF(VLOOKUP(E140,'Categorías'!$B$7:$C$28,2,FALSE)="","Sin grupo",VLOOKUP(E140,'Categorías'!$B$7:$C$28,2,FALSE)),"Sin grupo"))</f>
        <v/>
      </c>
      <c r="G140" s="27">
        <f>IF(OR(D140="",B140=""),"",DATE(YEAR(B140),MONTH(B140),1))</f>
        <v/>
      </c>
      <c r="H140" s="34">
        <f>IF(D140="","",IF(OR(B140="",F140="Sin grupo"),"Revisar","OK"))</f>
        <v/>
      </c>
    </row>
    <row r="141">
      <c r="B141" s="31" t="n"/>
      <c r="C141" s="32" t="n"/>
      <c r="D141" s="33" t="n"/>
      <c r="E141" s="32" t="n"/>
      <c r="F141" s="34">
        <f>IF(D141="","",IFERROR(IF(VLOOKUP(E141,'Categorías'!$B$7:$C$28,2,FALSE)="","Sin grupo",VLOOKUP(E141,'Categorías'!$B$7:$C$28,2,FALSE)),"Sin grupo"))</f>
        <v/>
      </c>
      <c r="G141" s="27">
        <f>IF(OR(D141="",B141=""),"",DATE(YEAR(B141),MONTH(B141),1))</f>
        <v/>
      </c>
      <c r="H141" s="34">
        <f>IF(D141="","",IF(OR(B141="",F141="Sin grupo"),"Revisar","OK"))</f>
        <v/>
      </c>
    </row>
    <row r="142">
      <c r="B142" s="31" t="n"/>
      <c r="C142" s="32" t="n"/>
      <c r="D142" s="33" t="n"/>
      <c r="E142" s="32" t="n"/>
      <c r="F142" s="34">
        <f>IF(D142="","",IFERROR(IF(VLOOKUP(E142,'Categorías'!$B$7:$C$28,2,FALSE)="","Sin grupo",VLOOKUP(E142,'Categorías'!$B$7:$C$28,2,FALSE)),"Sin grupo"))</f>
        <v/>
      </c>
      <c r="G142" s="27">
        <f>IF(OR(D142="",B142=""),"",DATE(YEAR(B142),MONTH(B142),1))</f>
        <v/>
      </c>
      <c r="H142" s="34">
        <f>IF(D142="","",IF(OR(B142="",F142="Sin grupo"),"Revisar","OK"))</f>
        <v/>
      </c>
    </row>
    <row r="143">
      <c r="B143" s="31" t="n"/>
      <c r="C143" s="32" t="n"/>
      <c r="D143" s="33" t="n"/>
      <c r="E143" s="32" t="n"/>
      <c r="F143" s="34">
        <f>IF(D143="","",IFERROR(IF(VLOOKUP(E143,'Categorías'!$B$7:$C$28,2,FALSE)="","Sin grupo",VLOOKUP(E143,'Categorías'!$B$7:$C$28,2,FALSE)),"Sin grupo"))</f>
        <v/>
      </c>
      <c r="G143" s="27">
        <f>IF(OR(D143="",B143=""),"",DATE(YEAR(B143),MONTH(B143),1))</f>
        <v/>
      </c>
      <c r="H143" s="34">
        <f>IF(D143="","",IF(OR(B143="",F143="Sin grupo"),"Revisar","OK"))</f>
        <v/>
      </c>
    </row>
    <row r="144">
      <c r="B144" s="31" t="n"/>
      <c r="C144" s="32" t="n"/>
      <c r="D144" s="33" t="n"/>
      <c r="E144" s="32" t="n"/>
      <c r="F144" s="34">
        <f>IF(D144="","",IFERROR(IF(VLOOKUP(E144,'Categorías'!$B$7:$C$28,2,FALSE)="","Sin grupo",VLOOKUP(E144,'Categorías'!$B$7:$C$28,2,FALSE)),"Sin grupo"))</f>
        <v/>
      </c>
      <c r="G144" s="27">
        <f>IF(OR(D144="",B144=""),"",DATE(YEAR(B144),MONTH(B144),1))</f>
        <v/>
      </c>
      <c r="H144" s="34">
        <f>IF(D144="","",IF(OR(B144="",F144="Sin grupo"),"Revisar","OK"))</f>
        <v/>
      </c>
    </row>
    <row r="145">
      <c r="B145" s="31" t="n"/>
      <c r="C145" s="32" t="n"/>
      <c r="D145" s="33" t="n"/>
      <c r="E145" s="32" t="n"/>
      <c r="F145" s="34">
        <f>IF(D145="","",IFERROR(IF(VLOOKUP(E145,'Categorías'!$B$7:$C$28,2,FALSE)="","Sin grupo",VLOOKUP(E145,'Categorías'!$B$7:$C$28,2,FALSE)),"Sin grupo"))</f>
        <v/>
      </c>
      <c r="G145" s="27">
        <f>IF(OR(D145="",B145=""),"",DATE(YEAR(B145),MONTH(B145),1))</f>
        <v/>
      </c>
      <c r="H145" s="34">
        <f>IF(D145="","",IF(OR(B145="",F145="Sin grupo"),"Revisar","OK"))</f>
        <v/>
      </c>
    </row>
    <row r="146">
      <c r="B146" s="31" t="n"/>
      <c r="C146" s="32" t="n"/>
      <c r="D146" s="33" t="n"/>
      <c r="E146" s="32" t="n"/>
      <c r="F146" s="34">
        <f>IF(D146="","",IFERROR(IF(VLOOKUP(E146,'Categorías'!$B$7:$C$28,2,FALSE)="","Sin grupo",VLOOKUP(E146,'Categorías'!$B$7:$C$28,2,FALSE)),"Sin grupo"))</f>
        <v/>
      </c>
      <c r="G146" s="27">
        <f>IF(OR(D146="",B146=""),"",DATE(YEAR(B146),MONTH(B146),1))</f>
        <v/>
      </c>
      <c r="H146" s="34">
        <f>IF(D146="","",IF(OR(B146="",F146="Sin grupo"),"Revisar","OK"))</f>
        <v/>
      </c>
    </row>
    <row r="147">
      <c r="B147" s="31" t="n"/>
      <c r="C147" s="32" t="n"/>
      <c r="D147" s="33" t="n"/>
      <c r="E147" s="32" t="n"/>
      <c r="F147" s="34">
        <f>IF(D147="","",IFERROR(IF(VLOOKUP(E147,'Categorías'!$B$7:$C$28,2,FALSE)="","Sin grupo",VLOOKUP(E147,'Categorías'!$B$7:$C$28,2,FALSE)),"Sin grupo"))</f>
        <v/>
      </c>
      <c r="G147" s="27">
        <f>IF(OR(D147="",B147=""),"",DATE(YEAR(B147),MONTH(B147),1))</f>
        <v/>
      </c>
      <c r="H147" s="34">
        <f>IF(D147="","",IF(OR(B147="",F147="Sin grupo"),"Revisar","OK"))</f>
        <v/>
      </c>
    </row>
    <row r="148">
      <c r="B148" s="31" t="n"/>
      <c r="C148" s="32" t="n"/>
      <c r="D148" s="33" t="n"/>
      <c r="E148" s="32" t="n"/>
      <c r="F148" s="34">
        <f>IF(D148="","",IFERROR(IF(VLOOKUP(E148,'Categorías'!$B$7:$C$28,2,FALSE)="","Sin grupo",VLOOKUP(E148,'Categorías'!$B$7:$C$28,2,FALSE)),"Sin grupo"))</f>
        <v/>
      </c>
      <c r="G148" s="27">
        <f>IF(OR(D148="",B148=""),"",DATE(YEAR(B148),MONTH(B148),1))</f>
        <v/>
      </c>
      <c r="H148" s="34">
        <f>IF(D148="","",IF(OR(B148="",F148="Sin grupo"),"Revisar","OK"))</f>
        <v/>
      </c>
    </row>
    <row r="149">
      <c r="B149" s="31" t="n"/>
      <c r="C149" s="32" t="n"/>
      <c r="D149" s="33" t="n"/>
      <c r="E149" s="32" t="n"/>
      <c r="F149" s="34">
        <f>IF(D149="","",IFERROR(IF(VLOOKUP(E149,'Categorías'!$B$7:$C$28,2,FALSE)="","Sin grupo",VLOOKUP(E149,'Categorías'!$B$7:$C$28,2,FALSE)),"Sin grupo"))</f>
        <v/>
      </c>
      <c r="G149" s="27">
        <f>IF(OR(D149="",B149=""),"",DATE(YEAR(B149),MONTH(B149),1))</f>
        <v/>
      </c>
      <c r="H149" s="34">
        <f>IF(D149="","",IF(OR(B149="",F149="Sin grupo"),"Revisar","OK"))</f>
        <v/>
      </c>
    </row>
    <row r="150">
      <c r="B150" s="31" t="n"/>
      <c r="C150" s="32" t="n"/>
      <c r="D150" s="33" t="n"/>
      <c r="E150" s="32" t="n"/>
      <c r="F150" s="34">
        <f>IF(D150="","",IFERROR(IF(VLOOKUP(E150,'Categorías'!$B$7:$C$28,2,FALSE)="","Sin grupo",VLOOKUP(E150,'Categorías'!$B$7:$C$28,2,FALSE)),"Sin grupo"))</f>
        <v/>
      </c>
      <c r="G150" s="27">
        <f>IF(OR(D150="",B150=""),"",DATE(YEAR(B150),MONTH(B150),1))</f>
        <v/>
      </c>
      <c r="H150" s="34">
        <f>IF(D150="","",IF(OR(B150="",F150="Sin grupo"),"Revisar","OK"))</f>
        <v/>
      </c>
    </row>
    <row r="151">
      <c r="B151" s="31" t="n"/>
      <c r="C151" s="32" t="n"/>
      <c r="D151" s="33" t="n"/>
      <c r="E151" s="32" t="n"/>
      <c r="F151" s="34">
        <f>IF(D151="","",IFERROR(IF(VLOOKUP(E151,'Categorías'!$B$7:$C$28,2,FALSE)="","Sin grupo",VLOOKUP(E151,'Categorías'!$B$7:$C$28,2,FALSE)),"Sin grupo"))</f>
        <v/>
      </c>
      <c r="G151" s="27">
        <f>IF(OR(D151="",B151=""),"",DATE(YEAR(B151),MONTH(B151),1))</f>
        <v/>
      </c>
      <c r="H151" s="34">
        <f>IF(D151="","",IF(OR(B151="",F151="Sin grupo"),"Revisar","OK"))</f>
        <v/>
      </c>
    </row>
    <row r="152">
      <c r="B152" s="31" t="n"/>
      <c r="C152" s="32" t="n"/>
      <c r="D152" s="33" t="n"/>
      <c r="E152" s="32" t="n"/>
      <c r="F152" s="34">
        <f>IF(D152="","",IFERROR(IF(VLOOKUP(E152,'Categorías'!$B$7:$C$28,2,FALSE)="","Sin grupo",VLOOKUP(E152,'Categorías'!$B$7:$C$28,2,FALSE)),"Sin grupo"))</f>
        <v/>
      </c>
      <c r="G152" s="27">
        <f>IF(OR(D152="",B152=""),"",DATE(YEAR(B152),MONTH(B152),1))</f>
        <v/>
      </c>
      <c r="H152" s="34">
        <f>IF(D152="","",IF(OR(B152="",F152="Sin grupo"),"Revisar","OK"))</f>
        <v/>
      </c>
    </row>
    <row r="153">
      <c r="B153" s="31" t="n"/>
      <c r="C153" s="32" t="n"/>
      <c r="D153" s="33" t="n"/>
      <c r="E153" s="32" t="n"/>
      <c r="F153" s="34">
        <f>IF(D153="","",IFERROR(IF(VLOOKUP(E153,'Categorías'!$B$7:$C$28,2,FALSE)="","Sin grupo",VLOOKUP(E153,'Categorías'!$B$7:$C$28,2,FALSE)),"Sin grupo"))</f>
        <v/>
      </c>
      <c r="G153" s="27">
        <f>IF(OR(D153="",B153=""),"",DATE(YEAR(B153),MONTH(B153),1))</f>
        <v/>
      </c>
      <c r="H153" s="34">
        <f>IF(D153="","",IF(OR(B153="",F153="Sin grupo"),"Revisar","OK"))</f>
        <v/>
      </c>
    </row>
    <row r="154">
      <c r="B154" s="31" t="n"/>
      <c r="C154" s="32" t="n"/>
      <c r="D154" s="33" t="n"/>
      <c r="E154" s="32" t="n"/>
      <c r="F154" s="34">
        <f>IF(D154="","",IFERROR(IF(VLOOKUP(E154,'Categorías'!$B$7:$C$28,2,FALSE)="","Sin grupo",VLOOKUP(E154,'Categorías'!$B$7:$C$28,2,FALSE)),"Sin grupo"))</f>
        <v/>
      </c>
      <c r="G154" s="27">
        <f>IF(OR(D154="",B154=""),"",DATE(YEAR(B154),MONTH(B154),1))</f>
        <v/>
      </c>
      <c r="H154" s="34">
        <f>IF(D154="","",IF(OR(B154="",F154="Sin grupo"),"Revisar","OK"))</f>
        <v/>
      </c>
    </row>
    <row r="155">
      <c r="B155" s="31" t="n"/>
      <c r="C155" s="32" t="n"/>
      <c r="D155" s="33" t="n"/>
      <c r="E155" s="32" t="n"/>
      <c r="F155" s="34">
        <f>IF(D155="","",IFERROR(IF(VLOOKUP(E155,'Categorías'!$B$7:$C$28,2,FALSE)="","Sin grupo",VLOOKUP(E155,'Categorías'!$B$7:$C$28,2,FALSE)),"Sin grupo"))</f>
        <v/>
      </c>
      <c r="G155" s="27">
        <f>IF(OR(D155="",B155=""),"",DATE(YEAR(B155),MONTH(B155),1))</f>
        <v/>
      </c>
      <c r="H155" s="34">
        <f>IF(D155="","",IF(OR(B155="",F155="Sin grupo"),"Revisar","OK"))</f>
        <v/>
      </c>
    </row>
    <row r="156">
      <c r="B156" s="31" t="n"/>
      <c r="C156" s="32" t="n"/>
      <c r="D156" s="33" t="n"/>
      <c r="E156" s="32" t="n"/>
      <c r="F156" s="34">
        <f>IF(D156="","",IFERROR(IF(VLOOKUP(E156,'Categorías'!$B$7:$C$28,2,FALSE)="","Sin grupo",VLOOKUP(E156,'Categorías'!$B$7:$C$28,2,FALSE)),"Sin grupo"))</f>
        <v/>
      </c>
      <c r="G156" s="27">
        <f>IF(OR(D156="",B156=""),"",DATE(YEAR(B156),MONTH(B156),1))</f>
        <v/>
      </c>
      <c r="H156" s="34">
        <f>IF(D156="","",IF(OR(B156="",F156="Sin grupo"),"Revisar","OK"))</f>
        <v/>
      </c>
    </row>
    <row r="157">
      <c r="B157" s="31" t="n"/>
      <c r="C157" s="32" t="n"/>
      <c r="D157" s="33" t="n"/>
      <c r="E157" s="32" t="n"/>
      <c r="F157" s="34">
        <f>IF(D157="","",IFERROR(IF(VLOOKUP(E157,'Categorías'!$B$7:$C$28,2,FALSE)="","Sin grupo",VLOOKUP(E157,'Categorías'!$B$7:$C$28,2,FALSE)),"Sin grupo"))</f>
        <v/>
      </c>
      <c r="G157" s="27">
        <f>IF(OR(D157="",B157=""),"",DATE(YEAR(B157),MONTH(B157),1))</f>
        <v/>
      </c>
      <c r="H157" s="34">
        <f>IF(D157="","",IF(OR(B157="",F157="Sin grupo"),"Revisar","OK"))</f>
        <v/>
      </c>
    </row>
    <row r="158">
      <c r="B158" s="31" t="n"/>
      <c r="C158" s="32" t="n"/>
      <c r="D158" s="33" t="n"/>
      <c r="E158" s="32" t="n"/>
      <c r="F158" s="34">
        <f>IF(D158="","",IFERROR(IF(VLOOKUP(E158,'Categorías'!$B$7:$C$28,2,FALSE)="","Sin grupo",VLOOKUP(E158,'Categorías'!$B$7:$C$28,2,FALSE)),"Sin grupo"))</f>
        <v/>
      </c>
      <c r="G158" s="27">
        <f>IF(OR(D158="",B158=""),"",DATE(YEAR(B158),MONTH(B158),1))</f>
        <v/>
      </c>
      <c r="H158" s="34">
        <f>IF(D158="","",IF(OR(B158="",F158="Sin grupo"),"Revisar","OK"))</f>
        <v/>
      </c>
    </row>
    <row r="159">
      <c r="B159" s="31" t="n"/>
      <c r="C159" s="32" t="n"/>
      <c r="D159" s="33" t="n"/>
      <c r="E159" s="32" t="n"/>
      <c r="F159" s="34">
        <f>IF(D159="","",IFERROR(IF(VLOOKUP(E159,'Categorías'!$B$7:$C$28,2,FALSE)="","Sin grupo",VLOOKUP(E159,'Categorías'!$B$7:$C$28,2,FALSE)),"Sin grupo"))</f>
        <v/>
      </c>
      <c r="G159" s="27">
        <f>IF(OR(D159="",B159=""),"",DATE(YEAR(B159),MONTH(B159),1))</f>
        <v/>
      </c>
      <c r="H159" s="34">
        <f>IF(D159="","",IF(OR(B159="",F159="Sin grupo"),"Revisar","OK"))</f>
        <v/>
      </c>
    </row>
    <row r="160">
      <c r="B160" s="31" t="n"/>
      <c r="C160" s="32" t="n"/>
      <c r="D160" s="33" t="n"/>
      <c r="E160" s="32" t="n"/>
      <c r="F160" s="34">
        <f>IF(D160="","",IFERROR(IF(VLOOKUP(E160,'Categorías'!$B$7:$C$28,2,FALSE)="","Sin grupo",VLOOKUP(E160,'Categorías'!$B$7:$C$28,2,FALSE)),"Sin grupo"))</f>
        <v/>
      </c>
      <c r="G160" s="27">
        <f>IF(OR(D160="",B160=""),"",DATE(YEAR(B160),MONTH(B160),1))</f>
        <v/>
      </c>
      <c r="H160" s="34">
        <f>IF(D160="","",IF(OR(B160="",F160="Sin grupo"),"Revisar","OK"))</f>
        <v/>
      </c>
    </row>
    <row r="161">
      <c r="B161" s="31" t="n"/>
      <c r="C161" s="32" t="n"/>
      <c r="D161" s="33" t="n"/>
      <c r="E161" s="32" t="n"/>
      <c r="F161" s="34">
        <f>IF(D161="","",IFERROR(IF(VLOOKUP(E161,'Categorías'!$B$7:$C$28,2,FALSE)="","Sin grupo",VLOOKUP(E161,'Categorías'!$B$7:$C$28,2,FALSE)),"Sin grupo"))</f>
        <v/>
      </c>
      <c r="G161" s="27">
        <f>IF(OR(D161="",B161=""),"",DATE(YEAR(B161),MONTH(B161),1))</f>
        <v/>
      </c>
      <c r="H161" s="34">
        <f>IF(D161="","",IF(OR(B161="",F161="Sin grupo"),"Revisar","OK"))</f>
        <v/>
      </c>
    </row>
    <row r="162">
      <c r="B162" s="31" t="n"/>
      <c r="C162" s="32" t="n"/>
      <c r="D162" s="33" t="n"/>
      <c r="E162" s="32" t="n"/>
      <c r="F162" s="34">
        <f>IF(D162="","",IFERROR(IF(VLOOKUP(E162,'Categorías'!$B$7:$C$28,2,FALSE)="","Sin grupo",VLOOKUP(E162,'Categorías'!$B$7:$C$28,2,FALSE)),"Sin grupo"))</f>
        <v/>
      </c>
      <c r="G162" s="27">
        <f>IF(OR(D162="",B162=""),"",DATE(YEAR(B162),MONTH(B162),1))</f>
        <v/>
      </c>
      <c r="H162" s="34">
        <f>IF(D162="","",IF(OR(B162="",F162="Sin grupo"),"Revisar","OK"))</f>
        <v/>
      </c>
    </row>
    <row r="163">
      <c r="B163" s="31" t="n"/>
      <c r="C163" s="32" t="n"/>
      <c r="D163" s="33" t="n"/>
      <c r="E163" s="32" t="n"/>
      <c r="F163" s="34">
        <f>IF(D163="","",IFERROR(IF(VLOOKUP(E163,'Categorías'!$B$7:$C$28,2,FALSE)="","Sin grupo",VLOOKUP(E163,'Categorías'!$B$7:$C$28,2,FALSE)),"Sin grupo"))</f>
        <v/>
      </c>
      <c r="G163" s="27">
        <f>IF(OR(D163="",B163=""),"",DATE(YEAR(B163),MONTH(B163),1))</f>
        <v/>
      </c>
      <c r="H163" s="34">
        <f>IF(D163="","",IF(OR(B163="",F163="Sin grupo"),"Revisar","OK"))</f>
        <v/>
      </c>
    </row>
    <row r="164">
      <c r="B164" s="31" t="n"/>
      <c r="C164" s="32" t="n"/>
      <c r="D164" s="33" t="n"/>
      <c r="E164" s="32" t="n"/>
      <c r="F164" s="34">
        <f>IF(D164="","",IFERROR(IF(VLOOKUP(E164,'Categorías'!$B$7:$C$28,2,FALSE)="","Sin grupo",VLOOKUP(E164,'Categorías'!$B$7:$C$28,2,FALSE)),"Sin grupo"))</f>
        <v/>
      </c>
      <c r="G164" s="27">
        <f>IF(OR(D164="",B164=""),"",DATE(YEAR(B164),MONTH(B164),1))</f>
        <v/>
      </c>
      <c r="H164" s="34">
        <f>IF(D164="","",IF(OR(B164="",F164="Sin grupo"),"Revisar","OK"))</f>
        <v/>
      </c>
    </row>
    <row r="165">
      <c r="B165" s="31" t="n"/>
      <c r="C165" s="32" t="n"/>
      <c r="D165" s="33" t="n"/>
      <c r="E165" s="32" t="n"/>
      <c r="F165" s="34">
        <f>IF(D165="","",IFERROR(IF(VLOOKUP(E165,'Categorías'!$B$7:$C$28,2,FALSE)="","Sin grupo",VLOOKUP(E165,'Categorías'!$B$7:$C$28,2,FALSE)),"Sin grupo"))</f>
        <v/>
      </c>
      <c r="G165" s="27">
        <f>IF(OR(D165="",B165=""),"",DATE(YEAR(B165),MONTH(B165),1))</f>
        <v/>
      </c>
      <c r="H165" s="34">
        <f>IF(D165="","",IF(OR(B165="",F165="Sin grupo"),"Revisar","OK"))</f>
        <v/>
      </c>
    </row>
    <row r="166">
      <c r="B166" s="31" t="n"/>
      <c r="C166" s="32" t="n"/>
      <c r="D166" s="33" t="n"/>
      <c r="E166" s="32" t="n"/>
      <c r="F166" s="34">
        <f>IF(D166="","",IFERROR(IF(VLOOKUP(E166,'Categorías'!$B$7:$C$28,2,FALSE)="","Sin grupo",VLOOKUP(E166,'Categorías'!$B$7:$C$28,2,FALSE)),"Sin grupo"))</f>
        <v/>
      </c>
      <c r="G166" s="27">
        <f>IF(OR(D166="",B166=""),"",DATE(YEAR(B166),MONTH(B166),1))</f>
        <v/>
      </c>
      <c r="H166" s="34">
        <f>IF(D166="","",IF(OR(B166="",F166="Sin grupo"),"Revisar","OK"))</f>
        <v/>
      </c>
    </row>
    <row r="167">
      <c r="B167" s="31" t="n"/>
      <c r="C167" s="32" t="n"/>
      <c r="D167" s="33" t="n"/>
      <c r="E167" s="32" t="n"/>
      <c r="F167" s="34">
        <f>IF(D167="","",IFERROR(IF(VLOOKUP(E167,'Categorías'!$B$7:$C$28,2,FALSE)="","Sin grupo",VLOOKUP(E167,'Categorías'!$B$7:$C$28,2,FALSE)),"Sin grupo"))</f>
        <v/>
      </c>
      <c r="G167" s="27">
        <f>IF(OR(D167="",B167=""),"",DATE(YEAR(B167),MONTH(B167),1))</f>
        <v/>
      </c>
      <c r="H167" s="34">
        <f>IF(D167="","",IF(OR(B167="",F167="Sin grupo"),"Revisar","OK"))</f>
        <v/>
      </c>
    </row>
    <row r="168">
      <c r="B168" s="31" t="n"/>
      <c r="C168" s="32" t="n"/>
      <c r="D168" s="33" t="n"/>
      <c r="E168" s="32" t="n"/>
      <c r="F168" s="34">
        <f>IF(D168="","",IFERROR(IF(VLOOKUP(E168,'Categorías'!$B$7:$C$28,2,FALSE)="","Sin grupo",VLOOKUP(E168,'Categorías'!$B$7:$C$28,2,FALSE)),"Sin grupo"))</f>
        <v/>
      </c>
      <c r="G168" s="27">
        <f>IF(OR(D168="",B168=""),"",DATE(YEAR(B168),MONTH(B168),1))</f>
        <v/>
      </c>
      <c r="H168" s="34">
        <f>IF(D168="","",IF(OR(B168="",F168="Sin grupo"),"Revisar","OK"))</f>
        <v/>
      </c>
    </row>
    <row r="169">
      <c r="B169" s="31" t="n"/>
      <c r="C169" s="32" t="n"/>
      <c r="D169" s="33" t="n"/>
      <c r="E169" s="32" t="n"/>
      <c r="F169" s="34">
        <f>IF(D169="","",IFERROR(IF(VLOOKUP(E169,'Categorías'!$B$7:$C$28,2,FALSE)="","Sin grupo",VLOOKUP(E169,'Categorías'!$B$7:$C$28,2,FALSE)),"Sin grupo"))</f>
        <v/>
      </c>
      <c r="G169" s="27">
        <f>IF(OR(D169="",B169=""),"",DATE(YEAR(B169),MONTH(B169),1))</f>
        <v/>
      </c>
      <c r="H169" s="34">
        <f>IF(D169="","",IF(OR(B169="",F169="Sin grupo"),"Revisar","OK"))</f>
        <v/>
      </c>
    </row>
    <row r="170">
      <c r="B170" s="31" t="n"/>
      <c r="C170" s="32" t="n"/>
      <c r="D170" s="33" t="n"/>
      <c r="E170" s="32" t="n"/>
      <c r="F170" s="34">
        <f>IF(D170="","",IFERROR(IF(VLOOKUP(E170,'Categorías'!$B$7:$C$28,2,FALSE)="","Sin grupo",VLOOKUP(E170,'Categorías'!$B$7:$C$28,2,FALSE)),"Sin grupo"))</f>
        <v/>
      </c>
      <c r="G170" s="27">
        <f>IF(OR(D170="",B170=""),"",DATE(YEAR(B170),MONTH(B170),1))</f>
        <v/>
      </c>
      <c r="H170" s="34">
        <f>IF(D170="","",IF(OR(B170="",F170="Sin grupo"),"Revisar","OK"))</f>
        <v/>
      </c>
    </row>
    <row r="171">
      <c r="B171" s="31" t="n"/>
      <c r="C171" s="32" t="n"/>
      <c r="D171" s="33" t="n"/>
      <c r="E171" s="32" t="n"/>
      <c r="F171" s="34">
        <f>IF(D171="","",IFERROR(IF(VLOOKUP(E171,'Categorías'!$B$7:$C$28,2,FALSE)="","Sin grupo",VLOOKUP(E171,'Categorías'!$B$7:$C$28,2,FALSE)),"Sin grupo"))</f>
        <v/>
      </c>
      <c r="G171" s="27">
        <f>IF(OR(D171="",B171=""),"",DATE(YEAR(B171),MONTH(B171),1))</f>
        <v/>
      </c>
      <c r="H171" s="34">
        <f>IF(D171="","",IF(OR(B171="",F171="Sin grupo"),"Revisar","OK"))</f>
        <v/>
      </c>
    </row>
    <row r="172">
      <c r="B172" s="31" t="n"/>
      <c r="C172" s="32" t="n"/>
      <c r="D172" s="33" t="n"/>
      <c r="E172" s="32" t="n"/>
      <c r="F172" s="34">
        <f>IF(D172="","",IFERROR(IF(VLOOKUP(E172,'Categorías'!$B$7:$C$28,2,FALSE)="","Sin grupo",VLOOKUP(E172,'Categorías'!$B$7:$C$28,2,FALSE)),"Sin grupo"))</f>
        <v/>
      </c>
      <c r="G172" s="27">
        <f>IF(OR(D172="",B172=""),"",DATE(YEAR(B172),MONTH(B172),1))</f>
        <v/>
      </c>
      <c r="H172" s="34">
        <f>IF(D172="","",IF(OR(B172="",F172="Sin grupo"),"Revisar","OK"))</f>
        <v/>
      </c>
    </row>
    <row r="173">
      <c r="B173" s="31" t="n"/>
      <c r="C173" s="32" t="n"/>
      <c r="D173" s="33" t="n"/>
      <c r="E173" s="32" t="n"/>
      <c r="F173" s="34">
        <f>IF(D173="","",IFERROR(IF(VLOOKUP(E173,'Categorías'!$B$7:$C$28,2,FALSE)="","Sin grupo",VLOOKUP(E173,'Categorías'!$B$7:$C$28,2,FALSE)),"Sin grupo"))</f>
        <v/>
      </c>
      <c r="G173" s="27">
        <f>IF(OR(D173="",B173=""),"",DATE(YEAR(B173),MONTH(B173),1))</f>
        <v/>
      </c>
      <c r="H173" s="34">
        <f>IF(D173="","",IF(OR(B173="",F173="Sin grupo"),"Revisar","OK"))</f>
        <v/>
      </c>
    </row>
    <row r="174">
      <c r="B174" s="31" t="n"/>
      <c r="C174" s="32" t="n"/>
      <c r="D174" s="33" t="n"/>
      <c r="E174" s="32" t="n"/>
      <c r="F174" s="34">
        <f>IF(D174="","",IFERROR(IF(VLOOKUP(E174,'Categorías'!$B$7:$C$28,2,FALSE)="","Sin grupo",VLOOKUP(E174,'Categorías'!$B$7:$C$28,2,FALSE)),"Sin grupo"))</f>
        <v/>
      </c>
      <c r="G174" s="27">
        <f>IF(OR(D174="",B174=""),"",DATE(YEAR(B174),MONTH(B174),1))</f>
        <v/>
      </c>
      <c r="H174" s="34">
        <f>IF(D174="","",IF(OR(B174="",F174="Sin grupo"),"Revisar","OK"))</f>
        <v/>
      </c>
    </row>
    <row r="175">
      <c r="B175" s="31" t="n"/>
      <c r="C175" s="32" t="n"/>
      <c r="D175" s="33" t="n"/>
      <c r="E175" s="32" t="n"/>
      <c r="F175" s="34">
        <f>IF(D175="","",IFERROR(IF(VLOOKUP(E175,'Categorías'!$B$7:$C$28,2,FALSE)="","Sin grupo",VLOOKUP(E175,'Categorías'!$B$7:$C$28,2,FALSE)),"Sin grupo"))</f>
        <v/>
      </c>
      <c r="G175" s="27">
        <f>IF(OR(D175="",B175=""),"",DATE(YEAR(B175),MONTH(B175),1))</f>
        <v/>
      </c>
      <c r="H175" s="34">
        <f>IF(D175="","",IF(OR(B175="",F175="Sin grupo"),"Revisar","OK"))</f>
        <v/>
      </c>
    </row>
    <row r="176">
      <c r="B176" s="31" t="n"/>
      <c r="C176" s="32" t="n"/>
      <c r="D176" s="33" t="n"/>
      <c r="E176" s="32" t="n"/>
      <c r="F176" s="34">
        <f>IF(D176="","",IFERROR(IF(VLOOKUP(E176,'Categorías'!$B$7:$C$28,2,FALSE)="","Sin grupo",VLOOKUP(E176,'Categorías'!$B$7:$C$28,2,FALSE)),"Sin grupo"))</f>
        <v/>
      </c>
      <c r="G176" s="27">
        <f>IF(OR(D176="",B176=""),"",DATE(YEAR(B176),MONTH(B176),1))</f>
        <v/>
      </c>
      <c r="H176" s="34">
        <f>IF(D176="","",IF(OR(B176="",F176="Sin grupo"),"Revisar","OK"))</f>
        <v/>
      </c>
    </row>
    <row r="177">
      <c r="B177" s="31" t="n"/>
      <c r="C177" s="32" t="n"/>
      <c r="D177" s="33" t="n"/>
      <c r="E177" s="32" t="n"/>
      <c r="F177" s="34">
        <f>IF(D177="","",IFERROR(IF(VLOOKUP(E177,'Categorías'!$B$7:$C$28,2,FALSE)="","Sin grupo",VLOOKUP(E177,'Categorías'!$B$7:$C$28,2,FALSE)),"Sin grupo"))</f>
        <v/>
      </c>
      <c r="G177" s="27">
        <f>IF(OR(D177="",B177=""),"",DATE(YEAR(B177),MONTH(B177),1))</f>
        <v/>
      </c>
      <c r="H177" s="34">
        <f>IF(D177="","",IF(OR(B177="",F177="Sin grupo"),"Revisar","OK"))</f>
        <v/>
      </c>
    </row>
    <row r="178">
      <c r="B178" s="31" t="n"/>
      <c r="C178" s="32" t="n"/>
      <c r="D178" s="33" t="n"/>
      <c r="E178" s="32" t="n"/>
      <c r="F178" s="34">
        <f>IF(D178="","",IFERROR(IF(VLOOKUP(E178,'Categorías'!$B$7:$C$28,2,FALSE)="","Sin grupo",VLOOKUP(E178,'Categorías'!$B$7:$C$28,2,FALSE)),"Sin grupo"))</f>
        <v/>
      </c>
      <c r="G178" s="27">
        <f>IF(OR(D178="",B178=""),"",DATE(YEAR(B178),MONTH(B178),1))</f>
        <v/>
      </c>
      <c r="H178" s="34">
        <f>IF(D178="","",IF(OR(B178="",F178="Sin grupo"),"Revisar","OK"))</f>
        <v/>
      </c>
    </row>
    <row r="179">
      <c r="B179" s="31" t="n"/>
      <c r="C179" s="32" t="n"/>
      <c r="D179" s="33" t="n"/>
      <c r="E179" s="32" t="n"/>
      <c r="F179" s="34">
        <f>IF(D179="","",IFERROR(IF(VLOOKUP(E179,'Categorías'!$B$7:$C$28,2,FALSE)="","Sin grupo",VLOOKUP(E179,'Categorías'!$B$7:$C$28,2,FALSE)),"Sin grupo"))</f>
        <v/>
      </c>
      <c r="G179" s="27">
        <f>IF(OR(D179="",B179=""),"",DATE(YEAR(B179),MONTH(B179),1))</f>
        <v/>
      </c>
      <c r="H179" s="34">
        <f>IF(D179="","",IF(OR(B179="",F179="Sin grupo"),"Revisar","OK"))</f>
        <v/>
      </c>
    </row>
    <row r="180">
      <c r="B180" s="31" t="n"/>
      <c r="C180" s="32" t="n"/>
      <c r="D180" s="33" t="n"/>
      <c r="E180" s="32" t="n"/>
      <c r="F180" s="34">
        <f>IF(D180="","",IFERROR(IF(VLOOKUP(E180,'Categorías'!$B$7:$C$28,2,FALSE)="","Sin grupo",VLOOKUP(E180,'Categorías'!$B$7:$C$28,2,FALSE)),"Sin grupo"))</f>
        <v/>
      </c>
      <c r="G180" s="27">
        <f>IF(OR(D180="",B180=""),"",DATE(YEAR(B180),MONTH(B180),1))</f>
        <v/>
      </c>
      <c r="H180" s="34">
        <f>IF(D180="","",IF(OR(B180="",F180="Sin grupo"),"Revisar","OK"))</f>
        <v/>
      </c>
    </row>
    <row r="181">
      <c r="B181" s="31" t="n"/>
      <c r="C181" s="32" t="n"/>
      <c r="D181" s="33" t="n"/>
      <c r="E181" s="32" t="n"/>
      <c r="F181" s="34">
        <f>IF(D181="","",IFERROR(IF(VLOOKUP(E181,'Categorías'!$B$7:$C$28,2,FALSE)="","Sin grupo",VLOOKUP(E181,'Categorías'!$B$7:$C$28,2,FALSE)),"Sin grupo"))</f>
        <v/>
      </c>
      <c r="G181" s="27">
        <f>IF(OR(D181="",B181=""),"",DATE(YEAR(B181),MONTH(B181),1))</f>
        <v/>
      </c>
      <c r="H181" s="34">
        <f>IF(D181="","",IF(OR(B181="",F181="Sin grupo"),"Revisar","OK"))</f>
        <v/>
      </c>
    </row>
    <row r="182">
      <c r="B182" s="31" t="n"/>
      <c r="C182" s="32" t="n"/>
      <c r="D182" s="33" t="n"/>
      <c r="E182" s="32" t="n"/>
      <c r="F182" s="34">
        <f>IF(D182="","",IFERROR(IF(VLOOKUP(E182,'Categorías'!$B$7:$C$28,2,FALSE)="","Sin grupo",VLOOKUP(E182,'Categorías'!$B$7:$C$28,2,FALSE)),"Sin grupo"))</f>
        <v/>
      </c>
      <c r="G182" s="27">
        <f>IF(OR(D182="",B182=""),"",DATE(YEAR(B182),MONTH(B182),1))</f>
        <v/>
      </c>
      <c r="H182" s="34">
        <f>IF(D182="","",IF(OR(B182="",F182="Sin grupo"),"Revisar","OK"))</f>
        <v/>
      </c>
    </row>
    <row r="183">
      <c r="B183" s="31" t="n"/>
      <c r="C183" s="32" t="n"/>
      <c r="D183" s="33" t="n"/>
      <c r="E183" s="32" t="n"/>
      <c r="F183" s="34">
        <f>IF(D183="","",IFERROR(IF(VLOOKUP(E183,'Categorías'!$B$7:$C$28,2,FALSE)="","Sin grupo",VLOOKUP(E183,'Categorías'!$B$7:$C$28,2,FALSE)),"Sin grupo"))</f>
        <v/>
      </c>
      <c r="G183" s="27">
        <f>IF(OR(D183="",B183=""),"",DATE(YEAR(B183),MONTH(B183),1))</f>
        <v/>
      </c>
      <c r="H183" s="34">
        <f>IF(D183="","",IF(OR(B183="",F183="Sin grupo"),"Revisar","OK"))</f>
        <v/>
      </c>
    </row>
    <row r="184">
      <c r="B184" s="31" t="n"/>
      <c r="C184" s="32" t="n"/>
      <c r="D184" s="33" t="n"/>
      <c r="E184" s="32" t="n"/>
      <c r="F184" s="34">
        <f>IF(D184="","",IFERROR(IF(VLOOKUP(E184,'Categorías'!$B$7:$C$28,2,FALSE)="","Sin grupo",VLOOKUP(E184,'Categorías'!$B$7:$C$28,2,FALSE)),"Sin grupo"))</f>
        <v/>
      </c>
      <c r="G184" s="27">
        <f>IF(OR(D184="",B184=""),"",DATE(YEAR(B184),MONTH(B184),1))</f>
        <v/>
      </c>
      <c r="H184" s="34">
        <f>IF(D184="","",IF(OR(B184="",F184="Sin grupo"),"Revisar","OK"))</f>
        <v/>
      </c>
    </row>
    <row r="185">
      <c r="B185" s="31" t="n"/>
      <c r="C185" s="32" t="n"/>
      <c r="D185" s="33" t="n"/>
      <c r="E185" s="32" t="n"/>
      <c r="F185" s="34">
        <f>IF(D185="","",IFERROR(IF(VLOOKUP(E185,'Categorías'!$B$7:$C$28,2,FALSE)="","Sin grupo",VLOOKUP(E185,'Categorías'!$B$7:$C$28,2,FALSE)),"Sin grupo"))</f>
        <v/>
      </c>
      <c r="G185" s="27">
        <f>IF(OR(D185="",B185=""),"",DATE(YEAR(B185),MONTH(B185),1))</f>
        <v/>
      </c>
      <c r="H185" s="34">
        <f>IF(D185="","",IF(OR(B185="",F185="Sin grupo"),"Revisar","OK"))</f>
        <v/>
      </c>
    </row>
    <row r="186">
      <c r="B186" s="31" t="n"/>
      <c r="C186" s="32" t="n"/>
      <c r="D186" s="33" t="n"/>
      <c r="E186" s="32" t="n"/>
      <c r="F186" s="34">
        <f>IF(D186="","",IFERROR(IF(VLOOKUP(E186,'Categorías'!$B$7:$C$28,2,FALSE)="","Sin grupo",VLOOKUP(E186,'Categorías'!$B$7:$C$28,2,FALSE)),"Sin grupo"))</f>
        <v/>
      </c>
      <c r="G186" s="27">
        <f>IF(OR(D186="",B186=""),"",DATE(YEAR(B186),MONTH(B186),1))</f>
        <v/>
      </c>
      <c r="H186" s="34">
        <f>IF(D186="","",IF(OR(B186="",F186="Sin grupo"),"Revisar","OK"))</f>
        <v/>
      </c>
    </row>
    <row r="187">
      <c r="B187" s="31" t="n"/>
      <c r="C187" s="32" t="n"/>
      <c r="D187" s="33" t="n"/>
      <c r="E187" s="32" t="n"/>
      <c r="F187" s="34">
        <f>IF(D187="","",IFERROR(IF(VLOOKUP(E187,'Categorías'!$B$7:$C$28,2,FALSE)="","Sin grupo",VLOOKUP(E187,'Categorías'!$B$7:$C$28,2,FALSE)),"Sin grupo"))</f>
        <v/>
      </c>
      <c r="G187" s="27">
        <f>IF(OR(D187="",B187=""),"",DATE(YEAR(B187),MONTH(B187),1))</f>
        <v/>
      </c>
      <c r="H187" s="34">
        <f>IF(D187="","",IF(OR(B187="",F187="Sin grupo"),"Revisar","OK"))</f>
        <v/>
      </c>
    </row>
    <row r="188">
      <c r="B188" s="31" t="n"/>
      <c r="C188" s="32" t="n"/>
      <c r="D188" s="33" t="n"/>
      <c r="E188" s="32" t="n"/>
      <c r="F188" s="34">
        <f>IF(D188="","",IFERROR(IF(VLOOKUP(E188,'Categorías'!$B$7:$C$28,2,FALSE)="","Sin grupo",VLOOKUP(E188,'Categorías'!$B$7:$C$28,2,FALSE)),"Sin grupo"))</f>
        <v/>
      </c>
      <c r="G188" s="27">
        <f>IF(OR(D188="",B188=""),"",DATE(YEAR(B188),MONTH(B188),1))</f>
        <v/>
      </c>
      <c r="H188" s="34">
        <f>IF(D188="","",IF(OR(B188="",F188="Sin grupo"),"Revisar","OK"))</f>
        <v/>
      </c>
    </row>
    <row r="189">
      <c r="B189" s="31" t="n"/>
      <c r="C189" s="32" t="n"/>
      <c r="D189" s="33" t="n"/>
      <c r="E189" s="32" t="n"/>
      <c r="F189" s="34">
        <f>IF(D189="","",IFERROR(IF(VLOOKUP(E189,'Categorías'!$B$7:$C$28,2,FALSE)="","Sin grupo",VLOOKUP(E189,'Categorías'!$B$7:$C$28,2,FALSE)),"Sin grupo"))</f>
        <v/>
      </c>
      <c r="G189" s="27">
        <f>IF(OR(D189="",B189=""),"",DATE(YEAR(B189),MONTH(B189),1))</f>
        <v/>
      </c>
      <c r="H189" s="34">
        <f>IF(D189="","",IF(OR(B189="",F189="Sin grupo"),"Revisar","OK"))</f>
        <v/>
      </c>
    </row>
    <row r="190">
      <c r="B190" s="31" t="n"/>
      <c r="C190" s="32" t="n"/>
      <c r="D190" s="33" t="n"/>
      <c r="E190" s="32" t="n"/>
      <c r="F190" s="34">
        <f>IF(D190="","",IFERROR(IF(VLOOKUP(E190,'Categorías'!$B$7:$C$28,2,FALSE)="","Sin grupo",VLOOKUP(E190,'Categorías'!$B$7:$C$28,2,FALSE)),"Sin grupo"))</f>
        <v/>
      </c>
      <c r="G190" s="27">
        <f>IF(OR(D190="",B190=""),"",DATE(YEAR(B190),MONTH(B190),1))</f>
        <v/>
      </c>
      <c r="H190" s="34">
        <f>IF(D190="","",IF(OR(B190="",F190="Sin grupo"),"Revisar","OK"))</f>
        <v/>
      </c>
    </row>
    <row r="191">
      <c r="B191" s="31" t="n"/>
      <c r="C191" s="32" t="n"/>
      <c r="D191" s="33" t="n"/>
      <c r="E191" s="32" t="n"/>
      <c r="F191" s="34">
        <f>IF(D191="","",IFERROR(IF(VLOOKUP(E191,'Categorías'!$B$7:$C$28,2,FALSE)="","Sin grupo",VLOOKUP(E191,'Categorías'!$B$7:$C$28,2,FALSE)),"Sin grupo"))</f>
        <v/>
      </c>
      <c r="G191" s="27">
        <f>IF(OR(D191="",B191=""),"",DATE(YEAR(B191),MONTH(B191),1))</f>
        <v/>
      </c>
      <c r="H191" s="34">
        <f>IF(D191="","",IF(OR(B191="",F191="Sin grupo"),"Revisar","OK"))</f>
        <v/>
      </c>
    </row>
    <row r="192">
      <c r="B192" s="31" t="n"/>
      <c r="C192" s="32" t="n"/>
      <c r="D192" s="33" t="n"/>
      <c r="E192" s="32" t="n"/>
      <c r="F192" s="34">
        <f>IF(D192="","",IFERROR(IF(VLOOKUP(E192,'Categorías'!$B$7:$C$28,2,FALSE)="","Sin grupo",VLOOKUP(E192,'Categorías'!$B$7:$C$28,2,FALSE)),"Sin grupo"))</f>
        <v/>
      </c>
      <c r="G192" s="27">
        <f>IF(OR(D192="",B192=""),"",DATE(YEAR(B192),MONTH(B192),1))</f>
        <v/>
      </c>
      <c r="H192" s="34">
        <f>IF(D192="","",IF(OR(B192="",F192="Sin grupo"),"Revisar","OK"))</f>
        <v/>
      </c>
    </row>
    <row r="193">
      <c r="B193" s="31" t="n"/>
      <c r="C193" s="32" t="n"/>
      <c r="D193" s="33" t="n"/>
      <c r="E193" s="32" t="n"/>
      <c r="F193" s="34">
        <f>IF(D193="","",IFERROR(IF(VLOOKUP(E193,'Categorías'!$B$7:$C$28,2,FALSE)="","Sin grupo",VLOOKUP(E193,'Categorías'!$B$7:$C$28,2,FALSE)),"Sin grupo"))</f>
        <v/>
      </c>
      <c r="G193" s="27">
        <f>IF(OR(D193="",B193=""),"",DATE(YEAR(B193),MONTH(B193),1))</f>
        <v/>
      </c>
      <c r="H193" s="34">
        <f>IF(D193="","",IF(OR(B193="",F193="Sin grupo"),"Revisar","OK"))</f>
        <v/>
      </c>
    </row>
    <row r="194">
      <c r="B194" s="31" t="n"/>
      <c r="C194" s="32" t="n"/>
      <c r="D194" s="33" t="n"/>
      <c r="E194" s="32" t="n"/>
      <c r="F194" s="34">
        <f>IF(D194="","",IFERROR(IF(VLOOKUP(E194,'Categorías'!$B$7:$C$28,2,FALSE)="","Sin grupo",VLOOKUP(E194,'Categorías'!$B$7:$C$28,2,FALSE)),"Sin grupo"))</f>
        <v/>
      </c>
      <c r="G194" s="27">
        <f>IF(OR(D194="",B194=""),"",DATE(YEAR(B194),MONTH(B194),1))</f>
        <v/>
      </c>
      <c r="H194" s="34">
        <f>IF(D194="","",IF(OR(B194="",F194="Sin grupo"),"Revisar","OK"))</f>
        <v/>
      </c>
    </row>
    <row r="195">
      <c r="B195" s="31" t="n"/>
      <c r="C195" s="32" t="n"/>
      <c r="D195" s="33" t="n"/>
      <c r="E195" s="32" t="n"/>
      <c r="F195" s="34">
        <f>IF(D195="","",IFERROR(IF(VLOOKUP(E195,'Categorías'!$B$7:$C$28,2,FALSE)="","Sin grupo",VLOOKUP(E195,'Categorías'!$B$7:$C$28,2,FALSE)),"Sin grupo"))</f>
        <v/>
      </c>
      <c r="G195" s="27">
        <f>IF(OR(D195="",B195=""),"",DATE(YEAR(B195),MONTH(B195),1))</f>
        <v/>
      </c>
      <c r="H195" s="34">
        <f>IF(D195="","",IF(OR(B195="",F195="Sin grupo"),"Revisar","OK"))</f>
        <v/>
      </c>
    </row>
    <row r="196">
      <c r="B196" s="31" t="n"/>
      <c r="C196" s="32" t="n"/>
      <c r="D196" s="33" t="n"/>
      <c r="E196" s="32" t="n"/>
      <c r="F196" s="34">
        <f>IF(D196="","",IFERROR(IF(VLOOKUP(E196,'Categorías'!$B$7:$C$28,2,FALSE)="","Sin grupo",VLOOKUP(E196,'Categorías'!$B$7:$C$28,2,FALSE)),"Sin grupo"))</f>
        <v/>
      </c>
      <c r="G196" s="27">
        <f>IF(OR(D196="",B196=""),"",DATE(YEAR(B196),MONTH(B196),1))</f>
        <v/>
      </c>
      <c r="H196" s="34">
        <f>IF(D196="","",IF(OR(B196="",F196="Sin grupo"),"Revisar","OK"))</f>
        <v/>
      </c>
    </row>
    <row r="197">
      <c r="B197" s="31" t="n"/>
      <c r="C197" s="32" t="n"/>
      <c r="D197" s="33" t="n"/>
      <c r="E197" s="32" t="n"/>
      <c r="F197" s="34">
        <f>IF(D197="","",IFERROR(IF(VLOOKUP(E197,'Categorías'!$B$7:$C$28,2,FALSE)="","Sin grupo",VLOOKUP(E197,'Categorías'!$B$7:$C$28,2,FALSE)),"Sin grupo"))</f>
        <v/>
      </c>
      <c r="G197" s="27">
        <f>IF(OR(D197="",B197=""),"",DATE(YEAR(B197),MONTH(B197),1))</f>
        <v/>
      </c>
      <c r="H197" s="34">
        <f>IF(D197="","",IF(OR(B197="",F197="Sin grupo"),"Revisar","OK"))</f>
        <v/>
      </c>
    </row>
    <row r="198">
      <c r="B198" s="31" t="n"/>
      <c r="C198" s="32" t="n"/>
      <c r="D198" s="33" t="n"/>
      <c r="E198" s="32" t="n"/>
      <c r="F198" s="34">
        <f>IF(D198="","",IFERROR(IF(VLOOKUP(E198,'Categorías'!$B$7:$C$28,2,FALSE)="","Sin grupo",VLOOKUP(E198,'Categorías'!$B$7:$C$28,2,FALSE)),"Sin grupo"))</f>
        <v/>
      </c>
      <c r="G198" s="27">
        <f>IF(OR(D198="",B198=""),"",DATE(YEAR(B198),MONTH(B198),1))</f>
        <v/>
      </c>
      <c r="H198" s="34">
        <f>IF(D198="","",IF(OR(B198="",F198="Sin grupo"),"Revisar","OK"))</f>
        <v/>
      </c>
    </row>
    <row r="199">
      <c r="B199" s="31" t="n"/>
      <c r="C199" s="32" t="n"/>
      <c r="D199" s="33" t="n"/>
      <c r="E199" s="32" t="n"/>
      <c r="F199" s="34">
        <f>IF(D199="","",IFERROR(IF(VLOOKUP(E199,'Categorías'!$B$7:$C$28,2,FALSE)="","Sin grupo",VLOOKUP(E199,'Categorías'!$B$7:$C$28,2,FALSE)),"Sin grupo"))</f>
        <v/>
      </c>
      <c r="G199" s="27">
        <f>IF(OR(D199="",B199=""),"",DATE(YEAR(B199),MONTH(B199),1))</f>
        <v/>
      </c>
      <c r="H199" s="34">
        <f>IF(D199="","",IF(OR(B199="",F199="Sin grupo"),"Revisar","OK"))</f>
        <v/>
      </c>
    </row>
    <row r="200">
      <c r="B200" s="31" t="n"/>
      <c r="C200" s="32" t="n"/>
      <c r="D200" s="33" t="n"/>
      <c r="E200" s="32" t="n"/>
      <c r="F200" s="34">
        <f>IF(D200="","",IFERROR(IF(VLOOKUP(E200,'Categorías'!$B$7:$C$28,2,FALSE)="","Sin grupo",VLOOKUP(E200,'Categorías'!$B$7:$C$28,2,FALSE)),"Sin grupo"))</f>
        <v/>
      </c>
      <c r="G200" s="27">
        <f>IF(OR(D200="",B200=""),"",DATE(YEAR(B200),MONTH(B200),1))</f>
        <v/>
      </c>
      <c r="H200" s="34">
        <f>IF(D200="","",IF(OR(B200="",F200="Sin grupo"),"Revisar","OK"))</f>
        <v/>
      </c>
    </row>
    <row r="201">
      <c r="B201" s="31" t="n"/>
      <c r="C201" s="32" t="n"/>
      <c r="D201" s="33" t="n"/>
      <c r="E201" s="32" t="n"/>
      <c r="F201" s="34">
        <f>IF(D201="","",IFERROR(IF(VLOOKUP(E201,'Categorías'!$B$7:$C$28,2,FALSE)="","Sin grupo",VLOOKUP(E201,'Categorías'!$B$7:$C$28,2,FALSE)),"Sin grupo"))</f>
        <v/>
      </c>
      <c r="G201" s="27">
        <f>IF(OR(D201="",B201=""),"",DATE(YEAR(B201),MONTH(B201),1))</f>
        <v/>
      </c>
      <c r="H201" s="34">
        <f>IF(D201="","",IF(OR(B201="",F201="Sin grupo"),"Revisar","OK"))</f>
        <v/>
      </c>
    </row>
    <row r="202">
      <c r="B202" s="31" t="n"/>
      <c r="C202" s="32" t="n"/>
      <c r="D202" s="33" t="n"/>
      <c r="E202" s="32" t="n"/>
      <c r="F202" s="34">
        <f>IF(D202="","",IFERROR(IF(VLOOKUP(E202,'Categorías'!$B$7:$C$28,2,FALSE)="","Sin grupo",VLOOKUP(E202,'Categorías'!$B$7:$C$28,2,FALSE)),"Sin grupo"))</f>
        <v/>
      </c>
      <c r="G202" s="27">
        <f>IF(OR(D202="",B202=""),"",DATE(YEAR(B202),MONTH(B202),1))</f>
        <v/>
      </c>
      <c r="H202" s="34">
        <f>IF(D202="","",IF(OR(B202="",F202="Sin grupo"),"Revisar","OK"))</f>
        <v/>
      </c>
    </row>
    <row r="203">
      <c r="B203" s="31" t="n"/>
      <c r="C203" s="32" t="n"/>
      <c r="D203" s="33" t="n"/>
      <c r="E203" s="32" t="n"/>
      <c r="F203" s="34">
        <f>IF(D203="","",IFERROR(IF(VLOOKUP(E203,'Categorías'!$B$7:$C$28,2,FALSE)="","Sin grupo",VLOOKUP(E203,'Categorías'!$B$7:$C$28,2,FALSE)),"Sin grupo"))</f>
        <v/>
      </c>
      <c r="G203" s="27">
        <f>IF(OR(D203="",B203=""),"",DATE(YEAR(B203),MONTH(B203),1))</f>
        <v/>
      </c>
      <c r="H203" s="34">
        <f>IF(D203="","",IF(OR(B203="",F203="Sin grupo"),"Revisar","OK"))</f>
        <v/>
      </c>
    </row>
    <row r="204">
      <c r="B204" s="31" t="n"/>
      <c r="C204" s="32" t="n"/>
      <c r="D204" s="33" t="n"/>
      <c r="E204" s="32" t="n"/>
      <c r="F204" s="34">
        <f>IF(D204="","",IFERROR(IF(VLOOKUP(E204,'Categorías'!$B$7:$C$28,2,FALSE)="","Sin grupo",VLOOKUP(E204,'Categorías'!$B$7:$C$28,2,FALSE)),"Sin grupo"))</f>
        <v/>
      </c>
      <c r="G204" s="27">
        <f>IF(OR(D204="",B204=""),"",DATE(YEAR(B204),MONTH(B204),1))</f>
        <v/>
      </c>
      <c r="H204" s="34">
        <f>IF(D204="","",IF(OR(B204="",F204="Sin grupo"),"Revisar","OK"))</f>
        <v/>
      </c>
    </row>
    <row r="205">
      <c r="B205" s="31" t="n"/>
      <c r="C205" s="32" t="n"/>
      <c r="D205" s="33" t="n"/>
      <c r="E205" s="32" t="n"/>
      <c r="F205" s="34">
        <f>IF(D205="","",IFERROR(IF(VLOOKUP(E205,'Categorías'!$B$7:$C$28,2,FALSE)="","Sin grupo",VLOOKUP(E205,'Categorías'!$B$7:$C$28,2,FALSE)),"Sin grupo"))</f>
        <v/>
      </c>
      <c r="G205" s="27">
        <f>IF(OR(D205="",B205=""),"",DATE(YEAR(B205),MONTH(B205),1))</f>
        <v/>
      </c>
      <c r="H205" s="34">
        <f>IF(D205="","",IF(OR(B205="",F205="Sin grupo"),"Revisar","OK"))</f>
        <v/>
      </c>
    </row>
    <row r="206">
      <c r="B206" s="31" t="n"/>
      <c r="C206" s="32" t="n"/>
      <c r="D206" s="33" t="n"/>
      <c r="E206" s="32" t="n"/>
      <c r="F206" s="34">
        <f>IF(D206="","",IFERROR(IF(VLOOKUP(E206,'Categorías'!$B$7:$C$28,2,FALSE)="","Sin grupo",VLOOKUP(E206,'Categorías'!$B$7:$C$28,2,FALSE)),"Sin grupo"))</f>
        <v/>
      </c>
      <c r="G206" s="27">
        <f>IF(OR(D206="",B206=""),"",DATE(YEAR(B206),MONTH(B206),1))</f>
        <v/>
      </c>
      <c r="H206" s="34">
        <f>IF(D206="","",IF(OR(B206="",F206="Sin grupo"),"Revisar","OK"))</f>
        <v/>
      </c>
    </row>
    <row r="207">
      <c r="B207" s="31" t="n"/>
      <c r="C207" s="32" t="n"/>
      <c r="D207" s="33" t="n"/>
      <c r="E207" s="32" t="n"/>
      <c r="F207" s="34">
        <f>IF(D207="","",IFERROR(IF(VLOOKUP(E207,'Categorías'!$B$7:$C$28,2,FALSE)="","Sin grupo",VLOOKUP(E207,'Categorías'!$B$7:$C$28,2,FALSE)),"Sin grupo"))</f>
        <v/>
      </c>
      <c r="G207" s="27">
        <f>IF(OR(D207="",B207=""),"",DATE(YEAR(B207),MONTH(B207),1))</f>
        <v/>
      </c>
      <c r="H207" s="34">
        <f>IF(D207="","",IF(OR(B207="",F207="Sin grupo"),"Revisar","OK"))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F8:F207">
    <cfRule type="cellIs" priority="1" operator="equal" dxfId="4">
      <formula>"Necesidades"</formula>
    </cfRule>
    <cfRule type="cellIs" priority="2" operator="equal" dxfId="2">
      <formula>"Deseos"</formula>
    </cfRule>
    <cfRule type="cellIs" priority="3" operator="equal" dxfId="0">
      <formula>"Ahorro"</formula>
    </cfRule>
    <cfRule type="cellIs" priority="4" operator="equal" dxfId="1">
      <formula>"Sin grupo"</formula>
    </cfRule>
  </conditionalFormatting>
  <conditionalFormatting sqref="H8:H207">
    <cfRule type="cellIs" priority="5" operator="equal" dxfId="1">
      <formula>"Revisar"</formula>
    </cfRule>
    <cfRule type="cellIs" priority="6" operator="equal" dxfId="0">
      <formula>"OK"</formula>
    </cfRule>
  </conditionalFormatting>
  <dataValidations count="1">
    <dataValidation sqref="E8:E207" showDropDown="0" showInputMessage="0" showErrorMessage="0" allowBlank="1" type="list">
      <formula1>='Categorías'!$B$7:$B$28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E4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8" customWidth="1" min="3" max="3"/>
    <col width="15" customWidth="1" min="4" max="4"/>
    <col width="12" customWidth="1" min="5" max="5"/>
  </cols>
  <sheetData>
    <row r="2" ht="34" customHeight="1">
      <c r="B2" s="1" t="inlineStr">
        <is>
          <t>Ingresos netos</t>
        </is>
      </c>
      <c r="C2" s="2" t="n"/>
      <c r="D2" s="2" t="n"/>
      <c r="E2" s="2" t="n"/>
    </row>
    <row r="3">
      <c r="B3" s="3" t="inlineStr">
        <is>
          <t>Apunta solo lo que cobras de verdad (después de impuestos y cotizaciones): nómina, extras, ventas...</t>
        </is>
      </c>
    </row>
    <row r="5">
      <c r="B5" s="28" t="inlineStr">
        <is>
          <t>TOTAL INGRESOS</t>
        </is>
      </c>
      <c r="D5" s="26">
        <f>SUM(D8:D47)</f>
        <v/>
      </c>
    </row>
    <row r="7" ht="28" customHeight="1">
      <c r="B7" s="20" t="inlineStr">
        <is>
          <t>Fecha</t>
        </is>
      </c>
      <c r="C7" s="20" t="inlineStr">
        <is>
          <t>Concepto</t>
        </is>
      </c>
      <c r="D7" s="20" t="inlineStr">
        <is>
          <t>Importe neto</t>
        </is>
      </c>
      <c r="E7" s="20" t="inlineStr">
        <is>
          <t>Mes</t>
        </is>
      </c>
    </row>
    <row r="8">
      <c r="B8" s="31" t="n">
        <v>46140</v>
      </c>
      <c r="C8" s="32" t="inlineStr">
        <is>
          <t>Nómina del mes</t>
        </is>
      </c>
      <c r="D8" s="33" t="n">
        <v>2150</v>
      </c>
      <c r="E8" s="27">
        <f>IF(OR(D8="",B8=""),"",DATE(YEAR(B8),MONTH(B8),1))</f>
        <v/>
      </c>
    </row>
    <row r="9">
      <c r="B9" s="31" t="n">
        <v>46170</v>
      </c>
      <c r="C9" s="32" t="inlineStr">
        <is>
          <t>Nómina del mes</t>
        </is>
      </c>
      <c r="D9" s="33" t="n">
        <v>2150</v>
      </c>
      <c r="E9" s="27">
        <f>IF(OR(D9="",B9=""),"",DATE(YEAR(B9),MONTH(B9),1))</f>
        <v/>
      </c>
    </row>
    <row r="10">
      <c r="B10" s="31" t="n">
        <v>46188</v>
      </c>
      <c r="C10" s="32" t="inlineStr">
        <is>
          <t>Venta de artículos de segunda mano</t>
        </is>
      </c>
      <c r="D10" s="33" t="n">
        <v>120</v>
      </c>
      <c r="E10" s="27">
        <f>IF(OR(D10="",B10=""),"",DATE(YEAR(B10),MONTH(B10),1))</f>
        <v/>
      </c>
    </row>
    <row r="11">
      <c r="B11" s="31" t="n">
        <v>46201</v>
      </c>
      <c r="C11" s="32" t="inlineStr">
        <is>
          <t>Nómina del mes</t>
        </is>
      </c>
      <c r="D11" s="33" t="n">
        <v>2150</v>
      </c>
      <c r="E11" s="27">
        <f>IF(OR(D11="",B11=""),"",DATE(YEAR(B11),MONTH(B11),1))</f>
        <v/>
      </c>
    </row>
    <row r="12">
      <c r="B12" s="31" t="n">
        <v>46231</v>
      </c>
      <c r="C12" s="32" t="inlineStr">
        <is>
          <t>Nómina del mes</t>
        </is>
      </c>
      <c r="D12" s="33" t="n">
        <v>2150</v>
      </c>
      <c r="E12" s="27">
        <f>IF(OR(D12="",B12=""),"",DATE(YEAR(B12),MONTH(B12),1))</f>
        <v/>
      </c>
    </row>
    <row r="13">
      <c r="B13" s="31" t="n">
        <v>46262</v>
      </c>
      <c r="C13" s="32" t="inlineStr">
        <is>
          <t>Nómina del mes</t>
        </is>
      </c>
      <c r="D13" s="33" t="n">
        <v>2150</v>
      </c>
      <c r="E13" s="27">
        <f>IF(OR(D13="",B13=""),"",DATE(YEAR(B13),MONTH(B13),1))</f>
        <v/>
      </c>
    </row>
    <row r="14">
      <c r="B14" s="31" t="n">
        <v>46293</v>
      </c>
      <c r="C14" s="32" t="inlineStr">
        <is>
          <t>Nómina del mes</t>
        </is>
      </c>
      <c r="D14" s="33" t="n">
        <v>2150</v>
      </c>
      <c r="E14" s="27">
        <f>IF(OR(D14="",B14=""),"",DATE(YEAR(B14),MONTH(B14),1))</f>
        <v/>
      </c>
    </row>
    <row r="15">
      <c r="B15" s="31" t="n"/>
      <c r="C15" s="32" t="n"/>
      <c r="D15" s="33" t="n"/>
      <c r="E15" s="27">
        <f>IF(OR(D15="",B15=""),"",DATE(YEAR(B15),MONTH(B15),1))</f>
        <v/>
      </c>
    </row>
    <row r="16">
      <c r="B16" s="31" t="n"/>
      <c r="C16" s="32" t="n"/>
      <c r="D16" s="33" t="n"/>
      <c r="E16" s="27">
        <f>IF(OR(D16="",B16=""),"",DATE(YEAR(B16),MONTH(B16),1))</f>
        <v/>
      </c>
    </row>
    <row r="17">
      <c r="B17" s="31" t="n"/>
      <c r="C17" s="32" t="n"/>
      <c r="D17" s="33" t="n"/>
      <c r="E17" s="27">
        <f>IF(OR(D17="",B17=""),"",DATE(YEAR(B17),MONTH(B17),1))</f>
        <v/>
      </c>
    </row>
    <row r="18">
      <c r="B18" s="31" t="n"/>
      <c r="C18" s="32" t="n"/>
      <c r="D18" s="33" t="n"/>
      <c r="E18" s="27">
        <f>IF(OR(D18="",B18=""),"",DATE(YEAR(B18),MONTH(B18),1))</f>
        <v/>
      </c>
    </row>
    <row r="19">
      <c r="B19" s="31" t="n"/>
      <c r="C19" s="32" t="n"/>
      <c r="D19" s="33" t="n"/>
      <c r="E19" s="27">
        <f>IF(OR(D19="",B19=""),"",DATE(YEAR(B19),MONTH(B19),1))</f>
        <v/>
      </c>
    </row>
    <row r="20">
      <c r="B20" s="31" t="n"/>
      <c r="C20" s="32" t="n"/>
      <c r="D20" s="33" t="n"/>
      <c r="E20" s="27">
        <f>IF(OR(D20="",B20=""),"",DATE(YEAR(B20),MONTH(B20),1))</f>
        <v/>
      </c>
    </row>
    <row r="21">
      <c r="B21" s="31" t="n"/>
      <c r="C21" s="32" t="n"/>
      <c r="D21" s="33" t="n"/>
      <c r="E21" s="27">
        <f>IF(OR(D21="",B21=""),"",DATE(YEAR(B21),MONTH(B21),1))</f>
        <v/>
      </c>
    </row>
    <row r="22">
      <c r="B22" s="31" t="n"/>
      <c r="C22" s="32" t="n"/>
      <c r="D22" s="33" t="n"/>
      <c r="E22" s="27">
        <f>IF(OR(D22="",B22=""),"",DATE(YEAR(B22),MONTH(B22),1))</f>
        <v/>
      </c>
    </row>
    <row r="23">
      <c r="B23" s="31" t="n"/>
      <c r="C23" s="32" t="n"/>
      <c r="D23" s="33" t="n"/>
      <c r="E23" s="27">
        <f>IF(OR(D23="",B23=""),"",DATE(YEAR(B23),MONTH(B23),1))</f>
        <v/>
      </c>
    </row>
    <row r="24">
      <c r="B24" s="31" t="n"/>
      <c r="C24" s="32" t="n"/>
      <c r="D24" s="33" t="n"/>
      <c r="E24" s="27">
        <f>IF(OR(D24="",B24=""),"",DATE(YEAR(B24),MONTH(B24),1))</f>
        <v/>
      </c>
    </row>
    <row r="25">
      <c r="B25" s="31" t="n"/>
      <c r="C25" s="32" t="n"/>
      <c r="D25" s="33" t="n"/>
      <c r="E25" s="27">
        <f>IF(OR(D25="",B25=""),"",DATE(YEAR(B25),MONTH(B25),1))</f>
        <v/>
      </c>
    </row>
    <row r="26">
      <c r="B26" s="31" t="n"/>
      <c r="C26" s="32" t="n"/>
      <c r="D26" s="33" t="n"/>
      <c r="E26" s="27">
        <f>IF(OR(D26="",B26=""),"",DATE(YEAR(B26),MONTH(B26),1))</f>
        <v/>
      </c>
    </row>
    <row r="27">
      <c r="B27" s="31" t="n"/>
      <c r="C27" s="32" t="n"/>
      <c r="D27" s="33" t="n"/>
      <c r="E27" s="27">
        <f>IF(OR(D27="",B27=""),"",DATE(YEAR(B27),MONTH(B27),1))</f>
        <v/>
      </c>
    </row>
    <row r="28">
      <c r="B28" s="31" t="n"/>
      <c r="C28" s="32" t="n"/>
      <c r="D28" s="33" t="n"/>
      <c r="E28" s="27">
        <f>IF(OR(D28="",B28=""),"",DATE(YEAR(B28),MONTH(B28),1))</f>
        <v/>
      </c>
    </row>
    <row r="29">
      <c r="B29" s="31" t="n"/>
      <c r="C29" s="32" t="n"/>
      <c r="D29" s="33" t="n"/>
      <c r="E29" s="27">
        <f>IF(OR(D29="",B29=""),"",DATE(YEAR(B29),MONTH(B29),1))</f>
        <v/>
      </c>
    </row>
    <row r="30">
      <c r="B30" s="31" t="n"/>
      <c r="C30" s="32" t="n"/>
      <c r="D30" s="33" t="n"/>
      <c r="E30" s="27">
        <f>IF(OR(D30="",B30=""),"",DATE(YEAR(B30),MONTH(B30),1))</f>
        <v/>
      </c>
    </row>
    <row r="31">
      <c r="B31" s="31" t="n"/>
      <c r="C31" s="32" t="n"/>
      <c r="D31" s="33" t="n"/>
      <c r="E31" s="27">
        <f>IF(OR(D31="",B31=""),"",DATE(YEAR(B31),MONTH(B31),1))</f>
        <v/>
      </c>
    </row>
    <row r="32">
      <c r="B32" s="31" t="n"/>
      <c r="C32" s="32" t="n"/>
      <c r="D32" s="33" t="n"/>
      <c r="E32" s="27">
        <f>IF(OR(D32="",B32=""),"",DATE(YEAR(B32),MONTH(B32),1))</f>
        <v/>
      </c>
    </row>
    <row r="33">
      <c r="B33" s="31" t="n"/>
      <c r="C33" s="32" t="n"/>
      <c r="D33" s="33" t="n"/>
      <c r="E33" s="27">
        <f>IF(OR(D33="",B33=""),"",DATE(YEAR(B33),MONTH(B33),1))</f>
        <v/>
      </c>
    </row>
    <row r="34">
      <c r="B34" s="31" t="n"/>
      <c r="C34" s="32" t="n"/>
      <c r="D34" s="33" t="n"/>
      <c r="E34" s="27">
        <f>IF(OR(D34="",B34=""),"",DATE(YEAR(B34),MONTH(B34),1))</f>
        <v/>
      </c>
    </row>
    <row r="35">
      <c r="B35" s="31" t="n"/>
      <c r="C35" s="32" t="n"/>
      <c r="D35" s="33" t="n"/>
      <c r="E35" s="27">
        <f>IF(OR(D35="",B35=""),"",DATE(YEAR(B35),MONTH(B35),1))</f>
        <v/>
      </c>
    </row>
    <row r="36">
      <c r="B36" s="31" t="n"/>
      <c r="C36" s="32" t="n"/>
      <c r="D36" s="33" t="n"/>
      <c r="E36" s="27">
        <f>IF(OR(D36="",B36=""),"",DATE(YEAR(B36),MONTH(B36),1))</f>
        <v/>
      </c>
    </row>
    <row r="37">
      <c r="B37" s="31" t="n"/>
      <c r="C37" s="32" t="n"/>
      <c r="D37" s="33" t="n"/>
      <c r="E37" s="27">
        <f>IF(OR(D37="",B37=""),"",DATE(YEAR(B37),MONTH(B37),1))</f>
        <v/>
      </c>
    </row>
    <row r="38">
      <c r="B38" s="31" t="n"/>
      <c r="C38" s="32" t="n"/>
      <c r="D38" s="33" t="n"/>
      <c r="E38" s="27">
        <f>IF(OR(D38="",B38=""),"",DATE(YEAR(B38),MONTH(B38),1))</f>
        <v/>
      </c>
    </row>
    <row r="39">
      <c r="B39" s="31" t="n"/>
      <c r="C39" s="32" t="n"/>
      <c r="D39" s="33" t="n"/>
      <c r="E39" s="27">
        <f>IF(OR(D39="",B39=""),"",DATE(YEAR(B39),MONTH(B39),1))</f>
        <v/>
      </c>
    </row>
    <row r="40">
      <c r="B40" s="31" t="n"/>
      <c r="C40" s="32" t="n"/>
      <c r="D40" s="33" t="n"/>
      <c r="E40" s="27">
        <f>IF(OR(D40="",B40=""),"",DATE(YEAR(B40),MONTH(B40),1))</f>
        <v/>
      </c>
    </row>
    <row r="41">
      <c r="B41" s="31" t="n"/>
      <c r="C41" s="32" t="n"/>
      <c r="D41" s="33" t="n"/>
      <c r="E41" s="27">
        <f>IF(OR(D41="",B41=""),"",DATE(YEAR(B41),MONTH(B41),1))</f>
        <v/>
      </c>
    </row>
    <row r="42">
      <c r="B42" s="31" t="n"/>
      <c r="C42" s="32" t="n"/>
      <c r="D42" s="33" t="n"/>
      <c r="E42" s="27">
        <f>IF(OR(D42="",B42=""),"",DATE(YEAR(B42),MONTH(B42),1))</f>
        <v/>
      </c>
    </row>
    <row r="43">
      <c r="B43" s="31" t="n"/>
      <c r="C43" s="32" t="n"/>
      <c r="D43" s="33" t="n"/>
      <c r="E43" s="27">
        <f>IF(OR(D43="",B43=""),"",DATE(YEAR(B43),MONTH(B43),1))</f>
        <v/>
      </c>
    </row>
    <row r="44">
      <c r="B44" s="31" t="n"/>
      <c r="C44" s="32" t="n"/>
      <c r="D44" s="33" t="n"/>
      <c r="E44" s="27">
        <f>IF(OR(D44="",B44=""),"",DATE(YEAR(B44),MONTH(B44),1))</f>
        <v/>
      </c>
    </row>
    <row r="45">
      <c r="B45" s="31" t="n"/>
      <c r="C45" s="32" t="n"/>
      <c r="D45" s="33" t="n"/>
      <c r="E45" s="27">
        <f>IF(OR(D45="",B45=""),"",DATE(YEAR(B45),MONTH(B45),1))</f>
        <v/>
      </c>
    </row>
    <row r="46">
      <c r="B46" s="31" t="n"/>
      <c r="C46" s="32" t="n"/>
      <c r="D46" s="33" t="n"/>
      <c r="E46" s="27">
        <f>IF(OR(D46="",B46=""),"",DATE(YEAR(B46),MONTH(B46),1))</f>
        <v/>
      </c>
    </row>
    <row r="47">
      <c r="B47" s="31" t="n"/>
      <c r="C47" s="32" t="n"/>
      <c r="D47" s="33" t="n"/>
      <c r="E47" s="27">
        <f>IF(OR(D47="",B47=""),"",DATE(YEAR(B47),MONTH(B47),1))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E3"/>
    <mergeCell ref="B2:E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F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32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2" ht="34" customHeight="1">
      <c r="B2" s="1" t="inlineStr">
        <is>
          <t>Categorías y grupo 50/30/20</t>
        </is>
      </c>
      <c r="C2" s="2" t="n"/>
      <c r="D2" s="2" t="n"/>
      <c r="E2" s="2" t="n"/>
      <c r="F2" s="2" t="n"/>
    </row>
    <row r="3">
      <c r="B3" s="3" t="inlineStr">
        <is>
          <t>Asigna cada categoría a Necesidades, Deseos o Ahorro. Aquí ves cuánto gastas en cada una este mes.</t>
        </is>
      </c>
    </row>
    <row r="5">
      <c r="B5" s="28" t="inlineStr">
        <is>
          <t>TOTAL</t>
        </is>
      </c>
      <c r="D5" s="26">
        <f>SUM(D7:D28)</f>
        <v/>
      </c>
      <c r="E5" s="25">
        <f>IF(Panel!$C$9=0,0,D5/Panel!$C$9)</f>
        <v/>
      </c>
      <c r="F5" s="26">
        <f>SUM(F7:F28)</f>
        <v/>
      </c>
    </row>
    <row r="6" ht="30" customHeight="1">
      <c r="B6" s="20" t="inlineStr">
        <is>
          <t>Categoría</t>
        </is>
      </c>
      <c r="C6" s="20" t="inlineStr">
        <is>
          <t>Grupo</t>
        </is>
      </c>
      <c r="D6" s="20" t="inlineStr">
        <is>
          <t>Real del mes</t>
        </is>
      </c>
      <c r="E6" s="20" t="inlineStr">
        <is>
          <t>% de los ingresos</t>
        </is>
      </c>
      <c r="F6" s="20" t="inlineStr">
        <is>
          <t>Acumulado total</t>
        </is>
      </c>
    </row>
    <row r="7">
      <c r="B7" s="32" t="inlineStr">
        <is>
          <t>Vivienda (alquiler o hipoteca)</t>
        </is>
      </c>
      <c r="C7" s="35" t="inlineStr">
        <is>
          <t>Necesidades</t>
        </is>
      </c>
      <c r="D7" s="23">
        <f>IF(B7="","",SUMIFS(Gastos!$D$8:$D$207,Gastos!$E$8:$E$207,B7,Gastos!$B$8:$B$207,"&gt;="&amp;Panel!$C$7,Gastos!$B$8:$B$207,"&lt;"&amp;EDATE(Panel!$C$7,1)))</f>
        <v/>
      </c>
      <c r="E7" s="36">
        <f>IF(OR(B7="",Panel!$C$9=0),"",D7/Panel!$C$9)</f>
        <v/>
      </c>
      <c r="F7" s="23">
        <f>IF(B7="","",SUMIF(Gastos!$E$8:$E$207,B7,Gastos!$D$8:$D$207))</f>
        <v/>
      </c>
    </row>
    <row r="8">
      <c r="B8" s="32" t="inlineStr">
        <is>
          <t>Suministros y telefonía</t>
        </is>
      </c>
      <c r="C8" s="35" t="inlineStr">
        <is>
          <t>Necesidades</t>
        </is>
      </c>
      <c r="D8" s="23">
        <f>IF(B8="","",SUMIFS(Gastos!$D$8:$D$207,Gastos!$E$8:$E$207,B8,Gastos!$B$8:$B$207,"&gt;="&amp;Panel!$C$7,Gastos!$B$8:$B$207,"&lt;"&amp;EDATE(Panel!$C$7,1)))</f>
        <v/>
      </c>
      <c r="E8" s="36">
        <f>IF(OR(B8="",Panel!$C$9=0),"",D8/Panel!$C$9)</f>
        <v/>
      </c>
      <c r="F8" s="23">
        <f>IF(B8="","",SUMIF(Gastos!$E$8:$E$207,B8,Gastos!$D$8:$D$207))</f>
        <v/>
      </c>
    </row>
    <row r="9">
      <c r="B9" s="32" t="inlineStr">
        <is>
          <t>Supermercado</t>
        </is>
      </c>
      <c r="C9" s="35" t="inlineStr">
        <is>
          <t>Necesidades</t>
        </is>
      </c>
      <c r="D9" s="23">
        <f>IF(B9="","",SUMIFS(Gastos!$D$8:$D$207,Gastos!$E$8:$E$207,B9,Gastos!$B$8:$B$207,"&gt;="&amp;Panel!$C$7,Gastos!$B$8:$B$207,"&lt;"&amp;EDATE(Panel!$C$7,1)))</f>
        <v/>
      </c>
      <c r="E9" s="36">
        <f>IF(OR(B9="",Panel!$C$9=0),"",D9/Panel!$C$9)</f>
        <v/>
      </c>
      <c r="F9" s="23">
        <f>IF(B9="","",SUMIF(Gastos!$E$8:$E$207,B9,Gastos!$D$8:$D$207))</f>
        <v/>
      </c>
    </row>
    <row r="10">
      <c r="B10" s="32" t="inlineStr">
        <is>
          <t>Transporte</t>
        </is>
      </c>
      <c r="C10" s="35" t="inlineStr">
        <is>
          <t>Necesidades</t>
        </is>
      </c>
      <c r="D10" s="23">
        <f>IF(B10="","",SUMIFS(Gastos!$D$8:$D$207,Gastos!$E$8:$E$207,B10,Gastos!$B$8:$B$207,"&gt;="&amp;Panel!$C$7,Gastos!$B$8:$B$207,"&lt;"&amp;EDATE(Panel!$C$7,1)))</f>
        <v/>
      </c>
      <c r="E10" s="36">
        <f>IF(OR(B10="",Panel!$C$9=0),"",D10/Panel!$C$9)</f>
        <v/>
      </c>
      <c r="F10" s="23">
        <f>IF(B10="","",SUMIF(Gastos!$E$8:$E$207,B10,Gastos!$D$8:$D$207))</f>
        <v/>
      </c>
    </row>
    <row r="11">
      <c r="B11" s="32" t="inlineStr">
        <is>
          <t>Salud y farmacia</t>
        </is>
      </c>
      <c r="C11" s="35" t="inlineStr">
        <is>
          <t>Necesidades</t>
        </is>
      </c>
      <c r="D11" s="23">
        <f>IF(B11="","",SUMIFS(Gastos!$D$8:$D$207,Gastos!$E$8:$E$207,B11,Gastos!$B$8:$B$207,"&gt;="&amp;Panel!$C$7,Gastos!$B$8:$B$207,"&lt;"&amp;EDATE(Panel!$C$7,1)))</f>
        <v/>
      </c>
      <c r="E11" s="36">
        <f>IF(OR(B11="",Panel!$C$9=0),"",D11/Panel!$C$9)</f>
        <v/>
      </c>
      <c r="F11" s="23">
        <f>IF(B11="","",SUMIF(Gastos!$E$8:$E$207,B11,Gastos!$D$8:$D$207))</f>
        <v/>
      </c>
    </row>
    <row r="12">
      <c r="B12" s="32" t="inlineStr">
        <is>
          <t>Seguros</t>
        </is>
      </c>
      <c r="C12" s="35" t="inlineStr">
        <is>
          <t>Necesidades</t>
        </is>
      </c>
      <c r="D12" s="23">
        <f>IF(B12="","",SUMIFS(Gastos!$D$8:$D$207,Gastos!$E$8:$E$207,B12,Gastos!$B$8:$B$207,"&gt;="&amp;Panel!$C$7,Gastos!$B$8:$B$207,"&lt;"&amp;EDATE(Panel!$C$7,1)))</f>
        <v/>
      </c>
      <c r="E12" s="36">
        <f>IF(OR(B12="",Panel!$C$9=0),"",D12/Panel!$C$9)</f>
        <v/>
      </c>
      <c r="F12" s="23">
        <f>IF(B12="","",SUMIF(Gastos!$E$8:$E$207,B12,Gastos!$D$8:$D$207))</f>
        <v/>
      </c>
    </row>
    <row r="13">
      <c r="B13" s="32" t="inlineStr">
        <is>
          <t>Cuota de préstamo</t>
        </is>
      </c>
      <c r="C13" s="35" t="inlineStr">
        <is>
          <t>Necesidades</t>
        </is>
      </c>
      <c r="D13" s="23">
        <f>IF(B13="","",SUMIFS(Gastos!$D$8:$D$207,Gastos!$E$8:$E$207,B13,Gastos!$B$8:$B$207,"&gt;="&amp;Panel!$C$7,Gastos!$B$8:$B$207,"&lt;"&amp;EDATE(Panel!$C$7,1)))</f>
        <v/>
      </c>
      <c r="E13" s="36">
        <f>IF(OR(B13="",Panel!$C$9=0),"",D13/Panel!$C$9)</f>
        <v/>
      </c>
      <c r="F13" s="23">
        <f>IF(B13="","",SUMIF(Gastos!$E$8:$E$207,B13,Gastos!$D$8:$D$207))</f>
        <v/>
      </c>
    </row>
    <row r="14">
      <c r="B14" s="32" t="inlineStr">
        <is>
          <t>Restaurantes y cafés</t>
        </is>
      </c>
      <c r="C14" s="35" t="inlineStr">
        <is>
          <t>Deseos</t>
        </is>
      </c>
      <c r="D14" s="23">
        <f>IF(B14="","",SUMIFS(Gastos!$D$8:$D$207,Gastos!$E$8:$E$207,B14,Gastos!$B$8:$B$207,"&gt;="&amp;Panel!$C$7,Gastos!$B$8:$B$207,"&lt;"&amp;EDATE(Panel!$C$7,1)))</f>
        <v/>
      </c>
      <c r="E14" s="36">
        <f>IF(OR(B14="",Panel!$C$9=0),"",D14/Panel!$C$9)</f>
        <v/>
      </c>
      <c r="F14" s="23">
        <f>IF(B14="","",SUMIF(Gastos!$E$8:$E$207,B14,Gastos!$D$8:$D$207))</f>
        <v/>
      </c>
    </row>
    <row r="15">
      <c r="B15" s="32" t="inlineStr">
        <is>
          <t>Suscripciones y streaming</t>
        </is>
      </c>
      <c r="C15" s="35" t="inlineStr">
        <is>
          <t>Deseos</t>
        </is>
      </c>
      <c r="D15" s="23">
        <f>IF(B15="","",SUMIFS(Gastos!$D$8:$D$207,Gastos!$E$8:$E$207,B15,Gastos!$B$8:$B$207,"&gt;="&amp;Panel!$C$7,Gastos!$B$8:$B$207,"&lt;"&amp;EDATE(Panel!$C$7,1)))</f>
        <v/>
      </c>
      <c r="E15" s="36">
        <f>IF(OR(B15="",Panel!$C$9=0),"",D15/Panel!$C$9)</f>
        <v/>
      </c>
      <c r="F15" s="23">
        <f>IF(B15="","",SUMIF(Gastos!$E$8:$E$207,B15,Gastos!$D$8:$D$207))</f>
        <v/>
      </c>
    </row>
    <row r="16">
      <c r="B16" s="32" t="inlineStr">
        <is>
          <t>Ropa y compras</t>
        </is>
      </c>
      <c r="C16" s="35" t="inlineStr">
        <is>
          <t>Deseos</t>
        </is>
      </c>
      <c r="D16" s="23">
        <f>IF(B16="","",SUMIFS(Gastos!$D$8:$D$207,Gastos!$E$8:$E$207,B16,Gastos!$B$8:$B$207,"&gt;="&amp;Panel!$C$7,Gastos!$B$8:$B$207,"&lt;"&amp;EDATE(Panel!$C$7,1)))</f>
        <v/>
      </c>
      <c r="E16" s="36">
        <f>IF(OR(B16="",Panel!$C$9=0),"",D16/Panel!$C$9)</f>
        <v/>
      </c>
      <c r="F16" s="23">
        <f>IF(B16="","",SUMIF(Gastos!$E$8:$E$207,B16,Gastos!$D$8:$D$207))</f>
        <v/>
      </c>
    </row>
    <row r="17">
      <c r="B17" s="32" t="inlineStr">
        <is>
          <t>Ocio y cultura</t>
        </is>
      </c>
      <c r="C17" s="35" t="inlineStr">
        <is>
          <t>Deseos</t>
        </is>
      </c>
      <c r="D17" s="23">
        <f>IF(B17="","",SUMIFS(Gastos!$D$8:$D$207,Gastos!$E$8:$E$207,B17,Gastos!$B$8:$B$207,"&gt;="&amp;Panel!$C$7,Gastos!$B$8:$B$207,"&lt;"&amp;EDATE(Panel!$C$7,1)))</f>
        <v/>
      </c>
      <c r="E17" s="36">
        <f>IF(OR(B17="",Panel!$C$9=0),"",D17/Panel!$C$9)</f>
        <v/>
      </c>
      <c r="F17" s="23">
        <f>IF(B17="","",SUMIF(Gastos!$E$8:$E$207,B17,Gastos!$D$8:$D$207))</f>
        <v/>
      </c>
    </row>
    <row r="18">
      <c r="B18" s="32" t="inlineStr">
        <is>
          <t>Viajes y escapadas</t>
        </is>
      </c>
      <c r="C18" s="35" t="inlineStr">
        <is>
          <t>Deseos</t>
        </is>
      </c>
      <c r="D18" s="23">
        <f>IF(B18="","",SUMIFS(Gastos!$D$8:$D$207,Gastos!$E$8:$E$207,B18,Gastos!$B$8:$B$207,"&gt;="&amp;Panel!$C$7,Gastos!$B$8:$B$207,"&lt;"&amp;EDATE(Panel!$C$7,1)))</f>
        <v/>
      </c>
      <c r="E18" s="36">
        <f>IF(OR(B18="",Panel!$C$9=0),"",D18/Panel!$C$9)</f>
        <v/>
      </c>
      <c r="F18" s="23">
        <f>IF(B18="","",SUMIF(Gastos!$E$8:$E$207,B18,Gastos!$D$8:$D$207))</f>
        <v/>
      </c>
    </row>
    <row r="19">
      <c r="B19" s="32" t="inlineStr">
        <is>
          <t>Fondo de emergencia</t>
        </is>
      </c>
      <c r="C19" s="35" t="inlineStr">
        <is>
          <t>Ahorro</t>
        </is>
      </c>
      <c r="D19" s="23">
        <f>IF(B19="","",SUMIFS(Gastos!$D$8:$D$207,Gastos!$E$8:$E$207,B19,Gastos!$B$8:$B$207,"&gt;="&amp;Panel!$C$7,Gastos!$B$8:$B$207,"&lt;"&amp;EDATE(Panel!$C$7,1)))</f>
        <v/>
      </c>
      <c r="E19" s="36">
        <f>IF(OR(B19="",Panel!$C$9=0),"",D19/Panel!$C$9)</f>
        <v/>
      </c>
      <c r="F19" s="23">
        <f>IF(B19="","",SUMIF(Gastos!$E$8:$E$207,B19,Gastos!$D$8:$D$207))</f>
        <v/>
      </c>
    </row>
    <row r="20">
      <c r="B20" s="32" t="inlineStr">
        <is>
          <t>Ahorro a largo plazo</t>
        </is>
      </c>
      <c r="C20" s="35" t="inlineStr">
        <is>
          <t>Ahorro</t>
        </is>
      </c>
      <c r="D20" s="23">
        <f>IF(B20="","",SUMIFS(Gastos!$D$8:$D$207,Gastos!$E$8:$E$207,B20,Gastos!$B$8:$B$207,"&gt;="&amp;Panel!$C$7,Gastos!$B$8:$B$207,"&lt;"&amp;EDATE(Panel!$C$7,1)))</f>
        <v/>
      </c>
      <c r="E20" s="36">
        <f>IF(OR(B20="",Panel!$C$9=0),"",D20/Panel!$C$9)</f>
        <v/>
      </c>
      <c r="F20" s="23">
        <f>IF(B20="","",SUMIF(Gastos!$E$8:$E$207,B20,Gastos!$D$8:$D$207))</f>
        <v/>
      </c>
    </row>
    <row r="21">
      <c r="B21" s="32" t="inlineStr">
        <is>
          <t>Amortización extra de deudas</t>
        </is>
      </c>
      <c r="C21" s="35" t="inlineStr">
        <is>
          <t>Ahorro</t>
        </is>
      </c>
      <c r="D21" s="23">
        <f>IF(B21="","",SUMIFS(Gastos!$D$8:$D$207,Gastos!$E$8:$E$207,B21,Gastos!$B$8:$B$207,"&gt;="&amp;Panel!$C$7,Gastos!$B$8:$B$207,"&lt;"&amp;EDATE(Panel!$C$7,1)))</f>
        <v/>
      </c>
      <c r="E21" s="36">
        <f>IF(OR(B21="",Panel!$C$9=0),"",D21/Panel!$C$9)</f>
        <v/>
      </c>
      <c r="F21" s="23">
        <f>IF(B21="","",SUMIF(Gastos!$E$8:$E$207,B21,Gastos!$D$8:$D$207))</f>
        <v/>
      </c>
    </row>
    <row r="22">
      <c r="B22" s="32" t="n"/>
      <c r="C22" s="35" t="n"/>
      <c r="D22" s="23">
        <f>IF(B22="","",SUMIFS(Gastos!$D$8:$D$207,Gastos!$E$8:$E$207,B22,Gastos!$B$8:$B$207,"&gt;="&amp;Panel!$C$7,Gastos!$B$8:$B$207,"&lt;"&amp;EDATE(Panel!$C$7,1)))</f>
        <v/>
      </c>
      <c r="E22" s="36">
        <f>IF(OR(B22="",Panel!$C$9=0),"",D22/Panel!$C$9)</f>
        <v/>
      </c>
      <c r="F22" s="23">
        <f>IF(B22="","",SUMIF(Gastos!$E$8:$E$207,B22,Gastos!$D$8:$D$207))</f>
        <v/>
      </c>
    </row>
    <row r="23">
      <c r="B23" s="32" t="n"/>
      <c r="C23" s="35" t="n"/>
      <c r="D23" s="23">
        <f>IF(B23="","",SUMIFS(Gastos!$D$8:$D$207,Gastos!$E$8:$E$207,B23,Gastos!$B$8:$B$207,"&gt;="&amp;Panel!$C$7,Gastos!$B$8:$B$207,"&lt;"&amp;EDATE(Panel!$C$7,1)))</f>
        <v/>
      </c>
      <c r="E23" s="36">
        <f>IF(OR(B23="",Panel!$C$9=0),"",D23/Panel!$C$9)</f>
        <v/>
      </c>
      <c r="F23" s="23">
        <f>IF(B23="","",SUMIF(Gastos!$E$8:$E$207,B23,Gastos!$D$8:$D$207))</f>
        <v/>
      </c>
    </row>
    <row r="24">
      <c r="B24" s="32" t="n"/>
      <c r="C24" s="35" t="n"/>
      <c r="D24" s="23">
        <f>IF(B24="","",SUMIFS(Gastos!$D$8:$D$207,Gastos!$E$8:$E$207,B24,Gastos!$B$8:$B$207,"&gt;="&amp;Panel!$C$7,Gastos!$B$8:$B$207,"&lt;"&amp;EDATE(Panel!$C$7,1)))</f>
        <v/>
      </c>
      <c r="E24" s="36">
        <f>IF(OR(B24="",Panel!$C$9=0),"",D24/Panel!$C$9)</f>
        <v/>
      </c>
      <c r="F24" s="23">
        <f>IF(B24="","",SUMIF(Gastos!$E$8:$E$207,B24,Gastos!$D$8:$D$207))</f>
        <v/>
      </c>
    </row>
    <row r="25">
      <c r="B25" s="32" t="n"/>
      <c r="C25" s="35" t="n"/>
      <c r="D25" s="23">
        <f>IF(B25="","",SUMIFS(Gastos!$D$8:$D$207,Gastos!$E$8:$E$207,B25,Gastos!$B$8:$B$207,"&gt;="&amp;Panel!$C$7,Gastos!$B$8:$B$207,"&lt;"&amp;EDATE(Panel!$C$7,1)))</f>
        <v/>
      </c>
      <c r="E25" s="36">
        <f>IF(OR(B25="",Panel!$C$9=0),"",D25/Panel!$C$9)</f>
        <v/>
      </c>
      <c r="F25" s="23">
        <f>IF(B25="","",SUMIF(Gastos!$E$8:$E$207,B25,Gastos!$D$8:$D$207))</f>
        <v/>
      </c>
    </row>
    <row r="26">
      <c r="B26" s="32" t="n"/>
      <c r="C26" s="35" t="n"/>
      <c r="D26" s="23">
        <f>IF(B26="","",SUMIFS(Gastos!$D$8:$D$207,Gastos!$E$8:$E$207,B26,Gastos!$B$8:$B$207,"&gt;="&amp;Panel!$C$7,Gastos!$B$8:$B$207,"&lt;"&amp;EDATE(Panel!$C$7,1)))</f>
        <v/>
      </c>
      <c r="E26" s="36">
        <f>IF(OR(B26="",Panel!$C$9=0),"",D26/Panel!$C$9)</f>
        <v/>
      </c>
      <c r="F26" s="23">
        <f>IF(B26="","",SUMIF(Gastos!$E$8:$E$207,B26,Gastos!$D$8:$D$207))</f>
        <v/>
      </c>
    </row>
    <row r="27">
      <c r="B27" s="32" t="n"/>
      <c r="C27" s="35" t="n"/>
      <c r="D27" s="23">
        <f>IF(B27="","",SUMIFS(Gastos!$D$8:$D$207,Gastos!$E$8:$E$207,B27,Gastos!$B$8:$B$207,"&gt;="&amp;Panel!$C$7,Gastos!$B$8:$B$207,"&lt;"&amp;EDATE(Panel!$C$7,1)))</f>
        <v/>
      </c>
      <c r="E27" s="36">
        <f>IF(OR(B27="",Panel!$C$9=0),"",D27/Panel!$C$9)</f>
        <v/>
      </c>
      <c r="F27" s="23">
        <f>IF(B27="","",SUMIF(Gastos!$E$8:$E$207,B27,Gastos!$D$8:$D$207))</f>
        <v/>
      </c>
    </row>
    <row r="28">
      <c r="B28" s="32" t="n"/>
      <c r="C28" s="35" t="n"/>
      <c r="D28" s="23">
        <f>IF(B28="","",SUMIFS(Gastos!$D$8:$D$207,Gastos!$E$8:$E$207,B28,Gastos!$B$8:$B$207,"&gt;="&amp;Panel!$C$7,Gastos!$B$8:$B$207,"&lt;"&amp;EDATE(Panel!$C$7,1)))</f>
        <v/>
      </c>
      <c r="E28" s="36">
        <f>IF(OR(B28="",Panel!$C$9=0),"",D28/Panel!$C$9)</f>
        <v/>
      </c>
      <c r="F28" s="23">
        <f>IF(B28="","",SUMIF(Gastos!$E$8:$E$207,B28,Gastos!$D$8:$D$207))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F2"/>
    <mergeCell ref="B3:F3"/>
  </mergeCells>
  <conditionalFormatting sqref="C7:C28">
    <cfRule type="cellIs" priority="1" operator="equal" dxfId="4">
      <formula>"Necesidades"</formula>
    </cfRule>
    <cfRule type="cellIs" priority="2" operator="equal" dxfId="2">
      <formula>"Deseos"</formula>
    </cfRule>
    <cfRule type="cellIs" priority="3" operator="equal" dxfId="0">
      <formula>"Ahorro"</formula>
    </cfRule>
  </conditionalFormatting>
  <conditionalFormatting sqref="E7:E28">
    <cfRule type="dataBar" priority="4">
      <dataBar>
        <cfvo type="num" val="0"/>
        <cfvo type="max"/>
        <color rgb="0010B981"/>
      </dataBar>
    </cfRule>
  </conditionalFormatting>
  <dataValidations count="1">
    <dataValidation sqref="C7:C28" showDropDown="0" showInputMessage="0" showErrorMessage="0" allowBlank="1" type="list">
      <formula1>=Listas!$A$2:$A$4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presupuesto 50/30/20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37" t="inlineStr">
        <is>
          <t>1.  En Ingresos anota lo que cobras neto cada mes (nómina, extras...): fecha, concepto e importe. Hay 40 filas preparadas.</t>
        </is>
      </c>
    </row>
    <row r="7" ht="30" customHeight="1">
      <c r="B7" s="37" t="inlineStr">
        <is>
          <t>2.  En Categorías revisa las 15 categorías y el grupo de cada una (Necesidades, Deseos o Ahorro). Puedes cambiarlas o añadir hasta 7 más.</t>
        </is>
      </c>
    </row>
    <row r="8" ht="30" customHeight="1">
      <c r="B8" s="37" t="inlineStr">
        <is>
          <t>3.  En Gastos registra cada gasto o aportación de ahorro con fecha, concepto, importe y categoría (desplegable). Hay 200 filas preparadas.</t>
        </is>
      </c>
    </row>
    <row r="9" ht="30" customHeight="1">
      <c r="B9" s="37" t="inlineStr">
        <is>
          <t>4.  La columna Grupo se rellena sola según la categoría; si pone "Sin grupo" o "Revisar", asigna la categoría en la hoja Categorías.</t>
        </is>
      </c>
    </row>
    <row r="10" ht="30" customHeight="1">
      <c r="B10" s="37" t="inlineStr">
        <is>
          <t>5.  En Panel elige el mes a analizar (celda C6, cualquier día de ese mes) y, si quieres, cambia los porcentajes objetivo (F6:F8).</t>
        </is>
      </c>
    </row>
    <row r="11" ht="30" customHeight="1">
      <c r="B11" s="37" t="inlineStr">
        <is>
          <t>6.  Mira la tabla de reparto: el objetivo en euros, lo real, el % real y el semáforo de cada bloque. Los porcentajes deben sumar 100%.</t>
        </is>
      </c>
    </row>
    <row r="12" ht="30" customHeight="1">
      <c r="B12" s="37" t="inlineStr">
        <is>
          <t>7.  Consulta la evolución de 6 meses y los gráficos para ver si tu tasa de ahorro mejora o si las necesidades se comen el reparto.</t>
        </is>
      </c>
    </row>
    <row r="13" ht="30" customHeight="1">
      <c r="B13" s="37" t="inlineStr">
        <is>
          <t>8.  Al terminar el mes, cambia C6 al mes siguiente y sigue registrando. Los meses anteriores quedan guardados en el histórico.</t>
        </is>
      </c>
    </row>
    <row r="15">
      <c r="B15" s="4" t="inlineStr">
        <is>
          <t>CONSEJOS</t>
        </is>
      </c>
    </row>
    <row r="16" ht="30" customHeight="1">
      <c r="B16" s="37" t="inlineStr">
        <is>
          <t>•  El 50/30/20 es una regla orientativa: si tu alquiler es alto, prueba 60/20/20 cambiando los porcentajes en el Panel.</t>
        </is>
      </c>
    </row>
    <row r="17" ht="30" customHeight="1">
      <c r="B17" s="37" t="inlineStr">
        <is>
          <t>•  La tolerancia del semáforo (C8) marca cuánto te puedes desviar antes de pasar de "Atención" a "Fuera de objetivo".</t>
        </is>
      </c>
    </row>
    <row r="18" ht="30" customHeight="1">
      <c r="B18" s="37" t="inlineStr">
        <is>
          <t>•  Anota el ahorro como un movimiento más, en una categoría del grupo Ahorro (fondo de emergencia, amortización de deudas...).</t>
        </is>
      </c>
    </row>
    <row r="19" ht="30" customHeight="1">
      <c r="B19" s="37" t="inlineStr">
        <is>
          <t>•  Los importes de ejemplo son ficticios; bórralos (celdas crema) y escribe los tuyos. Las fórmulas de las filas vacías no dan error.</t>
        </is>
      </c>
    </row>
    <row r="20" ht="30" customHeight="1">
      <c r="B20" s="37" t="inlineStr">
        <is>
          <t>•  Las hojas están protegidas sin contraseña: solo se editan las celdas crema (Revisión &gt; Desproteger hoja para personalizar).</t>
        </is>
      </c>
    </row>
    <row r="22">
      <c r="B22" s="38" t="inlineStr">
        <is>
          <t>Las celdas con fondo crema y texto azul son para rellenar; las verdes se calculan solas.</t>
        </is>
      </c>
    </row>
    <row r="24" ht="44" customHeight="1">
      <c r="B24" s="39" t="inlineStr">
        <is>
          <t>Esta plantilla solo sirve para registrar y organizar tus finanzas personales. Los porcentajes 50/30/20 son editables y orientativos; no constituye asesoramiento financiero ni de inversión.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Grupo</t>
        </is>
      </c>
    </row>
    <row r="2">
      <c r="A2" t="inlineStr">
        <is>
          <t>Necesidades</t>
        </is>
      </c>
    </row>
    <row r="3">
      <c r="A3" t="inlineStr">
        <is>
          <t>Deseos</t>
        </is>
      </c>
    </row>
    <row r="4">
      <c r="A4" t="inlineStr">
        <is>
          <t>Ahorro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2026-10-02T12:58:51Z</dcterms:created>
  <dcterms:modified xmlns:dcterms="http://purl.org/dc/terms/" xmlns:xsi="http://www.w3.org/2001/XMLSchema-instance" xsi:type="dcterms:W3CDTF">2026-10-02T12:58:51Z</dcterms:modified>
</cp:coreProperties>
</file>