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artidas" sheetId="2" state="visible" r:id="rId2"/>
    <sheet xmlns:r="http://schemas.openxmlformats.org/officeDocument/2006/relationships" name="Ingreso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yyyy-mm-dd"/>
    <numFmt numFmtId="167" formatCode="dd/mm/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6" fillId="5" borderId="1" applyAlignment="1" applyProtection="1" pivotButton="0" quotePrefix="0" xfId="0">
      <alignment horizontal="left" vertical="center"/>
      <protection locked="0" hidden="0"/>
    </xf>
    <xf numFmtId="0" fontId="0" fillId="0" borderId="4" applyProtection="1" pivotButton="0" quotePrefix="0" xfId="0">
      <protection locked="0" hidden="0"/>
    </xf>
    <xf numFmtId="0" fontId="9" fillId="0" borderId="0" applyAlignment="1" pivotButton="0" quotePrefix="0" xfId="0">
      <alignment horizontal="right" vertical="center"/>
    </xf>
    <xf numFmtId="3" fontId="10" fillId="0" borderId="1" applyAlignment="1" pivotButton="0" quotePrefix="0" xfId="0">
      <alignment horizontal="center" vertical="center"/>
    </xf>
    <xf numFmtId="167" fontId="6" fillId="5" borderId="1" applyAlignment="1" applyProtection="1" pivotButton="0" quotePrefix="0" xfId="0">
      <alignment horizontal="center" vertical="center"/>
      <protection locked="0" hidden="0"/>
    </xf>
    <xf numFmtId="3" fontId="6" fillId="5" borderId="1" applyAlignment="1" applyProtection="1" pivotButton="0" quotePrefix="0" xfId="0">
      <alignment horizontal="center" vertical="center"/>
      <protection locked="0" hidden="0"/>
    </xf>
    <xf numFmtId="165" fontId="10" fillId="0" borderId="1" applyAlignment="1" pivotButton="0" quotePrefix="0" xfId="0">
      <alignment horizontal="center" vertical="center"/>
    </xf>
    <xf numFmtId="165" fontId="6" fillId="5" borderId="1" applyAlignment="1" applyProtection="1" pivotButton="0" quotePrefix="0" xfId="0">
      <alignment horizontal="center" vertical="center"/>
      <protection locked="0" hidden="0"/>
    </xf>
    <xf numFmtId="164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 wrapText="1"/>
    </xf>
    <xf numFmtId="164" fontId="12" fillId="6" borderId="0" applyAlignment="1" pivotButton="0" quotePrefix="0" xfId="0">
      <alignment horizontal="center" vertical="center"/>
    </xf>
    <xf numFmtId="165" fontId="12" fillId="6" borderId="0" applyAlignment="1" pivotButton="0" quotePrefix="0" xfId="0">
      <alignment horizontal="center" vertical="center"/>
    </xf>
    <xf numFmtId="3" fontId="12" fillId="6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/>
    </xf>
    <xf numFmtId="164" fontId="7" fillId="0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65" fontId="4" fillId="3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3" fontId="7" fillId="0" borderId="1" applyAlignment="1" pivotButton="0" quotePrefix="0" xfId="0">
      <alignment vertical="center"/>
    </xf>
    <xf numFmtId="4" fontId="7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6" fillId="5" borderId="1" applyAlignment="1" applyProtection="1" pivotButton="0" quotePrefix="0" xfId="0">
      <alignment vertical="center"/>
      <protection locked="0" hidden="0"/>
    </xf>
    <xf numFmtId="164" fontId="6" fillId="5" borderId="1" applyAlignment="1" applyProtection="1" pivotButton="0" quotePrefix="0" xfId="0">
      <alignment vertical="center"/>
      <protection locked="0" hidden="0"/>
    </xf>
    <xf numFmtId="9" fontId="6" fillId="5" borderId="1" applyAlignment="1" applyProtection="1" pivotButton="0" quotePrefix="0" xfId="0">
      <alignment horizontal="center" vertical="center"/>
      <protection locked="0" hidden="0"/>
    </xf>
    <xf numFmtId="165" fontId="7" fillId="0" borderId="1" applyAlignment="1" pivotButton="0" quotePrefix="0" xfId="0">
      <alignment horizontal="center" vertical="center"/>
    </xf>
    <xf numFmtId="3" fontId="4" fillId="3" borderId="1" applyAlignment="1" pivotButton="0" quotePrefix="0" xfId="0">
      <alignment vertical="center"/>
    </xf>
    <xf numFmtId="0" fontId="9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4B5563"/>
      </font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Estimado frente a coste vigente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'Resumen'!C20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'Resumen'!$B$21:$B$28</f>
            </numRef>
          </cat>
          <val>
            <numRef>
              <f>'Resumen'!$C$21:$C$28</f>
            </numRef>
          </val>
        </ser>
        <ser>
          <idx val="1"/>
          <order val="1"/>
          <tx>
            <strRef>
              <f>'Resumen'!D20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'Resumen'!$B$21:$B$28</f>
            </numRef>
          </cat>
          <val>
            <numRef>
              <f>'Resumen'!$D$21:$D$28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del coste por categoría</a:t>
            </a:r>
          </a:p>
        </rich>
      </tx>
    </title>
    <plotArea>
      <pieChart>
        <varyColors val="1"/>
        <ser>
          <idx val="0"/>
          <order val="0"/>
          <tx>
            <strRef>
              <f>'Resumen'!D20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'Resumen'!$B$21:$B$28</f>
            </numRef>
          </cat>
          <val>
            <numRef>
              <f>'Resumen'!$D$21:$D$28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35</row>
      <rowOff>0</rowOff>
    </from>
    <ext cx="50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35</row>
      <rowOff>0</rowOff>
    </from>
    <ext cx="39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G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7" customWidth="1" min="3" max="3"/>
    <col width="17" customWidth="1" min="4" max="4"/>
    <col width="17" customWidth="1" min="5" max="5"/>
    <col width="17" customWidth="1" min="6" max="6"/>
    <col width="19" customWidth="1" min="7" max="7"/>
    <col width="3" customWidth="1" min="8" max="8"/>
  </cols>
  <sheetData>
    <row r="2" ht="34" customHeight="1">
      <c r="B2" s="1" t="inlineStr">
        <is>
          <t>Presupuesto de evento corporativo</t>
        </is>
      </c>
      <c r="C2" s="2" t="n"/>
      <c r="D2" s="2" t="n"/>
      <c r="E2" s="2" t="n"/>
      <c r="F2" s="2" t="n"/>
      <c r="G2" s="2" t="n"/>
    </row>
    <row r="3">
      <c r="B3" s="3" t="inlineStr">
        <is>
          <t>Panel de control: costes con IVA, desviaciones, ingresos por inscripción y patrocinio, y resultado previsto.</t>
        </is>
      </c>
    </row>
    <row r="5">
      <c r="B5" s="4" t="inlineStr">
        <is>
          <t>DATOS Y PARÁMETROS DEL EVENTO</t>
        </is>
      </c>
    </row>
    <row r="6">
      <c r="B6" s="5" t="inlineStr">
        <is>
          <t>Nombre del evento</t>
        </is>
      </c>
      <c r="C6" s="6" t="inlineStr">
        <is>
          <t>Jornada de Innovación 2026</t>
        </is>
      </c>
      <c r="D6" s="7" t="n"/>
      <c r="E6" s="8" t="inlineStr">
        <is>
          <t>Días que faltan</t>
        </is>
      </c>
      <c r="F6" s="9">
        <f>IF(C7="","",MAX(C7-TODAY(),0))</f>
        <v/>
      </c>
    </row>
    <row r="7">
      <c r="B7" s="5" t="inlineStr">
        <is>
          <t>Fecha del evento</t>
        </is>
      </c>
      <c r="C7" s="10" t="n">
        <v>46345</v>
      </c>
      <c r="E7" s="8" t="inlineStr">
        <is>
          <t>Inscritos actuales</t>
        </is>
      </c>
      <c r="F7" s="9">
        <f>SUMIF(Ingresos!$C$8:$C$27,"Inscripción",Ingresos!$F$8:$F$27)</f>
        <v/>
      </c>
    </row>
    <row r="8">
      <c r="B8" s="5" t="inlineStr">
        <is>
          <t>Asistentes previstos</t>
        </is>
      </c>
      <c r="C8" s="11" t="n">
        <v>120</v>
      </c>
      <c r="E8" s="8" t="inlineStr">
        <is>
          <t>% de asistentes previstos</t>
        </is>
      </c>
      <c r="F8" s="12">
        <f>IF(C8=0,0,F7/C8)</f>
        <v/>
      </c>
    </row>
    <row r="9">
      <c r="B9" s="5" t="inlineStr">
        <is>
          <t>IVA por defecto</t>
        </is>
      </c>
      <c r="C9" s="13" t="n">
        <v>0.21</v>
      </c>
      <c r="E9" s="8" t="inlineStr">
        <is>
          <t>Reserva en euros</t>
        </is>
      </c>
      <c r="F9" s="14">
        <f>C11*C14</f>
        <v/>
      </c>
    </row>
    <row r="10">
      <c r="B10" s="5" t="inlineStr">
        <is>
          <t>Tolerancia de desviación</t>
        </is>
      </c>
      <c r="C10" s="13" t="n">
        <v>0.05</v>
      </c>
      <c r="E10" s="8" t="inlineStr">
        <is>
          <t>Situación</t>
        </is>
      </c>
      <c r="F10" s="15">
        <f>IF(D17&lt;0,"Déficit previsto",IF(D17&lt;F9,"Margen menor que la reserva","Resultado cubre la reserva"))</f>
        <v/>
      </c>
    </row>
    <row r="11">
      <c r="B11" s="5" t="inlineStr">
        <is>
          <t>Reserva de contingencia</t>
        </is>
      </c>
      <c r="C11" s="13" t="n">
        <v>0.1</v>
      </c>
    </row>
    <row r="13" ht="30" customHeight="1">
      <c r="B13" s="16" t="inlineStr">
        <is>
          <t>ESTIMADO CON IVA</t>
        </is>
      </c>
      <c r="C13" s="16" t="inlineStr">
        <is>
          <t>COSTE VIGENTE CON IVA</t>
        </is>
      </c>
      <c r="D13" s="16" t="inlineStr">
        <is>
          <t>INGRESOS PREVISTOS</t>
        </is>
      </c>
      <c r="E13" s="16" t="inlineStr">
        <is>
          <t>INGRESOS ACTUALES</t>
        </is>
      </c>
      <c r="F13" s="16" t="inlineStr">
        <is>
          <t>DESVIACIÓN DE COSTES</t>
        </is>
      </c>
      <c r="G13" s="16" t="inlineStr">
        <is>
          <t>COSTE POR ASISTENTE</t>
        </is>
      </c>
    </row>
    <row r="14" ht="30" customHeight="1">
      <c r="B14" s="17">
        <f>Partidas!H5</f>
        <v/>
      </c>
      <c r="C14" s="17">
        <f>Partidas!I5</f>
        <v/>
      </c>
      <c r="D14" s="17">
        <f>Ingresos!G5</f>
        <v/>
      </c>
      <c r="E14" s="17">
        <f>Ingresos!H5</f>
        <v/>
      </c>
      <c r="F14" s="17">
        <f>Partidas!J5</f>
        <v/>
      </c>
      <c r="G14" s="17">
        <f>IF(C8=0,0,C14/C8)</f>
        <v/>
      </c>
    </row>
    <row r="16" ht="30" customHeight="1">
      <c r="B16" s="16" t="inlineStr">
        <is>
          <t>RESULTADO ACTUAL</t>
        </is>
      </c>
      <c r="C16" s="16" t="inlineStr">
        <is>
          <t>MARGEN PREVISTO %</t>
        </is>
      </c>
      <c r="D16" s="16" t="inlineStr">
        <is>
          <t>RESULTADO PREVISTO</t>
        </is>
      </c>
      <c r="E16" s="16" t="inlineStr">
        <is>
          <t>PUNTO DE EQUILIBRIO (INSCRIPCIONES)</t>
        </is>
      </c>
      <c r="F16" s="16" t="inlineStr">
        <is>
          <t>PARTIDAS SIN CONTRATAR</t>
        </is>
      </c>
      <c r="G16" s="16" t="inlineStr">
        <is>
          <t>PARTIDAS DESVIADAS</t>
        </is>
      </c>
    </row>
    <row r="17" ht="30" customHeight="1">
      <c r="B17" s="17">
        <f>E14-C14</f>
        <v/>
      </c>
      <c r="C17" s="18">
        <f>IF(D14=0,0,D17/D14)</f>
        <v/>
      </c>
      <c r="D17" s="17">
        <f>D14-C14</f>
        <v/>
      </c>
      <c r="E17" s="19">
        <f>IF(E31=0,0,INT(E33)+IF(E33&gt;INT(E33),1,0))</f>
        <v/>
      </c>
      <c r="F17" s="19">
        <f>COUNTIF(Partidas!L8:L47,"Sin contratar")</f>
        <v/>
      </c>
      <c r="G17" s="19">
        <f>COUNTIF(Partidas!L8:L47,"Desviado")</f>
        <v/>
      </c>
    </row>
    <row r="19">
      <c r="B19" s="4" t="inlineStr">
        <is>
          <t>RESUMEN POR CATEGORÍA DE GASTO</t>
        </is>
      </c>
    </row>
    <row r="20" ht="30" customHeight="1">
      <c r="B20" s="20" t="inlineStr">
        <is>
          <t>Categoría</t>
        </is>
      </c>
      <c r="C20" s="20" t="inlineStr">
        <is>
          <t>Estimado con IVA</t>
        </is>
      </c>
      <c r="D20" s="20" t="inlineStr">
        <is>
          <t>Coste vigente con IVA</t>
        </is>
      </c>
      <c r="E20" s="20" t="inlineStr">
        <is>
          <t>Desviación</t>
        </is>
      </c>
      <c r="F20" s="20" t="inlineStr">
        <is>
          <t>% del coste total</t>
        </is>
      </c>
      <c r="G20" s="20" t="inlineStr">
        <is>
          <t>Alerta</t>
        </is>
      </c>
    </row>
    <row r="21">
      <c r="B21" s="21" t="inlineStr">
        <is>
          <t>Sala y espacio</t>
        </is>
      </c>
      <c r="C21" s="22">
        <f>SUMIF(Partidas!$C$8:$C$47,$B21,Partidas!$H$8:$H$47)</f>
        <v/>
      </c>
      <c r="D21" s="22">
        <f>SUMIF(Partidas!$C$8:$C$47,$B21,Partidas!$I$8:$I$47)</f>
        <v/>
      </c>
      <c r="E21" s="22">
        <f>SUMIF(Partidas!$C$8:$C$47,$B21,Partidas!$J$8:$J$47)</f>
        <v/>
      </c>
      <c r="F21" s="23">
        <f>IF($D$29=0,0,D21/$D$29)</f>
        <v/>
      </c>
      <c r="G21" s="24">
        <f>IF(C21=0,"",IF(E21&gt;C21*$C$10,"Revisar","OK"))</f>
        <v/>
      </c>
    </row>
    <row r="22">
      <c r="B22" s="21" t="inlineStr">
        <is>
          <t>Catering</t>
        </is>
      </c>
      <c r="C22" s="22">
        <f>SUMIF(Partidas!$C$8:$C$47,$B22,Partidas!$H$8:$H$47)</f>
        <v/>
      </c>
      <c r="D22" s="22">
        <f>SUMIF(Partidas!$C$8:$C$47,$B22,Partidas!$I$8:$I$47)</f>
        <v/>
      </c>
      <c r="E22" s="22">
        <f>SUMIF(Partidas!$C$8:$C$47,$B22,Partidas!$J$8:$J$47)</f>
        <v/>
      </c>
      <c r="F22" s="23">
        <f>IF($D$29=0,0,D22/$D$29)</f>
        <v/>
      </c>
      <c r="G22" s="24">
        <f>IF(C22=0,"",IF(E22&gt;C22*$C$10,"Revisar","OK"))</f>
        <v/>
      </c>
    </row>
    <row r="23">
      <c r="B23" s="21" t="inlineStr">
        <is>
          <t>Audiovisuales (AV)</t>
        </is>
      </c>
      <c r="C23" s="22">
        <f>SUMIF(Partidas!$C$8:$C$47,$B23,Partidas!$H$8:$H$47)</f>
        <v/>
      </c>
      <c r="D23" s="22">
        <f>SUMIF(Partidas!$C$8:$C$47,$B23,Partidas!$I$8:$I$47)</f>
        <v/>
      </c>
      <c r="E23" s="22">
        <f>SUMIF(Partidas!$C$8:$C$47,$B23,Partidas!$J$8:$J$47)</f>
        <v/>
      </c>
      <c r="F23" s="23">
        <f>IF($D$29=0,0,D23/$D$29)</f>
        <v/>
      </c>
      <c r="G23" s="24">
        <f>IF(C23=0,"",IF(E23&gt;C23*$C$10,"Revisar","OK"))</f>
        <v/>
      </c>
    </row>
    <row r="24">
      <c r="B24" s="21" t="inlineStr">
        <is>
          <t>Ponentes</t>
        </is>
      </c>
      <c r="C24" s="22">
        <f>SUMIF(Partidas!$C$8:$C$47,$B24,Partidas!$H$8:$H$47)</f>
        <v/>
      </c>
      <c r="D24" s="22">
        <f>SUMIF(Partidas!$C$8:$C$47,$B24,Partidas!$I$8:$I$47)</f>
        <v/>
      </c>
      <c r="E24" s="22">
        <f>SUMIF(Partidas!$C$8:$C$47,$B24,Partidas!$J$8:$J$47)</f>
        <v/>
      </c>
      <c r="F24" s="23">
        <f>IF($D$29=0,0,D24/$D$29)</f>
        <v/>
      </c>
      <c r="G24" s="24">
        <f>IF(C24=0,"",IF(E24&gt;C24*$C$10,"Revisar","OK"))</f>
        <v/>
      </c>
    </row>
    <row r="25">
      <c r="B25" s="21" t="inlineStr">
        <is>
          <t>Marketing y comunicación</t>
        </is>
      </c>
      <c r="C25" s="22">
        <f>SUMIF(Partidas!$C$8:$C$47,$B25,Partidas!$H$8:$H$47)</f>
        <v/>
      </c>
      <c r="D25" s="22">
        <f>SUMIF(Partidas!$C$8:$C$47,$B25,Partidas!$I$8:$I$47)</f>
        <v/>
      </c>
      <c r="E25" s="22">
        <f>SUMIF(Partidas!$C$8:$C$47,$B25,Partidas!$J$8:$J$47)</f>
        <v/>
      </c>
      <c r="F25" s="23">
        <f>IF($D$29=0,0,D25/$D$29)</f>
        <v/>
      </c>
      <c r="G25" s="24">
        <f>IF(C25=0,"",IF(E25&gt;C25*$C$10,"Revisar","OK"))</f>
        <v/>
      </c>
    </row>
    <row r="26">
      <c r="B26" s="21" t="inlineStr">
        <is>
          <t>Personal y logística</t>
        </is>
      </c>
      <c r="C26" s="22">
        <f>SUMIF(Partidas!$C$8:$C$47,$B26,Partidas!$H$8:$H$47)</f>
        <v/>
      </c>
      <c r="D26" s="22">
        <f>SUMIF(Partidas!$C$8:$C$47,$B26,Partidas!$I$8:$I$47)</f>
        <v/>
      </c>
      <c r="E26" s="22">
        <f>SUMIF(Partidas!$C$8:$C$47,$B26,Partidas!$J$8:$J$47)</f>
        <v/>
      </c>
      <c r="F26" s="23">
        <f>IF($D$29=0,0,D26/$D$29)</f>
        <v/>
      </c>
      <c r="G26" s="24">
        <f>IF(C26=0,"",IF(E26&gt;C26*$C$10,"Revisar","OK"))</f>
        <v/>
      </c>
    </row>
    <row r="27">
      <c r="B27" s="21" t="inlineStr">
        <is>
          <t>Material y regalos</t>
        </is>
      </c>
      <c r="C27" s="22">
        <f>SUMIF(Partidas!$C$8:$C$47,$B27,Partidas!$H$8:$H$47)</f>
        <v/>
      </c>
      <c r="D27" s="22">
        <f>SUMIF(Partidas!$C$8:$C$47,$B27,Partidas!$I$8:$I$47)</f>
        <v/>
      </c>
      <c r="E27" s="22">
        <f>SUMIF(Partidas!$C$8:$C$47,$B27,Partidas!$J$8:$J$47)</f>
        <v/>
      </c>
      <c r="F27" s="23">
        <f>IF($D$29=0,0,D27/$D$29)</f>
        <v/>
      </c>
      <c r="G27" s="24">
        <f>IF(C27=0,"",IF(E27&gt;C27*$C$10,"Revisar","OK"))</f>
        <v/>
      </c>
    </row>
    <row r="28">
      <c r="B28" s="21" t="inlineStr">
        <is>
          <t>Otros</t>
        </is>
      </c>
      <c r="C28" s="22">
        <f>SUMIF(Partidas!$C$8:$C$47,$B28,Partidas!$H$8:$H$47)</f>
        <v/>
      </c>
      <c r="D28" s="22">
        <f>SUMIF(Partidas!$C$8:$C$47,$B28,Partidas!$I$8:$I$47)</f>
        <v/>
      </c>
      <c r="E28" s="22">
        <f>SUMIF(Partidas!$C$8:$C$47,$B28,Partidas!$J$8:$J$47)</f>
        <v/>
      </c>
      <c r="F28" s="23">
        <f>IF($D$29=0,0,D28/$D$29)</f>
        <v/>
      </c>
      <c r="G28" s="24">
        <f>IF(C28=0,"",IF(E28&gt;C28*$C$10,"Revisar","OK"))</f>
        <v/>
      </c>
    </row>
    <row r="29">
      <c r="B29" s="25" t="inlineStr">
        <is>
          <t>TOTAL</t>
        </is>
      </c>
      <c r="C29" s="26">
        <f>SUM(C21:C28)</f>
        <v/>
      </c>
      <c r="D29" s="26">
        <f>SUM(D21:D28)</f>
        <v/>
      </c>
      <c r="E29" s="26">
        <f>SUM(E21:E28)</f>
        <v/>
      </c>
      <c r="F29" s="27">
        <f>SUM(F21:F28)</f>
        <v/>
      </c>
      <c r="G29" s="25" t="inlineStr"/>
    </row>
    <row r="30">
      <c r="B30" s="28" t="inlineStr">
        <is>
          <t>Cálculo auxiliar: inscripciones previstas (uds.)</t>
        </is>
      </c>
      <c r="E30" s="29">
        <f>SUMIF(Ingresos!$C$8:$C$27,"Inscripción",Ingresos!$E$8:$E$27)</f>
        <v/>
      </c>
    </row>
    <row r="31">
      <c r="B31" s="28" t="inlineStr">
        <is>
          <t>Cálculo auxiliar: ingreso previsto por inscripciones</t>
        </is>
      </c>
      <c r="E31" s="22">
        <f>SUMIF(Ingresos!$C$8:$C$27,"Inscripción",Ingresos!$G$8:$G$27)</f>
        <v/>
      </c>
    </row>
    <row r="32">
      <c r="B32" s="28" t="inlineStr">
        <is>
          <t>Cálculo auxiliar: coste a cubrir con inscripciones</t>
        </is>
      </c>
      <c r="E32" s="22">
        <f>MAX(C14-SUMIF(Ingresos!$C$8:$C$27,"&lt;&gt;Inscripción",Ingresos!$G$8:$G$27),0)</f>
        <v/>
      </c>
    </row>
    <row r="33">
      <c r="B33" s="28" t="inlineStr">
        <is>
          <t>Cálculo auxiliar: inscripciones necesarias (sin redondear)</t>
        </is>
      </c>
      <c r="E33" s="30">
        <f>IF(E31=0,0,E32/(E31/E30))</f>
        <v/>
      </c>
    </row>
    <row r="34">
      <c r="B34" s="28" t="inlineStr">
        <is>
          <t>Control: gastos sin categoría válida</t>
        </is>
      </c>
      <c r="E34" s="22">
        <f>ROUND(Partidas!I5-D29,2)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3:G3"/>
    <mergeCell ref="B2:G2"/>
    <mergeCell ref="F10:G10"/>
    <mergeCell ref="C6:D6"/>
  </mergeCells>
  <conditionalFormatting sqref="F10">
    <cfRule type="cellIs" priority="1" operator="equal" dxfId="0">
      <formula>"Déficit previsto"</formula>
    </cfRule>
    <cfRule type="cellIs" priority="2" operator="equal" dxfId="1">
      <formula>"Margen menor que la reserva"</formula>
    </cfRule>
    <cfRule type="cellIs" priority="3" operator="equal" dxfId="2">
      <formula>"Resultado cubre la reserva"</formula>
    </cfRule>
  </conditionalFormatting>
  <conditionalFormatting sqref="F14">
    <cfRule type="expression" priority="4" dxfId="0">
      <formula>F14&gt;0</formula>
    </cfRule>
  </conditionalFormatting>
  <conditionalFormatting sqref="B17">
    <cfRule type="expression" priority="5" dxfId="0">
      <formula>B17&lt;0</formula>
    </cfRule>
  </conditionalFormatting>
  <conditionalFormatting sqref="D17">
    <cfRule type="expression" priority="6" dxfId="0">
      <formula>D17&lt;0</formula>
    </cfRule>
  </conditionalFormatting>
  <conditionalFormatting sqref="G17">
    <cfRule type="expression" priority="7" dxfId="0">
      <formula>G17&gt;0</formula>
    </cfRule>
  </conditionalFormatting>
  <conditionalFormatting sqref="G21:G28">
    <cfRule type="cellIs" priority="8" operator="equal" dxfId="0">
      <formula>"Revisar"</formula>
    </cfRule>
    <cfRule type="cellIs" priority="9" operator="equal" dxfId="2">
      <formula>"OK"</formula>
    </cfRule>
  </conditionalFormatting>
  <conditionalFormatting sqref="F21:F28">
    <cfRule type="dataBar" priority="10">
      <dataBar>
        <cfvo type="num" val="0"/>
        <cfvo type="max"/>
        <color rgb="0010B981"/>
      </dataBar>
    </cfRule>
  </conditionalFormatting>
  <conditionalFormatting sqref="E34">
    <cfRule type="expression" priority="11" dxfId="0">
      <formula>E34&lt;&gt;0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L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8" customWidth="1" min="2" max="2"/>
    <col width="24" customWidth="1" min="3" max="3"/>
    <col width="26" customWidth="1" min="4" max="4"/>
    <col width="13" customWidth="1" min="5" max="5"/>
    <col width="13" customWidth="1" min="6" max="6"/>
    <col width="9" customWidth="1" min="7" max="7"/>
    <col width="14" customWidth="1" min="8" max="8"/>
    <col width="14" customWidth="1" min="9" max="9"/>
    <col width="13" customWidth="1" min="10" max="10"/>
    <col width="11" customWidth="1" min="11" max="11"/>
    <col width="17" customWidth="1" min="12" max="12"/>
  </cols>
  <sheetData>
    <row r="2" ht="34" customHeight="1">
      <c r="B2" s="1" t="inlineStr">
        <is>
          <t>Partidas de gasto del evento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Una fila por gasto: importe estimado y, al contratar, el real (ambos sin IVA). El IVA de cada fila es editable.</t>
        </is>
      </c>
    </row>
    <row r="5">
      <c r="B5" s="31" t="inlineStr">
        <is>
          <t>TOTALES</t>
        </is>
      </c>
      <c r="E5" s="26">
        <f>SUM(E8:E47)</f>
        <v/>
      </c>
      <c r="F5" s="26">
        <f>SUM(F8:F47)</f>
        <v/>
      </c>
      <c r="H5" s="26">
        <f>SUM(H8:H47)</f>
        <v/>
      </c>
      <c r="I5" s="26">
        <f>SUM(I8:I47)</f>
        <v/>
      </c>
      <c r="J5" s="26">
        <f>SUM(J8:J47)</f>
        <v/>
      </c>
    </row>
    <row r="7" ht="36" customHeight="1">
      <c r="B7" s="20" t="inlineStr">
        <is>
          <t>Concepto</t>
        </is>
      </c>
      <c r="C7" s="20" t="inlineStr">
        <is>
          <t>Categoría</t>
        </is>
      </c>
      <c r="D7" s="20" t="inlineStr">
        <is>
          <t>Proveedor</t>
        </is>
      </c>
      <c r="E7" s="20" t="inlineStr">
        <is>
          <t>Estimado (sin IVA)</t>
        </is>
      </c>
      <c r="F7" s="20" t="inlineStr">
        <is>
          <t>Real (sin IVA)</t>
        </is>
      </c>
      <c r="G7" s="20" t="inlineStr">
        <is>
          <t>IVA %</t>
        </is>
      </c>
      <c r="H7" s="20" t="inlineStr">
        <is>
          <t>Estimado con IVA</t>
        </is>
      </c>
      <c r="I7" s="20" t="inlineStr">
        <is>
          <t>Coste vigente con IVA</t>
        </is>
      </c>
      <c r="J7" s="20" t="inlineStr">
        <is>
          <t>Desviación €</t>
        </is>
      </c>
      <c r="K7" s="20" t="inlineStr">
        <is>
          <t>Desv. %</t>
        </is>
      </c>
      <c r="L7" s="20" t="inlineStr">
        <is>
          <t>Estado</t>
        </is>
      </c>
    </row>
    <row r="8">
      <c r="B8" s="32" t="inlineStr">
        <is>
          <t>Alquiler sala principal (jornada completa)</t>
        </is>
      </c>
      <c r="C8" s="32" t="inlineStr">
        <is>
          <t>Sala y espacio</t>
        </is>
      </c>
      <c r="D8" s="32" t="inlineStr">
        <is>
          <t>Palacio de Congresos Norte</t>
        </is>
      </c>
      <c r="E8" s="33" t="n">
        <v>3200</v>
      </c>
      <c r="F8" s="33" t="n">
        <v>3400</v>
      </c>
      <c r="G8" s="34" t="n">
        <v>0.21</v>
      </c>
      <c r="H8" s="22">
        <f>IF(B8="","",N(E8)*(1+IF(G8="",Resumen!$C$9,G8)))</f>
        <v/>
      </c>
      <c r="I8" s="22">
        <f>IF(B8="","",IF(F8="",H8,F8*(1+IF(G8="",Resumen!$C$9,G8))))</f>
        <v/>
      </c>
      <c r="J8" s="22">
        <f>IF(OR(B8="",F8=""),"",I8-H8)</f>
        <v/>
      </c>
      <c r="K8" s="35">
        <f>IF(OR(J8="",N(H8)=0),"",J8/H8)</f>
        <v/>
      </c>
      <c r="L8" s="24">
        <f>IF(B8="","",IF(F8="","Sin contratar",IF(J8&lt;=0,"En presupuesto",IF(K8&lt;=Resumen!$C$10,"Desv. ligera","Desviado"))))</f>
        <v/>
      </c>
    </row>
    <row r="9">
      <c r="B9" s="32" t="inlineStr">
        <is>
          <t>Tres salas para talleres</t>
        </is>
      </c>
      <c r="C9" s="32" t="inlineStr">
        <is>
          <t>Sala y espacio</t>
        </is>
      </c>
      <c r="D9" s="32" t="inlineStr">
        <is>
          <t>Palacio de Congresos Norte</t>
        </is>
      </c>
      <c r="E9" s="33" t="n">
        <v>900</v>
      </c>
      <c r="F9" s="33" t="n">
        <v>870</v>
      </c>
      <c r="G9" s="34" t="n">
        <v>0.21</v>
      </c>
      <c r="H9" s="22">
        <f>IF(B9="","",N(E9)*(1+IF(G9="",Resumen!$C$9,G9)))</f>
        <v/>
      </c>
      <c r="I9" s="22">
        <f>IF(B9="","",IF(F9="",H9,F9*(1+IF(G9="",Resumen!$C$9,G9))))</f>
        <v/>
      </c>
      <c r="J9" s="22">
        <f>IF(OR(B9="",F9=""),"",I9-H9)</f>
        <v/>
      </c>
      <c r="K9" s="35">
        <f>IF(OR(J9="",N(H9)=0),"",J9/H9)</f>
        <v/>
      </c>
      <c r="L9" s="24">
        <f>IF(B9="","",IF(F9="","Sin contratar",IF(J9&lt;=0,"En presupuesto",IF(K9&lt;=Resumen!$C$10,"Desv. ligera","Desviado"))))</f>
        <v/>
      </c>
    </row>
    <row r="10">
      <c r="B10" s="32" t="inlineStr">
        <is>
          <t>Montaje, mobiliario y rotulación</t>
        </is>
      </c>
      <c r="C10" s="32" t="inlineStr">
        <is>
          <t>Sala y espacio</t>
        </is>
      </c>
      <c r="D10" s="32" t="inlineStr">
        <is>
          <t>Eventos Montaje S.L.</t>
        </is>
      </c>
      <c r="E10" s="33" t="n">
        <v>450</v>
      </c>
      <c r="F10" s="33" t="n"/>
      <c r="G10" s="34" t="n">
        <v>0.21</v>
      </c>
      <c r="H10" s="22">
        <f>IF(B10="","",N(E10)*(1+IF(G10="",Resumen!$C$9,G10)))</f>
        <v/>
      </c>
      <c r="I10" s="22">
        <f>IF(B10="","",IF(F10="",H10,F10*(1+IF(G10="",Resumen!$C$9,G10))))</f>
        <v/>
      </c>
      <c r="J10" s="22">
        <f>IF(OR(B10="",F10=""),"",I10-H10)</f>
        <v/>
      </c>
      <c r="K10" s="35">
        <f>IF(OR(J10="",N(H10)=0),"",J10/H10)</f>
        <v/>
      </c>
      <c r="L10" s="24">
        <f>IF(B10="","",IF(F10="","Sin contratar",IF(J10&lt;=0,"En presupuesto",IF(K10&lt;=Resumen!$C$10,"Desv. ligera","Desviado"))))</f>
        <v/>
      </c>
    </row>
    <row r="11">
      <c r="B11" s="32" t="inlineStr">
        <is>
          <t>Coffee break (mañana y tarde)</t>
        </is>
      </c>
      <c r="C11" s="32" t="inlineStr">
        <is>
          <t>Catering</t>
        </is>
      </c>
      <c r="D11" s="32" t="inlineStr">
        <is>
          <t>Catering Sabor Vivo</t>
        </is>
      </c>
      <c r="E11" s="33" t="n">
        <v>1500</v>
      </c>
      <c r="F11" s="33" t="n">
        <v>1450</v>
      </c>
      <c r="G11" s="34" t="n">
        <v>0.1</v>
      </c>
      <c r="H11" s="22">
        <f>IF(B11="","",N(E11)*(1+IF(G11="",Resumen!$C$9,G11)))</f>
        <v/>
      </c>
      <c r="I11" s="22">
        <f>IF(B11="","",IF(F11="",H11,F11*(1+IF(G11="",Resumen!$C$9,G11))))</f>
        <v/>
      </c>
      <c r="J11" s="22">
        <f>IF(OR(B11="",F11=""),"",I11-H11)</f>
        <v/>
      </c>
      <c r="K11" s="35">
        <f>IF(OR(J11="",N(H11)=0),"",J11/H11)</f>
        <v/>
      </c>
      <c r="L11" s="24">
        <f>IF(B11="","",IF(F11="","Sin contratar",IF(J11&lt;=0,"En presupuesto",IF(K11&lt;=Resumen!$C$10,"Desv. ligera","Desviado"))))</f>
        <v/>
      </c>
    </row>
    <row r="12">
      <c r="B12" s="32" t="inlineStr">
        <is>
          <t>Almuerzo de pie (120 personas)</t>
        </is>
      </c>
      <c r="C12" s="32" t="inlineStr">
        <is>
          <t>Catering</t>
        </is>
      </c>
      <c r="D12" s="32" t="inlineStr">
        <is>
          <t>Catering Sabor Vivo</t>
        </is>
      </c>
      <c r="E12" s="33" t="n">
        <v>3600</v>
      </c>
      <c r="F12" s="33" t="n">
        <v>3720</v>
      </c>
      <c r="G12" s="34" t="n">
        <v>0.1</v>
      </c>
      <c r="H12" s="22">
        <f>IF(B12="","",N(E12)*(1+IF(G12="",Resumen!$C$9,G12)))</f>
        <v/>
      </c>
      <c r="I12" s="22">
        <f>IF(B12="","",IF(F12="",H12,F12*(1+IF(G12="",Resumen!$C$9,G12))))</f>
        <v/>
      </c>
      <c r="J12" s="22">
        <f>IF(OR(B12="",F12=""),"",I12-H12)</f>
        <v/>
      </c>
      <c r="K12" s="35">
        <f>IF(OR(J12="",N(H12)=0),"",J12/H12)</f>
        <v/>
      </c>
      <c r="L12" s="24">
        <f>IF(B12="","",IF(F12="","Sin contratar",IF(J12&lt;=0,"En presupuesto",IF(K12&lt;=Resumen!$C$10,"Desv. ligera","Desviado"))))</f>
        <v/>
      </c>
    </row>
    <row r="13">
      <c r="B13" s="32" t="inlineStr">
        <is>
          <t>Cóctel de networking</t>
        </is>
      </c>
      <c r="C13" s="32" t="inlineStr">
        <is>
          <t>Catering</t>
        </is>
      </c>
      <c r="D13" s="32" t="inlineStr">
        <is>
          <t>Catering Sabor Vivo</t>
        </is>
      </c>
      <c r="E13" s="33" t="n">
        <v>1200</v>
      </c>
      <c r="F13" s="33" t="n"/>
      <c r="G13" s="34" t="n">
        <v>0.1</v>
      </c>
      <c r="H13" s="22">
        <f>IF(B13="","",N(E13)*(1+IF(G13="",Resumen!$C$9,G13)))</f>
        <v/>
      </c>
      <c r="I13" s="22">
        <f>IF(B13="","",IF(F13="",H13,F13*(1+IF(G13="",Resumen!$C$9,G13))))</f>
        <v/>
      </c>
      <c r="J13" s="22">
        <f>IF(OR(B13="",F13=""),"",I13-H13)</f>
        <v/>
      </c>
      <c r="K13" s="35">
        <f>IF(OR(J13="",N(H13)=0),"",J13/H13)</f>
        <v/>
      </c>
      <c r="L13" s="24">
        <f>IF(B13="","",IF(F13="","Sin contratar",IF(J13&lt;=0,"En presupuesto",IF(K13&lt;=Resumen!$C$10,"Desv. ligera","Desviado"))))</f>
        <v/>
      </c>
    </row>
    <row r="14">
      <c r="B14" s="32" t="inlineStr">
        <is>
          <t>Sonido, pantallas y proyección</t>
        </is>
      </c>
      <c r="C14" s="32" t="inlineStr">
        <is>
          <t>Audiovisuales (AV)</t>
        </is>
      </c>
      <c r="D14" s="32" t="inlineStr">
        <is>
          <t>AudioVisual Pro</t>
        </is>
      </c>
      <c r="E14" s="33" t="n">
        <v>1800</v>
      </c>
      <c r="F14" s="33" t="n">
        <v>1950</v>
      </c>
      <c r="G14" s="34" t="n">
        <v>0.21</v>
      </c>
      <c r="H14" s="22">
        <f>IF(B14="","",N(E14)*(1+IF(G14="",Resumen!$C$9,G14)))</f>
        <v/>
      </c>
      <c r="I14" s="22">
        <f>IF(B14="","",IF(F14="",H14,F14*(1+IF(G14="",Resumen!$C$9,G14))))</f>
        <v/>
      </c>
      <c r="J14" s="22">
        <f>IF(OR(B14="",F14=""),"",I14-H14)</f>
        <v/>
      </c>
      <c r="K14" s="35">
        <f>IF(OR(J14="",N(H14)=0),"",J14/H14)</f>
        <v/>
      </c>
      <c r="L14" s="24">
        <f>IF(B14="","",IF(F14="","Sin contratar",IF(J14&lt;=0,"En presupuesto",IF(K14&lt;=Resumen!$C$10,"Desv. ligera","Desviado"))))</f>
        <v/>
      </c>
    </row>
    <row r="15">
      <c r="B15" s="32" t="inlineStr">
        <is>
          <t>Streaming y grabación en vídeo</t>
        </is>
      </c>
      <c r="C15" s="32" t="inlineStr">
        <is>
          <t>Audiovisuales (AV)</t>
        </is>
      </c>
      <c r="D15" s="32" t="inlineStr">
        <is>
          <t>Estudio Directo</t>
        </is>
      </c>
      <c r="E15" s="33" t="n">
        <v>1100</v>
      </c>
      <c r="F15" s="33" t="n">
        <v>1100</v>
      </c>
      <c r="G15" s="34" t="n">
        <v>0.21</v>
      </c>
      <c r="H15" s="22">
        <f>IF(B15="","",N(E15)*(1+IF(G15="",Resumen!$C$9,G15)))</f>
        <v/>
      </c>
      <c r="I15" s="22">
        <f>IF(B15="","",IF(F15="",H15,F15*(1+IF(G15="",Resumen!$C$9,G15))))</f>
        <v/>
      </c>
      <c r="J15" s="22">
        <f>IF(OR(B15="",F15=""),"",I15-H15)</f>
        <v/>
      </c>
      <c r="K15" s="35">
        <f>IF(OR(J15="",N(H15)=0),"",J15/H15)</f>
        <v/>
      </c>
      <c r="L15" s="24">
        <f>IF(B15="","",IF(F15="","Sin contratar",IF(J15&lt;=0,"En presupuesto",IF(K15&lt;=Resumen!$C$10,"Desv. ligera","Desviado"))))</f>
        <v/>
      </c>
    </row>
    <row r="16">
      <c r="B16" s="32" t="inlineStr">
        <is>
          <t>Técnico de AV durante el evento</t>
        </is>
      </c>
      <c r="C16" s="32" t="inlineStr">
        <is>
          <t>Audiovisuales (AV)</t>
        </is>
      </c>
      <c r="D16" s="32" t="inlineStr">
        <is>
          <t>AudioVisual Pro</t>
        </is>
      </c>
      <c r="E16" s="33" t="n">
        <v>600</v>
      </c>
      <c r="F16" s="33" t="n">
        <v>600</v>
      </c>
      <c r="G16" s="34" t="n">
        <v>0.21</v>
      </c>
      <c r="H16" s="22">
        <f>IF(B16="","",N(E16)*(1+IF(G16="",Resumen!$C$9,G16)))</f>
        <v/>
      </c>
      <c r="I16" s="22">
        <f>IF(B16="","",IF(F16="",H16,F16*(1+IF(G16="",Resumen!$C$9,G16))))</f>
        <v/>
      </c>
      <c r="J16" s="22">
        <f>IF(OR(B16="",F16=""),"",I16-H16)</f>
        <v/>
      </c>
      <c r="K16" s="35">
        <f>IF(OR(J16="",N(H16)=0),"",J16/H16)</f>
        <v/>
      </c>
      <c r="L16" s="24">
        <f>IF(B16="","",IF(F16="","Sin contratar",IF(J16&lt;=0,"En presupuesto",IF(K16&lt;=Resumen!$C$10,"Desv. ligera","Desviado"))))</f>
        <v/>
      </c>
    </row>
    <row r="17">
      <c r="B17" s="32" t="inlineStr">
        <is>
          <t>Ponente principal (keynote)</t>
        </is>
      </c>
      <c r="C17" s="32" t="inlineStr">
        <is>
          <t>Ponentes</t>
        </is>
      </c>
      <c r="D17" s="32" t="inlineStr">
        <is>
          <t>Agencia Ponentes Plus</t>
        </is>
      </c>
      <c r="E17" s="33" t="n">
        <v>2500</v>
      </c>
      <c r="F17" s="33" t="n">
        <v>2500</v>
      </c>
      <c r="G17" s="34" t="n">
        <v>0.21</v>
      </c>
      <c r="H17" s="22">
        <f>IF(B17="","",N(E17)*(1+IF(G17="",Resumen!$C$9,G17)))</f>
        <v/>
      </c>
      <c r="I17" s="22">
        <f>IF(B17="","",IF(F17="",H17,F17*(1+IF(G17="",Resumen!$C$9,G17))))</f>
        <v/>
      </c>
      <c r="J17" s="22">
        <f>IF(OR(B17="",F17=""),"",I17-H17)</f>
        <v/>
      </c>
      <c r="K17" s="35">
        <f>IF(OR(J17="",N(H17)=0),"",J17/H17)</f>
        <v/>
      </c>
      <c r="L17" s="24">
        <f>IF(B17="","",IF(F17="","Sin contratar",IF(J17&lt;=0,"En presupuesto",IF(K17&lt;=Resumen!$C$10,"Desv. ligera","Desviado"))))</f>
        <v/>
      </c>
    </row>
    <row r="18">
      <c r="B18" s="32" t="inlineStr">
        <is>
          <t>Honorarios de tres ponentes</t>
        </is>
      </c>
      <c r="C18" s="32" t="inlineStr">
        <is>
          <t>Ponentes</t>
        </is>
      </c>
      <c r="D18" s="32" t="inlineStr">
        <is>
          <t>Varios</t>
        </is>
      </c>
      <c r="E18" s="33" t="n">
        <v>1800</v>
      </c>
      <c r="F18" s="33" t="n"/>
      <c r="G18" s="34" t="n">
        <v>0.21</v>
      </c>
      <c r="H18" s="22">
        <f>IF(B18="","",N(E18)*(1+IF(G18="",Resumen!$C$9,G18)))</f>
        <v/>
      </c>
      <c r="I18" s="22">
        <f>IF(B18="","",IF(F18="",H18,F18*(1+IF(G18="",Resumen!$C$9,G18))))</f>
        <v/>
      </c>
      <c r="J18" s="22">
        <f>IF(OR(B18="",F18=""),"",I18-H18)</f>
        <v/>
      </c>
      <c r="K18" s="35">
        <f>IF(OR(J18="",N(H18)=0),"",J18/H18)</f>
        <v/>
      </c>
      <c r="L18" s="24">
        <f>IF(B18="","",IF(F18="","Sin contratar",IF(J18&lt;=0,"En presupuesto",IF(K18&lt;=Resumen!$C$10,"Desv. ligera","Desviado"))))</f>
        <v/>
      </c>
    </row>
    <row r="19">
      <c r="B19" s="32" t="inlineStr">
        <is>
          <t>Viajes y alojamiento de ponentes</t>
        </is>
      </c>
      <c r="C19" s="32" t="inlineStr">
        <is>
          <t>Ponentes</t>
        </is>
      </c>
      <c r="D19" s="32" t="inlineStr">
        <is>
          <t>Viajes Corporativos</t>
        </is>
      </c>
      <c r="E19" s="33" t="n">
        <v>1400</v>
      </c>
      <c r="F19" s="33" t="n">
        <v>1620</v>
      </c>
      <c r="G19" s="34" t="n">
        <v>0.1</v>
      </c>
      <c r="H19" s="22">
        <f>IF(B19="","",N(E19)*(1+IF(G19="",Resumen!$C$9,G19)))</f>
        <v/>
      </c>
      <c r="I19" s="22">
        <f>IF(B19="","",IF(F19="",H19,F19*(1+IF(G19="",Resumen!$C$9,G19))))</f>
        <v/>
      </c>
      <c r="J19" s="22">
        <f>IF(OR(B19="",F19=""),"",I19-H19)</f>
        <v/>
      </c>
      <c r="K19" s="35">
        <f>IF(OR(J19="",N(H19)=0),"",J19/H19)</f>
        <v/>
      </c>
      <c r="L19" s="24">
        <f>IF(B19="","",IF(F19="","Sin contratar",IF(J19&lt;=0,"En presupuesto",IF(K19&lt;=Resumen!$C$10,"Desv. ligera","Desviado"))))</f>
        <v/>
      </c>
    </row>
    <row r="20">
      <c r="B20" s="32" t="inlineStr">
        <is>
          <t>Diseño de web, cartelería y programa</t>
        </is>
      </c>
      <c r="C20" s="32" t="inlineStr">
        <is>
          <t>Marketing y comunicación</t>
        </is>
      </c>
      <c r="D20" s="32" t="inlineStr">
        <is>
          <t>Estudio Gráfico Atlas</t>
        </is>
      </c>
      <c r="E20" s="33" t="n">
        <v>800</v>
      </c>
      <c r="F20" s="33" t="n">
        <v>760</v>
      </c>
      <c r="G20" s="34" t="n">
        <v>0.21</v>
      </c>
      <c r="H20" s="22">
        <f>IF(B20="","",N(E20)*(1+IF(G20="",Resumen!$C$9,G20)))</f>
        <v/>
      </c>
      <c r="I20" s="22">
        <f>IF(B20="","",IF(F20="",H20,F20*(1+IF(G20="",Resumen!$C$9,G20))))</f>
        <v/>
      </c>
      <c r="J20" s="22">
        <f>IF(OR(B20="",F20=""),"",I20-H20)</f>
        <v/>
      </c>
      <c r="K20" s="35">
        <f>IF(OR(J20="",N(H20)=0),"",J20/H20)</f>
        <v/>
      </c>
      <c r="L20" s="24">
        <f>IF(B20="","",IF(F20="","Sin contratar",IF(J20&lt;=0,"En presupuesto",IF(K20&lt;=Resumen!$C$10,"Desv. ligera","Desviado"))))</f>
        <v/>
      </c>
    </row>
    <row r="21">
      <c r="B21" s="32" t="inlineStr">
        <is>
          <t>Campaña de email y redes sociales</t>
        </is>
      </c>
      <c r="C21" s="32" t="inlineStr">
        <is>
          <t>Marketing y comunicación</t>
        </is>
      </c>
      <c r="D21" s="32" t="inlineStr">
        <is>
          <t>Agencia Impulso</t>
        </is>
      </c>
      <c r="E21" s="33" t="n">
        <v>1200</v>
      </c>
      <c r="F21" s="33" t="n">
        <v>1200</v>
      </c>
      <c r="G21" s="34" t="n">
        <v>0.21</v>
      </c>
      <c r="H21" s="22">
        <f>IF(B21="","",N(E21)*(1+IF(G21="",Resumen!$C$9,G21)))</f>
        <v/>
      </c>
      <c r="I21" s="22">
        <f>IF(B21="","",IF(F21="",H21,F21*(1+IF(G21="",Resumen!$C$9,G21))))</f>
        <v/>
      </c>
      <c r="J21" s="22">
        <f>IF(OR(B21="",F21=""),"",I21-H21)</f>
        <v/>
      </c>
      <c r="K21" s="35">
        <f>IF(OR(J21="",N(H21)=0),"",J21/H21)</f>
        <v/>
      </c>
      <c r="L21" s="24">
        <f>IF(B21="","",IF(F21="","Sin contratar",IF(J21&lt;=0,"En presupuesto",IF(K21&lt;=Resumen!$C$10,"Desv. ligera","Desviado"))))</f>
        <v/>
      </c>
    </row>
    <row r="22">
      <c r="B22" s="32" t="inlineStr">
        <is>
          <t>Impresión de acreditaciones y señalética</t>
        </is>
      </c>
      <c r="C22" s="32" t="inlineStr">
        <is>
          <t>Marketing y comunicación</t>
        </is>
      </c>
      <c r="D22" s="32" t="inlineStr">
        <is>
          <t>Imprenta Rápida</t>
        </is>
      </c>
      <c r="E22" s="33" t="n">
        <v>250</v>
      </c>
      <c r="F22" s="33" t="n"/>
      <c r="G22" s="34" t="n">
        <v>0.21</v>
      </c>
      <c r="H22" s="22">
        <f>IF(B22="","",N(E22)*(1+IF(G22="",Resumen!$C$9,G22)))</f>
        <v/>
      </c>
      <c r="I22" s="22">
        <f>IF(B22="","",IF(F22="",H22,F22*(1+IF(G22="",Resumen!$C$9,G22))))</f>
        <v/>
      </c>
      <c r="J22" s="22">
        <f>IF(OR(B22="",F22=""),"",I22-H22)</f>
        <v/>
      </c>
      <c r="K22" s="35">
        <f>IF(OR(J22="",N(H22)=0),"",J22/H22)</f>
        <v/>
      </c>
      <c r="L22" s="24">
        <f>IF(B22="","",IF(F22="","Sin contratar",IF(J22&lt;=0,"En presupuesto",IF(K22&lt;=Resumen!$C$10,"Desv. ligera","Desviado"))))</f>
        <v/>
      </c>
    </row>
    <row r="23">
      <c r="B23" s="32" t="inlineStr">
        <is>
          <t>Equipo de acogida (5 personas)</t>
        </is>
      </c>
      <c r="C23" s="32" t="inlineStr">
        <is>
          <t>Personal y logística</t>
        </is>
      </c>
      <c r="D23" s="32" t="inlineStr">
        <is>
          <t>Staff Eventos</t>
        </is>
      </c>
      <c r="E23" s="33" t="n">
        <v>900</v>
      </c>
      <c r="F23" s="33" t="n"/>
      <c r="G23" s="34" t="n">
        <v>0.21</v>
      </c>
      <c r="H23" s="22">
        <f>IF(B23="","",N(E23)*(1+IF(G23="",Resumen!$C$9,G23)))</f>
        <v/>
      </c>
      <c r="I23" s="22">
        <f>IF(B23="","",IF(F23="",H23,F23*(1+IF(G23="",Resumen!$C$9,G23))))</f>
        <v/>
      </c>
      <c r="J23" s="22">
        <f>IF(OR(B23="",F23=""),"",I23-H23)</f>
        <v/>
      </c>
      <c r="K23" s="35">
        <f>IF(OR(J23="",N(H23)=0),"",J23/H23)</f>
        <v/>
      </c>
      <c r="L23" s="24">
        <f>IF(B23="","",IF(F23="","Sin contratar",IF(J23&lt;=0,"En presupuesto",IF(K23&lt;=Resumen!$C$10,"Desv. ligera","Desviado"))))</f>
        <v/>
      </c>
    </row>
    <row r="24">
      <c r="B24" s="32" t="inlineStr">
        <is>
          <t>Seguro de responsabilidad civil</t>
        </is>
      </c>
      <c r="C24" s="32" t="inlineStr">
        <is>
          <t>Personal y logística</t>
        </is>
      </c>
      <c r="D24" s="32" t="inlineStr">
        <is>
          <t>Correduría Segura</t>
        </is>
      </c>
      <c r="E24" s="33" t="n">
        <v>350</v>
      </c>
      <c r="F24" s="33" t="n">
        <v>340</v>
      </c>
      <c r="G24" s="34" t="n">
        <v>0</v>
      </c>
      <c r="H24" s="22">
        <f>IF(B24="","",N(E24)*(1+IF(G24="",Resumen!$C$9,G24)))</f>
        <v/>
      </c>
      <c r="I24" s="22">
        <f>IF(B24="","",IF(F24="",H24,F24*(1+IF(G24="",Resumen!$C$9,G24))))</f>
        <v/>
      </c>
      <c r="J24" s="22">
        <f>IF(OR(B24="",F24=""),"",I24-H24)</f>
        <v/>
      </c>
      <c r="K24" s="35">
        <f>IF(OR(J24="",N(H24)=0),"",J24/H24)</f>
        <v/>
      </c>
      <c r="L24" s="24">
        <f>IF(B24="","",IF(F24="","Sin contratar",IF(J24&lt;=0,"En presupuesto",IF(K24&lt;=Resumen!$C$10,"Desv. ligera","Desviado"))))</f>
        <v/>
      </c>
    </row>
    <row r="25">
      <c r="B25" s="32" t="inlineStr">
        <is>
          <t>Welcome pack para asistentes (120 uds.)</t>
        </is>
      </c>
      <c r="C25" s="32" t="inlineStr">
        <is>
          <t>Material y regalos</t>
        </is>
      </c>
      <c r="D25" s="32" t="inlineStr">
        <is>
          <t>Merchandising Express</t>
        </is>
      </c>
      <c r="E25" s="33" t="n">
        <v>960</v>
      </c>
      <c r="F25" s="33" t="n"/>
      <c r="G25" s="34" t="n">
        <v>0.21</v>
      </c>
      <c r="H25" s="22">
        <f>IF(B25="","",N(E25)*(1+IF(G25="",Resumen!$C$9,G25)))</f>
        <v/>
      </c>
      <c r="I25" s="22">
        <f>IF(B25="","",IF(F25="",H25,F25*(1+IF(G25="",Resumen!$C$9,G25))))</f>
        <v/>
      </c>
      <c r="J25" s="22">
        <f>IF(OR(B25="",F25=""),"",I25-H25)</f>
        <v/>
      </c>
      <c r="K25" s="35">
        <f>IF(OR(J25="",N(H25)=0),"",J25/H25)</f>
        <v/>
      </c>
      <c r="L25" s="24">
        <f>IF(B25="","",IF(F25="","Sin contratar",IF(J25&lt;=0,"En presupuesto",IF(K25&lt;=Resumen!$C$10,"Desv. ligera","Desviado"))))</f>
        <v/>
      </c>
    </row>
    <row r="26">
      <c r="B26" s="32" t="inlineStr">
        <is>
          <t>Imprevistos</t>
        </is>
      </c>
      <c r="C26" s="32" t="inlineStr">
        <is>
          <t>Otros</t>
        </is>
      </c>
      <c r="D26" s="32" t="inlineStr"/>
      <c r="E26" s="33" t="n">
        <v>800</v>
      </c>
      <c r="F26" s="33" t="n"/>
      <c r="G26" s="34" t="n">
        <v>0.21</v>
      </c>
      <c r="H26" s="22">
        <f>IF(B26="","",N(E26)*(1+IF(G26="",Resumen!$C$9,G26)))</f>
        <v/>
      </c>
      <c r="I26" s="22">
        <f>IF(B26="","",IF(F26="",H26,F26*(1+IF(G26="",Resumen!$C$9,G26))))</f>
        <v/>
      </c>
      <c r="J26" s="22">
        <f>IF(OR(B26="",F26=""),"",I26-H26)</f>
        <v/>
      </c>
      <c r="K26" s="35">
        <f>IF(OR(J26="",N(H26)=0),"",J26/H26)</f>
        <v/>
      </c>
      <c r="L26" s="24">
        <f>IF(B26="","",IF(F26="","Sin contratar",IF(J26&lt;=0,"En presupuesto",IF(K26&lt;=Resumen!$C$10,"Desv. ligera","Desviado"))))</f>
        <v/>
      </c>
    </row>
    <row r="27">
      <c r="B27" s="32" t="n"/>
      <c r="C27" s="32" t="n"/>
      <c r="D27" s="32" t="n"/>
      <c r="E27" s="33" t="n"/>
      <c r="F27" s="33" t="n"/>
      <c r="G27" s="34" t="n"/>
      <c r="H27" s="22">
        <f>IF(B27="","",N(E27)*(1+IF(G27="",Resumen!$C$9,G27)))</f>
        <v/>
      </c>
      <c r="I27" s="22">
        <f>IF(B27="","",IF(F27="",H27,F27*(1+IF(G27="",Resumen!$C$9,G27))))</f>
        <v/>
      </c>
      <c r="J27" s="22">
        <f>IF(OR(B27="",F27=""),"",I27-H27)</f>
        <v/>
      </c>
      <c r="K27" s="35">
        <f>IF(OR(J27="",N(H27)=0),"",J27/H27)</f>
        <v/>
      </c>
      <c r="L27" s="24">
        <f>IF(B27="","",IF(F27="","Sin contratar",IF(J27&lt;=0,"En presupuesto",IF(K27&lt;=Resumen!$C$10,"Desv. ligera","Desviado"))))</f>
        <v/>
      </c>
    </row>
    <row r="28">
      <c r="B28" s="32" t="n"/>
      <c r="C28" s="32" t="n"/>
      <c r="D28" s="32" t="n"/>
      <c r="E28" s="33" t="n"/>
      <c r="F28" s="33" t="n"/>
      <c r="G28" s="34" t="n"/>
      <c r="H28" s="22">
        <f>IF(B28="","",N(E28)*(1+IF(G28="",Resumen!$C$9,G28)))</f>
        <v/>
      </c>
      <c r="I28" s="22">
        <f>IF(B28="","",IF(F28="",H28,F28*(1+IF(G28="",Resumen!$C$9,G28))))</f>
        <v/>
      </c>
      <c r="J28" s="22">
        <f>IF(OR(B28="",F28=""),"",I28-H28)</f>
        <v/>
      </c>
      <c r="K28" s="35">
        <f>IF(OR(J28="",N(H28)=0),"",J28/H28)</f>
        <v/>
      </c>
      <c r="L28" s="24">
        <f>IF(B28="","",IF(F28="","Sin contratar",IF(J28&lt;=0,"En presupuesto",IF(K28&lt;=Resumen!$C$10,"Desv. ligera","Desviado"))))</f>
        <v/>
      </c>
    </row>
    <row r="29">
      <c r="B29" s="32" t="n"/>
      <c r="C29" s="32" t="n"/>
      <c r="D29" s="32" t="n"/>
      <c r="E29" s="33" t="n"/>
      <c r="F29" s="33" t="n"/>
      <c r="G29" s="34" t="n"/>
      <c r="H29" s="22">
        <f>IF(B29="","",N(E29)*(1+IF(G29="",Resumen!$C$9,G29)))</f>
        <v/>
      </c>
      <c r="I29" s="22">
        <f>IF(B29="","",IF(F29="",H29,F29*(1+IF(G29="",Resumen!$C$9,G29))))</f>
        <v/>
      </c>
      <c r="J29" s="22">
        <f>IF(OR(B29="",F29=""),"",I29-H29)</f>
        <v/>
      </c>
      <c r="K29" s="35">
        <f>IF(OR(J29="",N(H29)=0),"",J29/H29)</f>
        <v/>
      </c>
      <c r="L29" s="24">
        <f>IF(B29="","",IF(F29="","Sin contratar",IF(J29&lt;=0,"En presupuesto",IF(K29&lt;=Resumen!$C$10,"Desv. ligera","Desviado"))))</f>
        <v/>
      </c>
    </row>
    <row r="30">
      <c r="B30" s="32" t="n"/>
      <c r="C30" s="32" t="n"/>
      <c r="D30" s="32" t="n"/>
      <c r="E30" s="33" t="n"/>
      <c r="F30" s="33" t="n"/>
      <c r="G30" s="34" t="n"/>
      <c r="H30" s="22">
        <f>IF(B30="","",N(E30)*(1+IF(G30="",Resumen!$C$9,G30)))</f>
        <v/>
      </c>
      <c r="I30" s="22">
        <f>IF(B30="","",IF(F30="",H30,F30*(1+IF(G30="",Resumen!$C$9,G30))))</f>
        <v/>
      </c>
      <c r="J30" s="22">
        <f>IF(OR(B30="",F30=""),"",I30-H30)</f>
        <v/>
      </c>
      <c r="K30" s="35">
        <f>IF(OR(J30="",N(H30)=0),"",J30/H30)</f>
        <v/>
      </c>
      <c r="L30" s="24">
        <f>IF(B30="","",IF(F30="","Sin contratar",IF(J30&lt;=0,"En presupuesto",IF(K30&lt;=Resumen!$C$10,"Desv. ligera","Desviado"))))</f>
        <v/>
      </c>
    </row>
    <row r="31">
      <c r="B31" s="32" t="n"/>
      <c r="C31" s="32" t="n"/>
      <c r="D31" s="32" t="n"/>
      <c r="E31" s="33" t="n"/>
      <c r="F31" s="33" t="n"/>
      <c r="G31" s="34" t="n"/>
      <c r="H31" s="22">
        <f>IF(B31="","",N(E31)*(1+IF(G31="",Resumen!$C$9,G31)))</f>
        <v/>
      </c>
      <c r="I31" s="22">
        <f>IF(B31="","",IF(F31="",H31,F31*(1+IF(G31="",Resumen!$C$9,G31))))</f>
        <v/>
      </c>
      <c r="J31" s="22">
        <f>IF(OR(B31="",F31=""),"",I31-H31)</f>
        <v/>
      </c>
      <c r="K31" s="35">
        <f>IF(OR(J31="",N(H31)=0),"",J31/H31)</f>
        <v/>
      </c>
      <c r="L31" s="24">
        <f>IF(B31="","",IF(F31="","Sin contratar",IF(J31&lt;=0,"En presupuesto",IF(K31&lt;=Resumen!$C$10,"Desv. ligera","Desviado"))))</f>
        <v/>
      </c>
    </row>
    <row r="32">
      <c r="B32" s="32" t="n"/>
      <c r="C32" s="32" t="n"/>
      <c r="D32" s="32" t="n"/>
      <c r="E32" s="33" t="n"/>
      <c r="F32" s="33" t="n"/>
      <c r="G32" s="34" t="n"/>
      <c r="H32" s="22">
        <f>IF(B32="","",N(E32)*(1+IF(G32="",Resumen!$C$9,G32)))</f>
        <v/>
      </c>
      <c r="I32" s="22">
        <f>IF(B32="","",IF(F32="",H32,F32*(1+IF(G32="",Resumen!$C$9,G32))))</f>
        <v/>
      </c>
      <c r="J32" s="22">
        <f>IF(OR(B32="",F32=""),"",I32-H32)</f>
        <v/>
      </c>
      <c r="K32" s="35">
        <f>IF(OR(J32="",N(H32)=0),"",J32/H32)</f>
        <v/>
      </c>
      <c r="L32" s="24">
        <f>IF(B32="","",IF(F32="","Sin contratar",IF(J32&lt;=0,"En presupuesto",IF(K32&lt;=Resumen!$C$10,"Desv. ligera","Desviado"))))</f>
        <v/>
      </c>
    </row>
    <row r="33">
      <c r="B33" s="32" t="n"/>
      <c r="C33" s="32" t="n"/>
      <c r="D33" s="32" t="n"/>
      <c r="E33" s="33" t="n"/>
      <c r="F33" s="33" t="n"/>
      <c r="G33" s="34" t="n"/>
      <c r="H33" s="22">
        <f>IF(B33="","",N(E33)*(1+IF(G33="",Resumen!$C$9,G33)))</f>
        <v/>
      </c>
      <c r="I33" s="22">
        <f>IF(B33="","",IF(F33="",H33,F33*(1+IF(G33="",Resumen!$C$9,G33))))</f>
        <v/>
      </c>
      <c r="J33" s="22">
        <f>IF(OR(B33="",F33=""),"",I33-H33)</f>
        <v/>
      </c>
      <c r="K33" s="35">
        <f>IF(OR(J33="",N(H33)=0),"",J33/H33)</f>
        <v/>
      </c>
      <c r="L33" s="24">
        <f>IF(B33="","",IF(F33="","Sin contratar",IF(J33&lt;=0,"En presupuesto",IF(K33&lt;=Resumen!$C$10,"Desv. ligera","Desviado"))))</f>
        <v/>
      </c>
    </row>
    <row r="34">
      <c r="B34" s="32" t="n"/>
      <c r="C34" s="32" t="n"/>
      <c r="D34" s="32" t="n"/>
      <c r="E34" s="33" t="n"/>
      <c r="F34" s="33" t="n"/>
      <c r="G34" s="34" t="n"/>
      <c r="H34" s="22">
        <f>IF(B34="","",N(E34)*(1+IF(G34="",Resumen!$C$9,G34)))</f>
        <v/>
      </c>
      <c r="I34" s="22">
        <f>IF(B34="","",IF(F34="",H34,F34*(1+IF(G34="",Resumen!$C$9,G34))))</f>
        <v/>
      </c>
      <c r="J34" s="22">
        <f>IF(OR(B34="",F34=""),"",I34-H34)</f>
        <v/>
      </c>
      <c r="K34" s="35">
        <f>IF(OR(J34="",N(H34)=0),"",J34/H34)</f>
        <v/>
      </c>
      <c r="L34" s="24">
        <f>IF(B34="","",IF(F34="","Sin contratar",IF(J34&lt;=0,"En presupuesto",IF(K34&lt;=Resumen!$C$10,"Desv. ligera","Desviado"))))</f>
        <v/>
      </c>
    </row>
    <row r="35">
      <c r="B35" s="32" t="n"/>
      <c r="C35" s="32" t="n"/>
      <c r="D35" s="32" t="n"/>
      <c r="E35" s="33" t="n"/>
      <c r="F35" s="33" t="n"/>
      <c r="G35" s="34" t="n"/>
      <c r="H35" s="22">
        <f>IF(B35="","",N(E35)*(1+IF(G35="",Resumen!$C$9,G35)))</f>
        <v/>
      </c>
      <c r="I35" s="22">
        <f>IF(B35="","",IF(F35="",H35,F35*(1+IF(G35="",Resumen!$C$9,G35))))</f>
        <v/>
      </c>
      <c r="J35" s="22">
        <f>IF(OR(B35="",F35=""),"",I35-H35)</f>
        <v/>
      </c>
      <c r="K35" s="35">
        <f>IF(OR(J35="",N(H35)=0),"",J35/H35)</f>
        <v/>
      </c>
      <c r="L35" s="24">
        <f>IF(B35="","",IF(F35="","Sin contratar",IF(J35&lt;=0,"En presupuesto",IF(K35&lt;=Resumen!$C$10,"Desv. ligera","Desviado"))))</f>
        <v/>
      </c>
    </row>
    <row r="36">
      <c r="B36" s="32" t="n"/>
      <c r="C36" s="32" t="n"/>
      <c r="D36" s="32" t="n"/>
      <c r="E36" s="33" t="n"/>
      <c r="F36" s="33" t="n"/>
      <c r="G36" s="34" t="n"/>
      <c r="H36" s="22">
        <f>IF(B36="","",N(E36)*(1+IF(G36="",Resumen!$C$9,G36)))</f>
        <v/>
      </c>
      <c r="I36" s="22">
        <f>IF(B36="","",IF(F36="",H36,F36*(1+IF(G36="",Resumen!$C$9,G36))))</f>
        <v/>
      </c>
      <c r="J36" s="22">
        <f>IF(OR(B36="",F36=""),"",I36-H36)</f>
        <v/>
      </c>
      <c r="K36" s="35">
        <f>IF(OR(J36="",N(H36)=0),"",J36/H36)</f>
        <v/>
      </c>
      <c r="L36" s="24">
        <f>IF(B36="","",IF(F36="","Sin contratar",IF(J36&lt;=0,"En presupuesto",IF(K36&lt;=Resumen!$C$10,"Desv. ligera","Desviado"))))</f>
        <v/>
      </c>
    </row>
    <row r="37">
      <c r="B37" s="32" t="n"/>
      <c r="C37" s="32" t="n"/>
      <c r="D37" s="32" t="n"/>
      <c r="E37" s="33" t="n"/>
      <c r="F37" s="33" t="n"/>
      <c r="G37" s="34" t="n"/>
      <c r="H37" s="22">
        <f>IF(B37="","",N(E37)*(1+IF(G37="",Resumen!$C$9,G37)))</f>
        <v/>
      </c>
      <c r="I37" s="22">
        <f>IF(B37="","",IF(F37="",H37,F37*(1+IF(G37="",Resumen!$C$9,G37))))</f>
        <v/>
      </c>
      <c r="J37" s="22">
        <f>IF(OR(B37="",F37=""),"",I37-H37)</f>
        <v/>
      </c>
      <c r="K37" s="35">
        <f>IF(OR(J37="",N(H37)=0),"",J37/H37)</f>
        <v/>
      </c>
      <c r="L37" s="24">
        <f>IF(B37="","",IF(F37="","Sin contratar",IF(J37&lt;=0,"En presupuesto",IF(K37&lt;=Resumen!$C$10,"Desv. ligera","Desviado"))))</f>
        <v/>
      </c>
    </row>
    <row r="38">
      <c r="B38" s="32" t="n"/>
      <c r="C38" s="32" t="n"/>
      <c r="D38" s="32" t="n"/>
      <c r="E38" s="33" t="n"/>
      <c r="F38" s="33" t="n"/>
      <c r="G38" s="34" t="n"/>
      <c r="H38" s="22">
        <f>IF(B38="","",N(E38)*(1+IF(G38="",Resumen!$C$9,G38)))</f>
        <v/>
      </c>
      <c r="I38" s="22">
        <f>IF(B38="","",IF(F38="",H38,F38*(1+IF(G38="",Resumen!$C$9,G38))))</f>
        <v/>
      </c>
      <c r="J38" s="22">
        <f>IF(OR(B38="",F38=""),"",I38-H38)</f>
        <v/>
      </c>
      <c r="K38" s="35">
        <f>IF(OR(J38="",N(H38)=0),"",J38/H38)</f>
        <v/>
      </c>
      <c r="L38" s="24">
        <f>IF(B38="","",IF(F38="","Sin contratar",IF(J38&lt;=0,"En presupuesto",IF(K38&lt;=Resumen!$C$10,"Desv. ligera","Desviado"))))</f>
        <v/>
      </c>
    </row>
    <row r="39">
      <c r="B39" s="32" t="n"/>
      <c r="C39" s="32" t="n"/>
      <c r="D39" s="32" t="n"/>
      <c r="E39" s="33" t="n"/>
      <c r="F39" s="33" t="n"/>
      <c r="G39" s="34" t="n"/>
      <c r="H39" s="22">
        <f>IF(B39="","",N(E39)*(1+IF(G39="",Resumen!$C$9,G39)))</f>
        <v/>
      </c>
      <c r="I39" s="22">
        <f>IF(B39="","",IF(F39="",H39,F39*(1+IF(G39="",Resumen!$C$9,G39))))</f>
        <v/>
      </c>
      <c r="J39" s="22">
        <f>IF(OR(B39="",F39=""),"",I39-H39)</f>
        <v/>
      </c>
      <c r="K39" s="35">
        <f>IF(OR(J39="",N(H39)=0),"",J39/H39)</f>
        <v/>
      </c>
      <c r="L39" s="24">
        <f>IF(B39="","",IF(F39="","Sin contratar",IF(J39&lt;=0,"En presupuesto",IF(K39&lt;=Resumen!$C$10,"Desv. ligera","Desviado"))))</f>
        <v/>
      </c>
    </row>
    <row r="40">
      <c r="B40" s="32" t="n"/>
      <c r="C40" s="32" t="n"/>
      <c r="D40" s="32" t="n"/>
      <c r="E40" s="33" t="n"/>
      <c r="F40" s="33" t="n"/>
      <c r="G40" s="34" t="n"/>
      <c r="H40" s="22">
        <f>IF(B40="","",N(E40)*(1+IF(G40="",Resumen!$C$9,G40)))</f>
        <v/>
      </c>
      <c r="I40" s="22">
        <f>IF(B40="","",IF(F40="",H40,F40*(1+IF(G40="",Resumen!$C$9,G40))))</f>
        <v/>
      </c>
      <c r="J40" s="22">
        <f>IF(OR(B40="",F40=""),"",I40-H40)</f>
        <v/>
      </c>
      <c r="K40" s="35">
        <f>IF(OR(J40="",N(H40)=0),"",J40/H40)</f>
        <v/>
      </c>
      <c r="L40" s="24">
        <f>IF(B40="","",IF(F40="","Sin contratar",IF(J40&lt;=0,"En presupuesto",IF(K40&lt;=Resumen!$C$10,"Desv. ligera","Desviado"))))</f>
        <v/>
      </c>
    </row>
    <row r="41">
      <c r="B41" s="32" t="n"/>
      <c r="C41" s="32" t="n"/>
      <c r="D41" s="32" t="n"/>
      <c r="E41" s="33" t="n"/>
      <c r="F41" s="33" t="n"/>
      <c r="G41" s="34" t="n"/>
      <c r="H41" s="22">
        <f>IF(B41="","",N(E41)*(1+IF(G41="",Resumen!$C$9,G41)))</f>
        <v/>
      </c>
      <c r="I41" s="22">
        <f>IF(B41="","",IF(F41="",H41,F41*(1+IF(G41="",Resumen!$C$9,G41))))</f>
        <v/>
      </c>
      <c r="J41" s="22">
        <f>IF(OR(B41="",F41=""),"",I41-H41)</f>
        <v/>
      </c>
      <c r="K41" s="35">
        <f>IF(OR(J41="",N(H41)=0),"",J41/H41)</f>
        <v/>
      </c>
      <c r="L41" s="24">
        <f>IF(B41="","",IF(F41="","Sin contratar",IF(J41&lt;=0,"En presupuesto",IF(K41&lt;=Resumen!$C$10,"Desv. ligera","Desviado"))))</f>
        <v/>
      </c>
    </row>
    <row r="42">
      <c r="B42" s="32" t="n"/>
      <c r="C42" s="32" t="n"/>
      <c r="D42" s="32" t="n"/>
      <c r="E42" s="33" t="n"/>
      <c r="F42" s="33" t="n"/>
      <c r="G42" s="34" t="n"/>
      <c r="H42" s="22">
        <f>IF(B42="","",N(E42)*(1+IF(G42="",Resumen!$C$9,G42)))</f>
        <v/>
      </c>
      <c r="I42" s="22">
        <f>IF(B42="","",IF(F42="",H42,F42*(1+IF(G42="",Resumen!$C$9,G42))))</f>
        <v/>
      </c>
      <c r="J42" s="22">
        <f>IF(OR(B42="",F42=""),"",I42-H42)</f>
        <v/>
      </c>
      <c r="K42" s="35">
        <f>IF(OR(J42="",N(H42)=0),"",J42/H42)</f>
        <v/>
      </c>
      <c r="L42" s="24">
        <f>IF(B42="","",IF(F42="","Sin contratar",IF(J42&lt;=0,"En presupuesto",IF(K42&lt;=Resumen!$C$10,"Desv. ligera","Desviado"))))</f>
        <v/>
      </c>
    </row>
    <row r="43">
      <c r="B43" s="32" t="n"/>
      <c r="C43" s="32" t="n"/>
      <c r="D43" s="32" t="n"/>
      <c r="E43" s="33" t="n"/>
      <c r="F43" s="33" t="n"/>
      <c r="G43" s="34" t="n"/>
      <c r="H43" s="22">
        <f>IF(B43="","",N(E43)*(1+IF(G43="",Resumen!$C$9,G43)))</f>
        <v/>
      </c>
      <c r="I43" s="22">
        <f>IF(B43="","",IF(F43="",H43,F43*(1+IF(G43="",Resumen!$C$9,G43))))</f>
        <v/>
      </c>
      <c r="J43" s="22">
        <f>IF(OR(B43="",F43=""),"",I43-H43)</f>
        <v/>
      </c>
      <c r="K43" s="35">
        <f>IF(OR(J43="",N(H43)=0),"",J43/H43)</f>
        <v/>
      </c>
      <c r="L43" s="24">
        <f>IF(B43="","",IF(F43="","Sin contratar",IF(J43&lt;=0,"En presupuesto",IF(K43&lt;=Resumen!$C$10,"Desv. ligera","Desviado"))))</f>
        <v/>
      </c>
    </row>
    <row r="44">
      <c r="B44" s="32" t="n"/>
      <c r="C44" s="32" t="n"/>
      <c r="D44" s="32" t="n"/>
      <c r="E44" s="33" t="n"/>
      <c r="F44" s="33" t="n"/>
      <c r="G44" s="34" t="n"/>
      <c r="H44" s="22">
        <f>IF(B44="","",N(E44)*(1+IF(G44="",Resumen!$C$9,G44)))</f>
        <v/>
      </c>
      <c r="I44" s="22">
        <f>IF(B44="","",IF(F44="",H44,F44*(1+IF(G44="",Resumen!$C$9,G44))))</f>
        <v/>
      </c>
      <c r="J44" s="22">
        <f>IF(OR(B44="",F44=""),"",I44-H44)</f>
        <v/>
      </c>
      <c r="K44" s="35">
        <f>IF(OR(J44="",N(H44)=0),"",J44/H44)</f>
        <v/>
      </c>
      <c r="L44" s="24">
        <f>IF(B44="","",IF(F44="","Sin contratar",IF(J44&lt;=0,"En presupuesto",IF(K44&lt;=Resumen!$C$10,"Desv. ligera","Desviado"))))</f>
        <v/>
      </c>
    </row>
    <row r="45">
      <c r="B45" s="32" t="n"/>
      <c r="C45" s="32" t="n"/>
      <c r="D45" s="32" t="n"/>
      <c r="E45" s="33" t="n"/>
      <c r="F45" s="33" t="n"/>
      <c r="G45" s="34" t="n"/>
      <c r="H45" s="22">
        <f>IF(B45="","",N(E45)*(1+IF(G45="",Resumen!$C$9,G45)))</f>
        <v/>
      </c>
      <c r="I45" s="22">
        <f>IF(B45="","",IF(F45="",H45,F45*(1+IF(G45="",Resumen!$C$9,G45))))</f>
        <v/>
      </c>
      <c r="J45" s="22">
        <f>IF(OR(B45="",F45=""),"",I45-H45)</f>
        <v/>
      </c>
      <c r="K45" s="35">
        <f>IF(OR(J45="",N(H45)=0),"",J45/H45)</f>
        <v/>
      </c>
      <c r="L45" s="24">
        <f>IF(B45="","",IF(F45="","Sin contratar",IF(J45&lt;=0,"En presupuesto",IF(K45&lt;=Resumen!$C$10,"Desv. ligera","Desviado"))))</f>
        <v/>
      </c>
    </row>
    <row r="46">
      <c r="B46" s="32" t="n"/>
      <c r="C46" s="32" t="n"/>
      <c r="D46" s="32" t="n"/>
      <c r="E46" s="33" t="n"/>
      <c r="F46" s="33" t="n"/>
      <c r="G46" s="34" t="n"/>
      <c r="H46" s="22">
        <f>IF(B46="","",N(E46)*(1+IF(G46="",Resumen!$C$9,G46)))</f>
        <v/>
      </c>
      <c r="I46" s="22">
        <f>IF(B46="","",IF(F46="",H46,F46*(1+IF(G46="",Resumen!$C$9,G46))))</f>
        <v/>
      </c>
      <c r="J46" s="22">
        <f>IF(OR(B46="",F46=""),"",I46-H46)</f>
        <v/>
      </c>
      <c r="K46" s="35">
        <f>IF(OR(J46="",N(H46)=0),"",J46/H46)</f>
        <v/>
      </c>
      <c r="L46" s="24">
        <f>IF(B46="","",IF(F46="","Sin contratar",IF(J46&lt;=0,"En presupuesto",IF(K46&lt;=Resumen!$C$10,"Desv. ligera","Desviado"))))</f>
        <v/>
      </c>
    </row>
    <row r="47">
      <c r="B47" s="32" t="n"/>
      <c r="C47" s="32" t="n"/>
      <c r="D47" s="32" t="n"/>
      <c r="E47" s="33" t="n"/>
      <c r="F47" s="33" t="n"/>
      <c r="G47" s="34" t="n"/>
      <c r="H47" s="22">
        <f>IF(B47="","",N(E47)*(1+IF(G47="",Resumen!$C$9,G47)))</f>
        <v/>
      </c>
      <c r="I47" s="22">
        <f>IF(B47="","",IF(F47="",H47,F47*(1+IF(G47="",Resumen!$C$9,G47))))</f>
        <v/>
      </c>
      <c r="J47" s="22">
        <f>IF(OR(B47="",F47=""),"",I47-H47)</f>
        <v/>
      </c>
      <c r="K47" s="35">
        <f>IF(OR(J47="",N(H47)=0),"",J47/H47)</f>
        <v/>
      </c>
      <c r="L47" s="24">
        <f>IF(B47="","",IF(F47="","Sin contratar",IF(J47&lt;=0,"En presupuesto",IF(K47&lt;=Resumen!$C$10,"Desv. ligera","Desviado"))))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L8:L47">
    <cfRule type="cellIs" priority="1" operator="equal" dxfId="2">
      <formula>"En presupuesto"</formula>
    </cfRule>
    <cfRule type="cellIs" priority="2" operator="equal" dxfId="1">
      <formula>"Desv. ligera"</formula>
    </cfRule>
    <cfRule type="cellIs" priority="3" operator="equal" dxfId="0">
      <formula>"Desviado"</formula>
    </cfRule>
    <cfRule type="cellIs" priority="4" operator="equal" dxfId="3">
      <formula>"Sin contratar"</formula>
    </cfRule>
  </conditionalFormatting>
  <conditionalFormatting sqref="J8:J47">
    <cfRule type="expression" priority="5" dxfId="0">
      <formula>AND(ISNUMBER(J8),J8&gt;0)</formula>
    </cfRule>
    <cfRule type="expression" priority="6" dxfId="2">
      <formula>AND(ISNUMBER(J8),J8&lt;0)</formula>
    </cfRule>
  </conditionalFormatting>
  <dataValidations count="1">
    <dataValidation sqref="C8:C47" showDropDown="0" showInputMessage="0" showErrorMessage="0" allowBlank="1" type="list">
      <formula1>=Listas!$A$2:$A$9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J2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4" customWidth="1" min="4" max="4"/>
    <col width="13" customWidth="1" min="5" max="5"/>
    <col width="13" customWidth="1" min="6" max="6"/>
    <col width="15" customWidth="1" min="7" max="7"/>
    <col width="15" customWidth="1" min="8" max="8"/>
    <col width="12" customWidth="1" min="9" max="9"/>
    <col width="14" customWidth="1" min="10" max="10"/>
  </cols>
  <sheetData>
    <row r="2" ht="34" customHeight="1">
      <c r="B2" s="1" t="inlineStr">
        <is>
          <t>Ingresos del evento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Inscripciones, patrocinios y otros ingresos: precio, unidades previstas y unidades ya vendidas o confirmadas.</t>
        </is>
      </c>
    </row>
    <row r="5">
      <c r="B5" s="31" t="inlineStr">
        <is>
          <t>TOTALES</t>
        </is>
      </c>
      <c r="E5" s="36">
        <f>SUM(E8:E27)</f>
        <v/>
      </c>
      <c r="F5" s="36">
        <f>SUM(F8:F27)</f>
        <v/>
      </c>
      <c r="G5" s="26">
        <f>SUM(G8:G27)</f>
        <v/>
      </c>
      <c r="H5" s="26">
        <f>SUM(H8:H27)</f>
        <v/>
      </c>
      <c r="I5" s="27">
        <f>IF(G5=0,0,H5/G5)</f>
        <v/>
      </c>
    </row>
    <row r="7" ht="36" customHeight="1">
      <c r="B7" s="20" t="inlineStr">
        <is>
          <t>Concepto de ingreso</t>
        </is>
      </c>
      <c r="C7" s="20" t="inlineStr">
        <is>
          <t>Tipo</t>
        </is>
      </c>
      <c r="D7" s="20" t="inlineStr">
        <is>
          <t>Precio unitario</t>
        </is>
      </c>
      <c r="E7" s="20" t="inlineStr">
        <is>
          <t>Unidades previstas</t>
        </is>
      </c>
      <c r="F7" s="20" t="inlineStr">
        <is>
          <t>Vendidas / confirmadas</t>
        </is>
      </c>
      <c r="G7" s="20" t="inlineStr">
        <is>
          <t>Ingreso previsto</t>
        </is>
      </c>
      <c r="H7" s="20" t="inlineStr">
        <is>
          <t>Ingreso actual</t>
        </is>
      </c>
      <c r="I7" s="20" t="inlineStr">
        <is>
          <t>% logrado</t>
        </is>
      </c>
      <c r="J7" s="20" t="inlineStr">
        <is>
          <t>Estado</t>
        </is>
      </c>
    </row>
    <row r="8">
      <c r="B8" s="32" t="inlineStr">
        <is>
          <t>Entrada anticipada (early bird)</t>
        </is>
      </c>
      <c r="C8" s="32" t="inlineStr">
        <is>
          <t>Inscripción</t>
        </is>
      </c>
      <c r="D8" s="33" t="n">
        <v>150</v>
      </c>
      <c r="E8" s="11" t="n">
        <v>40</v>
      </c>
      <c r="F8" s="11" t="n">
        <v>40</v>
      </c>
      <c r="G8" s="22">
        <f>IF(B8="","",N(D8)*N(E8))</f>
        <v/>
      </c>
      <c r="H8" s="22">
        <f>IF(B8="","",N(D8)*N(F8))</f>
        <v/>
      </c>
      <c r="I8" s="35">
        <f>IF(OR(B8="",N(E8)=0),"",F8/E8)</f>
        <v/>
      </c>
      <c r="J8" s="24">
        <f>IF(B8="","",IF(N(F8)&gt;N(E8),"Excedido",IF(N(F8)=N(E8),"Completo",IF(N(F8)=0,"Sin ventas","En venta"))))</f>
        <v/>
      </c>
    </row>
    <row r="9">
      <c r="B9" s="32" t="inlineStr">
        <is>
          <t>Entrada general</t>
        </is>
      </c>
      <c r="C9" s="32" t="inlineStr">
        <is>
          <t>Inscripción</t>
        </is>
      </c>
      <c r="D9" s="33" t="n">
        <v>220</v>
      </c>
      <c r="E9" s="11" t="n">
        <v>60</v>
      </c>
      <c r="F9" s="11" t="n">
        <v>34</v>
      </c>
      <c r="G9" s="22">
        <f>IF(B9="","",N(D9)*N(E9))</f>
        <v/>
      </c>
      <c r="H9" s="22">
        <f>IF(B9="","",N(D9)*N(F9))</f>
        <v/>
      </c>
      <c r="I9" s="35">
        <f>IF(OR(B9="",N(E9)=0),"",F9/E9)</f>
        <v/>
      </c>
      <c r="J9" s="24">
        <f>IF(B9="","",IF(N(F9)&gt;N(E9),"Excedido",IF(N(F9)=N(E9),"Completo",IF(N(F9)=0,"Sin ventas","En venta"))))</f>
        <v/>
      </c>
    </row>
    <row r="10">
      <c r="B10" s="32" t="inlineStr">
        <is>
          <t>Entrada estudiante</t>
        </is>
      </c>
      <c r="C10" s="32" t="inlineStr">
        <is>
          <t>Inscripción</t>
        </is>
      </c>
      <c r="D10" s="33" t="n">
        <v>80</v>
      </c>
      <c r="E10" s="11" t="n">
        <v>20</v>
      </c>
      <c r="F10" s="11" t="n">
        <v>12</v>
      </c>
      <c r="G10" s="22">
        <f>IF(B10="","",N(D10)*N(E10))</f>
        <v/>
      </c>
      <c r="H10" s="22">
        <f>IF(B10="","",N(D10)*N(F10))</f>
        <v/>
      </c>
      <c r="I10" s="35">
        <f>IF(OR(B10="",N(E10)=0),"",F10/E10)</f>
        <v/>
      </c>
      <c r="J10" s="24">
        <f>IF(B10="","",IF(N(F10)&gt;N(E10),"Excedido",IF(N(F10)=N(E10),"Completo",IF(N(F10)=0,"Sin ventas","En venta"))))</f>
        <v/>
      </c>
    </row>
    <row r="11">
      <c r="B11" s="32" t="inlineStr">
        <is>
          <t>Taller premium (plazas limitadas)</t>
        </is>
      </c>
      <c r="C11" s="32" t="inlineStr">
        <is>
          <t>Otros ingresos</t>
        </is>
      </c>
      <c r="D11" s="33" t="n">
        <v>90</v>
      </c>
      <c r="E11" s="11" t="n">
        <v>30</v>
      </c>
      <c r="F11" s="11" t="n">
        <v>18</v>
      </c>
      <c r="G11" s="22">
        <f>IF(B11="","",N(D11)*N(E11))</f>
        <v/>
      </c>
      <c r="H11" s="22">
        <f>IF(B11="","",N(D11)*N(F11))</f>
        <v/>
      </c>
      <c r="I11" s="35">
        <f>IF(OR(B11="",N(E11)=0),"",F11/E11)</f>
        <v/>
      </c>
      <c r="J11" s="24">
        <f>IF(B11="","",IF(N(F11)&gt;N(E11),"Excedido",IF(N(F11)=N(E11),"Completo",IF(N(F11)=0,"Sin ventas","En venta"))))</f>
        <v/>
      </c>
    </row>
    <row r="12">
      <c r="B12" s="32" t="inlineStr">
        <is>
          <t>Patrocinio oro</t>
        </is>
      </c>
      <c r="C12" s="32" t="inlineStr">
        <is>
          <t>Patrocinio</t>
        </is>
      </c>
      <c r="D12" s="33" t="n">
        <v>4000</v>
      </c>
      <c r="E12" s="11" t="n">
        <v>2</v>
      </c>
      <c r="F12" s="11" t="n">
        <v>2</v>
      </c>
      <c r="G12" s="22">
        <f>IF(B12="","",N(D12)*N(E12))</f>
        <v/>
      </c>
      <c r="H12" s="22">
        <f>IF(B12="","",N(D12)*N(F12))</f>
        <v/>
      </c>
      <c r="I12" s="35">
        <f>IF(OR(B12="",N(E12)=0),"",F12/E12)</f>
        <v/>
      </c>
      <c r="J12" s="24">
        <f>IF(B12="","",IF(N(F12)&gt;N(E12),"Excedido",IF(N(F12)=N(E12),"Completo",IF(N(F12)=0,"Sin ventas","En venta"))))</f>
        <v/>
      </c>
    </row>
    <row r="13">
      <c r="B13" s="32" t="inlineStr">
        <is>
          <t>Patrocinio plata</t>
        </is>
      </c>
      <c r="C13" s="32" t="inlineStr">
        <is>
          <t>Patrocinio</t>
        </is>
      </c>
      <c r="D13" s="33" t="n">
        <v>1500</v>
      </c>
      <c r="E13" s="11" t="n">
        <v>2</v>
      </c>
      <c r="F13" s="11" t="n">
        <v>1</v>
      </c>
      <c r="G13" s="22">
        <f>IF(B13="","",N(D13)*N(E13))</f>
        <v/>
      </c>
      <c r="H13" s="22">
        <f>IF(B13="","",N(D13)*N(F13))</f>
        <v/>
      </c>
      <c r="I13" s="35">
        <f>IF(OR(B13="",N(E13)=0),"",F13/E13)</f>
        <v/>
      </c>
      <c r="J13" s="24">
        <f>IF(B13="","",IF(N(F13)&gt;N(E13),"Excedido",IF(N(F13)=N(E13),"Completo",IF(N(F13)=0,"Sin ventas","En venta"))))</f>
        <v/>
      </c>
    </row>
    <row r="14">
      <c r="B14" s="32" t="inlineStr">
        <is>
          <t>Stand de exposición</t>
        </is>
      </c>
      <c r="C14" s="32" t="inlineStr">
        <is>
          <t>Patrocinio</t>
        </is>
      </c>
      <c r="D14" s="33" t="n">
        <v>600</v>
      </c>
      <c r="E14" s="11" t="n">
        <v>3</v>
      </c>
      <c r="F14" s="11" t="n">
        <v>2</v>
      </c>
      <c r="G14" s="22">
        <f>IF(B14="","",N(D14)*N(E14))</f>
        <v/>
      </c>
      <c r="H14" s="22">
        <f>IF(B14="","",N(D14)*N(F14))</f>
        <v/>
      </c>
      <c r="I14" s="35">
        <f>IF(OR(B14="",N(E14)=0),"",F14/E14)</f>
        <v/>
      </c>
      <c r="J14" s="24">
        <f>IF(B14="","",IF(N(F14)&gt;N(E14),"Excedido",IF(N(F14)=N(E14),"Completo",IF(N(F14)=0,"Sin ventas","En venta"))))</f>
        <v/>
      </c>
    </row>
    <row r="15">
      <c r="B15" s="32" t="n"/>
      <c r="C15" s="32" t="n"/>
      <c r="D15" s="33" t="n"/>
      <c r="E15" s="11" t="n"/>
      <c r="F15" s="11" t="n"/>
      <c r="G15" s="22">
        <f>IF(B15="","",N(D15)*N(E15))</f>
        <v/>
      </c>
      <c r="H15" s="22">
        <f>IF(B15="","",N(D15)*N(F15))</f>
        <v/>
      </c>
      <c r="I15" s="35">
        <f>IF(OR(B15="",N(E15)=0),"",F15/E15)</f>
        <v/>
      </c>
      <c r="J15" s="24">
        <f>IF(B15="","",IF(N(F15)&gt;N(E15),"Excedido",IF(N(F15)=N(E15),"Completo",IF(N(F15)=0,"Sin ventas","En venta"))))</f>
        <v/>
      </c>
    </row>
    <row r="16">
      <c r="B16" s="32" t="n"/>
      <c r="C16" s="32" t="n"/>
      <c r="D16" s="33" t="n"/>
      <c r="E16" s="11" t="n"/>
      <c r="F16" s="11" t="n"/>
      <c r="G16" s="22">
        <f>IF(B16="","",N(D16)*N(E16))</f>
        <v/>
      </c>
      <c r="H16" s="22">
        <f>IF(B16="","",N(D16)*N(F16))</f>
        <v/>
      </c>
      <c r="I16" s="35">
        <f>IF(OR(B16="",N(E16)=0),"",F16/E16)</f>
        <v/>
      </c>
      <c r="J16" s="24">
        <f>IF(B16="","",IF(N(F16)&gt;N(E16),"Excedido",IF(N(F16)=N(E16),"Completo",IF(N(F16)=0,"Sin ventas","En venta"))))</f>
        <v/>
      </c>
    </row>
    <row r="17">
      <c r="B17" s="32" t="n"/>
      <c r="C17" s="32" t="n"/>
      <c r="D17" s="33" t="n"/>
      <c r="E17" s="11" t="n"/>
      <c r="F17" s="11" t="n"/>
      <c r="G17" s="22">
        <f>IF(B17="","",N(D17)*N(E17))</f>
        <v/>
      </c>
      <c r="H17" s="22">
        <f>IF(B17="","",N(D17)*N(F17))</f>
        <v/>
      </c>
      <c r="I17" s="35">
        <f>IF(OR(B17="",N(E17)=0),"",F17/E17)</f>
        <v/>
      </c>
      <c r="J17" s="24">
        <f>IF(B17="","",IF(N(F17)&gt;N(E17),"Excedido",IF(N(F17)=N(E17),"Completo",IF(N(F17)=0,"Sin ventas","En venta"))))</f>
        <v/>
      </c>
    </row>
    <row r="18">
      <c r="B18" s="32" t="n"/>
      <c r="C18" s="32" t="n"/>
      <c r="D18" s="33" t="n"/>
      <c r="E18" s="11" t="n"/>
      <c r="F18" s="11" t="n"/>
      <c r="G18" s="22">
        <f>IF(B18="","",N(D18)*N(E18))</f>
        <v/>
      </c>
      <c r="H18" s="22">
        <f>IF(B18="","",N(D18)*N(F18))</f>
        <v/>
      </c>
      <c r="I18" s="35">
        <f>IF(OR(B18="",N(E18)=0),"",F18/E18)</f>
        <v/>
      </c>
      <c r="J18" s="24">
        <f>IF(B18="","",IF(N(F18)&gt;N(E18),"Excedido",IF(N(F18)=N(E18),"Completo",IF(N(F18)=0,"Sin ventas","En venta"))))</f>
        <v/>
      </c>
    </row>
    <row r="19">
      <c r="B19" s="32" t="n"/>
      <c r="C19" s="32" t="n"/>
      <c r="D19" s="33" t="n"/>
      <c r="E19" s="11" t="n"/>
      <c r="F19" s="11" t="n"/>
      <c r="G19" s="22">
        <f>IF(B19="","",N(D19)*N(E19))</f>
        <v/>
      </c>
      <c r="H19" s="22">
        <f>IF(B19="","",N(D19)*N(F19))</f>
        <v/>
      </c>
      <c r="I19" s="35">
        <f>IF(OR(B19="",N(E19)=0),"",F19/E19)</f>
        <v/>
      </c>
      <c r="J19" s="24">
        <f>IF(B19="","",IF(N(F19)&gt;N(E19),"Excedido",IF(N(F19)=N(E19),"Completo",IF(N(F19)=0,"Sin ventas","En venta"))))</f>
        <v/>
      </c>
    </row>
    <row r="20">
      <c r="B20" s="32" t="n"/>
      <c r="C20" s="32" t="n"/>
      <c r="D20" s="33" t="n"/>
      <c r="E20" s="11" t="n"/>
      <c r="F20" s="11" t="n"/>
      <c r="G20" s="22">
        <f>IF(B20="","",N(D20)*N(E20))</f>
        <v/>
      </c>
      <c r="H20" s="22">
        <f>IF(B20="","",N(D20)*N(F20))</f>
        <v/>
      </c>
      <c r="I20" s="35">
        <f>IF(OR(B20="",N(E20)=0),"",F20/E20)</f>
        <v/>
      </c>
      <c r="J20" s="24">
        <f>IF(B20="","",IF(N(F20)&gt;N(E20),"Excedido",IF(N(F20)=N(E20),"Completo",IF(N(F20)=0,"Sin ventas","En venta"))))</f>
        <v/>
      </c>
    </row>
    <row r="21">
      <c r="B21" s="32" t="n"/>
      <c r="C21" s="32" t="n"/>
      <c r="D21" s="33" t="n"/>
      <c r="E21" s="11" t="n"/>
      <c r="F21" s="11" t="n"/>
      <c r="G21" s="22">
        <f>IF(B21="","",N(D21)*N(E21))</f>
        <v/>
      </c>
      <c r="H21" s="22">
        <f>IF(B21="","",N(D21)*N(F21))</f>
        <v/>
      </c>
      <c r="I21" s="35">
        <f>IF(OR(B21="",N(E21)=0),"",F21/E21)</f>
        <v/>
      </c>
      <c r="J21" s="24">
        <f>IF(B21="","",IF(N(F21)&gt;N(E21),"Excedido",IF(N(F21)=N(E21),"Completo",IF(N(F21)=0,"Sin ventas","En venta"))))</f>
        <v/>
      </c>
    </row>
    <row r="22">
      <c r="B22" s="32" t="n"/>
      <c r="C22" s="32" t="n"/>
      <c r="D22" s="33" t="n"/>
      <c r="E22" s="11" t="n"/>
      <c r="F22" s="11" t="n"/>
      <c r="G22" s="22">
        <f>IF(B22="","",N(D22)*N(E22))</f>
        <v/>
      </c>
      <c r="H22" s="22">
        <f>IF(B22="","",N(D22)*N(F22))</f>
        <v/>
      </c>
      <c r="I22" s="35">
        <f>IF(OR(B22="",N(E22)=0),"",F22/E22)</f>
        <v/>
      </c>
      <c r="J22" s="24">
        <f>IF(B22="","",IF(N(F22)&gt;N(E22),"Excedido",IF(N(F22)=N(E22),"Completo",IF(N(F22)=0,"Sin ventas","En venta"))))</f>
        <v/>
      </c>
    </row>
    <row r="23">
      <c r="B23" s="32" t="n"/>
      <c r="C23" s="32" t="n"/>
      <c r="D23" s="33" t="n"/>
      <c r="E23" s="11" t="n"/>
      <c r="F23" s="11" t="n"/>
      <c r="G23" s="22">
        <f>IF(B23="","",N(D23)*N(E23))</f>
        <v/>
      </c>
      <c r="H23" s="22">
        <f>IF(B23="","",N(D23)*N(F23))</f>
        <v/>
      </c>
      <c r="I23" s="35">
        <f>IF(OR(B23="",N(E23)=0),"",F23/E23)</f>
        <v/>
      </c>
      <c r="J23" s="24">
        <f>IF(B23="","",IF(N(F23)&gt;N(E23),"Excedido",IF(N(F23)=N(E23),"Completo",IF(N(F23)=0,"Sin ventas","En venta"))))</f>
        <v/>
      </c>
    </row>
    <row r="24">
      <c r="B24" s="32" t="n"/>
      <c r="C24" s="32" t="n"/>
      <c r="D24" s="33" t="n"/>
      <c r="E24" s="11" t="n"/>
      <c r="F24" s="11" t="n"/>
      <c r="G24" s="22">
        <f>IF(B24="","",N(D24)*N(E24))</f>
        <v/>
      </c>
      <c r="H24" s="22">
        <f>IF(B24="","",N(D24)*N(F24))</f>
        <v/>
      </c>
      <c r="I24" s="35">
        <f>IF(OR(B24="",N(E24)=0),"",F24/E24)</f>
        <v/>
      </c>
      <c r="J24" s="24">
        <f>IF(B24="","",IF(N(F24)&gt;N(E24),"Excedido",IF(N(F24)=N(E24),"Completo",IF(N(F24)=0,"Sin ventas","En venta"))))</f>
        <v/>
      </c>
    </row>
    <row r="25">
      <c r="B25" s="32" t="n"/>
      <c r="C25" s="32" t="n"/>
      <c r="D25" s="33" t="n"/>
      <c r="E25" s="11" t="n"/>
      <c r="F25" s="11" t="n"/>
      <c r="G25" s="22">
        <f>IF(B25="","",N(D25)*N(E25))</f>
        <v/>
      </c>
      <c r="H25" s="22">
        <f>IF(B25="","",N(D25)*N(F25))</f>
        <v/>
      </c>
      <c r="I25" s="35">
        <f>IF(OR(B25="",N(E25)=0),"",F25/E25)</f>
        <v/>
      </c>
      <c r="J25" s="24">
        <f>IF(B25="","",IF(N(F25)&gt;N(E25),"Excedido",IF(N(F25)=N(E25),"Completo",IF(N(F25)=0,"Sin ventas","En venta"))))</f>
        <v/>
      </c>
    </row>
    <row r="26">
      <c r="B26" s="32" t="n"/>
      <c r="C26" s="32" t="n"/>
      <c r="D26" s="33" t="n"/>
      <c r="E26" s="11" t="n"/>
      <c r="F26" s="11" t="n"/>
      <c r="G26" s="22">
        <f>IF(B26="","",N(D26)*N(E26))</f>
        <v/>
      </c>
      <c r="H26" s="22">
        <f>IF(B26="","",N(D26)*N(F26))</f>
        <v/>
      </c>
      <c r="I26" s="35">
        <f>IF(OR(B26="",N(E26)=0),"",F26/E26)</f>
        <v/>
      </c>
      <c r="J26" s="24">
        <f>IF(B26="","",IF(N(F26)&gt;N(E26),"Excedido",IF(N(F26)=N(E26),"Completo",IF(N(F26)=0,"Sin ventas","En venta"))))</f>
        <v/>
      </c>
    </row>
    <row r="27">
      <c r="B27" s="32" t="n"/>
      <c r="C27" s="32" t="n"/>
      <c r="D27" s="33" t="n"/>
      <c r="E27" s="11" t="n"/>
      <c r="F27" s="11" t="n"/>
      <c r="G27" s="22">
        <f>IF(B27="","",N(D27)*N(E27))</f>
        <v/>
      </c>
      <c r="H27" s="22">
        <f>IF(B27="","",N(D27)*N(F27))</f>
        <v/>
      </c>
      <c r="I27" s="35">
        <f>IF(OR(B27="",N(E27)=0),"",F27/E27)</f>
        <v/>
      </c>
      <c r="J27" s="24">
        <f>IF(B27="","",IF(N(F27)&gt;N(E27),"Excedido",IF(N(F27)=N(E27),"Completo",IF(N(F27)=0,"Sin ventas","En venta"))))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J8:J27">
    <cfRule type="cellIs" priority="1" operator="equal" dxfId="2">
      <formula>"Completo"</formula>
    </cfRule>
    <cfRule type="cellIs" priority="2" operator="equal" dxfId="0">
      <formula>"Excedido"</formula>
    </cfRule>
    <cfRule type="cellIs" priority="3" operator="equal" dxfId="1">
      <formula>"Sin ventas"</formula>
    </cfRule>
  </conditionalFormatting>
  <conditionalFormatting sqref="I8:I27">
    <cfRule type="dataBar" priority="4">
      <dataBar>
        <cfvo type="num" val="0"/>
        <cfvo type="max"/>
        <color rgb="0010B981"/>
      </dataBar>
    </cfRule>
  </conditionalFormatting>
  <dataValidations count="1">
    <dataValidation sqref="C8:C27" showDropDown="0" showInputMessage="0" showErrorMessage="0" allowBlank="1" type="list">
      <formula1>=Listas!$B$2:$B$4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presupuesto de evento corporativo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37" t="inlineStr">
        <is>
          <t>1.  En Resumen rellena los datos del evento (celdas crema): nombre, fecha, asistentes previstos, IVA por defecto, tolerancia de desviación y reserva de contingencia.</t>
        </is>
      </c>
    </row>
    <row r="7" ht="30" customHeight="1">
      <c r="B7" s="37" t="inlineStr">
        <is>
          <t>2.  En Partidas escribe un gasto por fila con su categoría (desplegable), proveedor y el importe estimado SIN IVA. Hay 40 filas preparadas.</t>
        </is>
      </c>
    </row>
    <row r="8" ht="30" customHeight="1">
      <c r="B8" s="37" t="inlineStr">
        <is>
          <t>3.  Si un gasto tiene un IVA distinto al general (por ejemplo restauración o seguros), escribe su % en la columna IVA; si lo dejas vacío se usa el IVA por defecto.</t>
        </is>
      </c>
    </row>
    <row r="9" ht="30" customHeight="1">
      <c r="B9" s="37" t="inlineStr">
        <is>
          <t>4.  Cuando cierres un presupuesto con un proveedor, apunta el importe contratado sin IVA en "Real". Hasta entonces el coste vigente es el estimado.</t>
        </is>
      </c>
    </row>
    <row r="10" ht="30" customHeight="1">
      <c r="B10" s="37" t="inlineStr">
        <is>
          <t>5.  Revisa el Estado de cada partida: En presupuesto, Desv. ligera (dentro de la tolerancia), Desviado o Sin contratar.</t>
        </is>
      </c>
    </row>
    <row r="11" ht="30" customHeight="1">
      <c r="B11" s="37" t="inlineStr">
        <is>
          <t>6.  En Ingresos anota cada entrada, patrocinio u otro ingreso con su precio, las unidades previstas y las vendidas o confirmadas.</t>
        </is>
      </c>
    </row>
    <row r="12" ht="30" customHeight="1">
      <c r="B12" s="37" t="inlineStr">
        <is>
          <t>7.  Consulta Resumen: coste por asistente, resultado previsto y actual, punto de equilibrio, tabla por categoría y los dos gráficos.</t>
        </is>
      </c>
    </row>
    <row r="13" ht="30" customHeight="1">
      <c r="B13" s="37" t="inlineStr">
        <is>
          <t>8.  Si una categoría marca "Revisar", abre Partidas, filtra por esa categoría y comprueba qué gasto se ha desviado más.</t>
        </is>
      </c>
    </row>
    <row r="15">
      <c r="B15" s="4" t="inlineStr">
        <is>
          <t>CONSEJOS</t>
        </is>
      </c>
    </row>
    <row r="16" ht="30" customHeight="1">
      <c r="B16" s="37" t="inlineStr">
        <is>
          <t>•  Los importes, proveedores e IVA del ejemplo son ficticios y orientativos: sustitúyelos por los de tu evento y confirma los tipos impositivos con tu gestoría.</t>
        </is>
      </c>
    </row>
    <row r="17" ht="30" customHeight="1">
      <c r="B17" s="37" t="inlineStr">
        <is>
          <t>•  El IVA, la tolerancia y la contingencia son parámetros editables; la plantilla no aplica ninguna cifra fiscal como oficial.</t>
        </is>
      </c>
    </row>
    <row r="18" ht="30" customHeight="1">
      <c r="B18" s="37" t="inlineStr">
        <is>
          <t>•  Introduce los ingresos con el mismo criterio que los gastos (por ejemplo, ambos sin IVA o ambos con IVA) para que el resultado sea comparable.</t>
        </is>
      </c>
    </row>
    <row r="19" ht="30" customHeight="1">
      <c r="B19" s="37" t="inlineStr">
        <is>
          <t>•  Para añadir una categoría nueva, cambia el texto de una existente en Resumen (B21:B28) y escribe lo mismo en la columna Categoría de Partidas.</t>
        </is>
      </c>
    </row>
    <row r="20" ht="30" customHeight="1">
      <c r="B20" s="37" t="inlineStr">
        <is>
          <t>•  Las hojas están protegidas sin contraseña: solo se editan las celdas crema (Revisión &gt; Desproteger hoja si quieres personalizar).</t>
        </is>
      </c>
    </row>
    <row r="22">
      <c r="B22" s="28" t="inlineStr">
        <is>
          <t>Las celdas con fondo crema y texto azul son para rellenar; las verdes se calculan solas.</t>
        </is>
      </c>
    </row>
    <row r="24" ht="44" customHeight="1">
      <c r="B24" s="38" t="inlineStr">
        <is>
          <t>Esta plantilla sirve para registrar, organizar y simular el presupuesto de tu evento con fines orientativos. No es asesoramiento fiscal, contable ni financiero: consulta con tu gestoría los tipos de IVA y el tratamiento de cada gasto e ingreso.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Tipo de ingreso</t>
        </is>
      </c>
    </row>
    <row r="2">
      <c r="A2" t="inlineStr">
        <is>
          <t>Sala y espacio</t>
        </is>
      </c>
      <c r="B2" t="inlineStr">
        <is>
          <t>Inscripción</t>
        </is>
      </c>
    </row>
    <row r="3">
      <c r="A3" t="inlineStr">
        <is>
          <t>Catering</t>
        </is>
      </c>
      <c r="B3" t="inlineStr">
        <is>
          <t>Patrocinio</t>
        </is>
      </c>
    </row>
    <row r="4">
      <c r="A4" t="inlineStr">
        <is>
          <t>Audiovisuales (AV)</t>
        </is>
      </c>
      <c r="B4" t="inlineStr">
        <is>
          <t>Otros ingresos</t>
        </is>
      </c>
    </row>
    <row r="5">
      <c r="A5" t="inlineStr">
        <is>
          <t>Ponentes</t>
        </is>
      </c>
    </row>
    <row r="6">
      <c r="A6" t="inlineStr">
        <is>
          <t>Marketing y comunicación</t>
        </is>
      </c>
    </row>
    <row r="7">
      <c r="A7" t="inlineStr">
        <is>
          <t>Personal y logística</t>
        </is>
      </c>
    </row>
    <row r="8">
      <c r="A8" t="inlineStr">
        <is>
          <t>Material y regalos</t>
        </is>
      </c>
    </row>
    <row r="9">
      <c r="A9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2026-10-02T13:08:29Z</dcterms:created>
  <dcterms:modified xmlns:dcterms="http://purl.org/dc/terms/" xmlns:xsi="http://www.w3.org/2001/XMLSchema-instance" xsi:type="dcterms:W3CDTF">2026-10-02T13:08:29Z</dcterms:modified>
</cp:coreProperties>
</file>