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Viaje" sheetId="2" state="visible" r:id="rId2"/>
    <sheet xmlns:r="http://schemas.openxmlformats.org/officeDocument/2006/relationships" name="Presupuesto" sheetId="3" state="visible" r:id="rId3"/>
    <sheet xmlns:r="http://schemas.openxmlformats.org/officeDocument/2006/relationships" name="Diario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/mm/yyyy"/>
    <numFmt numFmtId="166" formatCode="#,##0.0000"/>
    <numFmt numFmtId="167" formatCode="#,##0.00 &quot;€&quot;"/>
    <numFmt numFmtId="168" formatCode="0.0%"/>
    <numFmt numFmtId="169" formatCode="0.0000 &quot;€&quot;"/>
    <numFmt numFmtId="170" formatCode="0.000000"/>
  </numFmts>
  <fonts count="19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i val="1"/>
      <color rgb="006B7280"/>
      <sz val="9"/>
    </font>
    <font>
      <name val="Arial"/>
      <b val="1"/>
      <color rgb="0012744A"/>
      <sz val="11"/>
    </font>
    <font>
      <name val="Arial"/>
      <b val="1"/>
      <color rgb="00047857"/>
      <sz val="10"/>
    </font>
    <font>
      <name val="Arial"/>
      <b val="1"/>
      <color rgb="00FFFFFF"/>
      <sz val="10"/>
    </font>
    <font>
      <name val="Arial"/>
      <b val="1"/>
      <color rgb="000B4A2F"/>
      <sz val="11"/>
    </font>
    <font>
      <name val="Arial"/>
      <color rgb="00047857"/>
      <sz val="10"/>
    </font>
    <font>
      <name val="Arial"/>
      <color rgb="006B7280"/>
      <sz val="9"/>
    </font>
    <font>
      <name val="Arial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2"/>
    </font>
    <font>
      <name val="Arial"/>
      <i val="1"/>
      <color rgb="00B91C1C"/>
      <sz val="9"/>
    </font>
    <font>
      <name val="Arial"/>
      <color rgb="00FFFFFF"/>
      <sz val="9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3" fillId="6" borderId="0" applyAlignment="1" pivotButton="0" quotePrefix="0" xfId="0">
      <alignment horizontal="center" vertical="center" wrapText="1"/>
    </xf>
    <xf numFmtId="167" fontId="14" fillId="6" borderId="0" applyAlignment="1" pivotButton="0" quotePrefix="0" xfId="0">
      <alignment horizontal="center" vertical="center"/>
    </xf>
    <xf numFmtId="1" fontId="14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15" fillId="0" borderId="1" applyAlignment="1" pivotButton="0" quotePrefix="0" xfId="0">
      <alignment vertical="center"/>
    </xf>
    <xf numFmtId="167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0" borderId="0" applyAlignment="1" pivotButton="0" quotePrefix="0" xfId="0">
      <alignment vertical="center"/>
    </xf>
    <xf numFmtId="0" fontId="8" fillId="4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vertical="center"/>
    </xf>
    <xf numFmtId="167" fontId="10" fillId="0" borderId="1" applyAlignment="1" pivotButton="0" quotePrefix="0" xfId="0">
      <alignment vertical="center"/>
    </xf>
    <xf numFmtId="167" fontId="7" fillId="0" borderId="1" applyAlignment="1" pivotButton="0" quotePrefix="0" xfId="0">
      <alignment vertical="center"/>
    </xf>
    <xf numFmtId="9" fontId="10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9" fillId="5" borderId="1" applyAlignment="1" pivotButton="0" quotePrefix="0" xfId="0">
      <alignment vertical="center"/>
    </xf>
    <xf numFmtId="167" fontId="9" fillId="5" borderId="1" applyAlignment="1" pivotButton="0" quotePrefix="0" xfId="0">
      <alignment vertical="center"/>
    </xf>
    <xf numFmtId="9" fontId="9" fillId="5" borderId="1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167" fontId="7" fillId="0" borderId="1" applyAlignment="1" pivotButton="0" quotePrefix="0" xfId="0">
      <alignment horizontal="right" vertical="center"/>
    </xf>
    <xf numFmtId="170" fontId="17" fillId="0" borderId="1" applyAlignment="1" pivotButton="0" quotePrefix="0" xfId="0">
      <alignment vertical="center"/>
    </xf>
    <xf numFmtId="0" fontId="4" fillId="3" borderId="1" applyAlignment="1" applyProtection="1" pivotButton="0" quotePrefix="0" xfId="0">
      <alignment horizontal="left" vertical="center" indent="1"/>
      <protection locked="0" hidden="0"/>
    </xf>
    <xf numFmtId="0" fontId="5" fillId="0" borderId="0" applyAlignment="1" pivotButton="0" quotePrefix="0" xfId="0">
      <alignment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67" fontId="4" fillId="3" borderId="1" applyAlignment="1" applyProtection="1" pivotButton="0" quotePrefix="0" xfId="0">
      <alignment horizontal="center" vertical="center"/>
      <protection locked="0" hidden="0"/>
    </xf>
    <xf numFmtId="168" fontId="4" fillId="3" borderId="1" applyAlignment="1" applyProtection="1" pivotButton="0" quotePrefix="0" xfId="0">
      <alignment horizontal="center" vertical="center"/>
      <protection locked="0" hidden="0"/>
    </xf>
    <xf numFmtId="165" fontId="7" fillId="0" borderId="1" applyAlignment="1" pivotButton="0" quotePrefix="0" xfId="0">
      <alignment horizontal="center" vertical="center"/>
    </xf>
    <xf numFmtId="169" fontId="7" fillId="0" borderId="1" applyAlignment="1" pivotButton="0" quotePrefix="0" xfId="0">
      <alignment horizontal="center" vertical="center"/>
    </xf>
    <xf numFmtId="4" fontId="4" fillId="3" borderId="1" applyAlignment="1" applyProtection="1" pivotButton="0" quotePrefix="0" xfId="0">
      <alignment horizontal="right" vertical="center"/>
      <protection locked="0" hidden="0"/>
    </xf>
    <xf numFmtId="167" fontId="4" fillId="3" borderId="1" applyAlignment="1" applyProtection="1" pivotButton="0" quotePrefix="0" xfId="0">
      <alignment horizontal="right" vertical="center"/>
      <protection locked="0" hidden="0"/>
    </xf>
    <xf numFmtId="4" fontId="7" fillId="0" borderId="1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7" fontId="10" fillId="0" borderId="1" applyAlignment="1" pivotButton="0" quotePrefix="0" xfId="0">
      <alignment horizontal="right" vertical="center"/>
    </xf>
    <xf numFmtId="1" fontId="10" fillId="0" borderId="1" applyAlignment="1" pivotButton="0" quotePrefix="0" xfId="0">
      <alignment horizontal="center" vertical="center"/>
    </xf>
    <xf numFmtId="170" fontId="11" fillId="0" borderId="1" applyAlignment="1" pivotButton="0" quotePrefix="0" xfId="0">
      <alignment vertical="center"/>
    </xf>
    <xf numFmtId="165" fontId="10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 vertical="center"/>
    </xf>
    <xf numFmtId="0" fontId="12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Estimado frente a previsto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'Panel'!C16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'Panel'!$B$17:$B$24</f>
            </numRef>
          </cat>
          <val>
            <numRef>
              <f>'Panel'!$C$17:$C$24</f>
            </numRef>
          </val>
        </ser>
        <ser>
          <idx val="1"/>
          <order val="1"/>
          <tx>
            <strRef>
              <f>'Panel'!D16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'Panel'!$B$17:$B$24</f>
            </numRef>
          </cat>
          <val>
            <numRef>
              <f>'Panel'!$D$17:$D$24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del coste previsto</a:t>
            </a:r>
          </a:p>
        </rich>
      </tx>
    </title>
    <plotArea>
      <pieChart>
        <varyColors val="1"/>
        <ser>
          <idx val="0"/>
          <order val="0"/>
          <tx>
            <strRef>
              <f>'Panel'!D16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'Panel'!$B$17:$B$24</f>
            </numRef>
          </cat>
          <val>
            <numRef>
              <f>'Panel'!$D$17:$D$24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previsto por día del viaje (€)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'Diario'!$B$9:$B$29</f>
            </numRef>
          </cat>
          <val>
            <numRef>
              <f>'Diario'!$G$9:$G$29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36</row>
      <rowOff>0</rowOff>
    </from>
    <ext cx="48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36</row>
      <rowOff>0</rowOff>
    </from>
    <ext cx="41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53</row>
      <rowOff>0</rowOff>
    </from>
    <ext cx="90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6" customWidth="1" min="9" max="9"/>
    <col hidden="1" width="3" customWidth="1" min="10" max="10"/>
  </cols>
  <sheetData>
    <row r="2" ht="34" customHeight="1">
      <c r="B2" s="1" t="inlineStr">
        <is>
          <t>Panel de la luna de miel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Coste previsto, pagado y pendiente, desviación frente a lo estimado y ahorro mensual necesario, de un vistazo.</t>
        </is>
      </c>
    </row>
    <row r="5" ht="30" customHeight="1">
      <c r="B5" s="4" t="inlineStr">
        <is>
          <t>COSTE PREVISTO TOTAL</t>
        </is>
      </c>
      <c r="C5" s="4" t="inlineStr">
        <is>
          <t>ESTIMADO INICIAL</t>
        </is>
      </c>
      <c r="E5" s="4" t="inlineStr">
        <is>
          <t>GASTADO REAL (REGISTRADO)</t>
        </is>
      </c>
      <c r="G5" s="4" t="inlineStr">
        <is>
          <t>DESVÍO EN LO YA CONOCIDO</t>
        </is>
      </c>
      <c r="I5" s="4" t="inlineStr">
        <is>
          <t>PRESUPUESTO MÁXIMO</t>
        </is>
      </c>
    </row>
    <row r="6" ht="36" customHeight="1">
      <c r="B6" s="5">
        <f>Presupuesto!J5</f>
        <v/>
      </c>
      <c r="C6" s="5">
        <f>Presupuesto!H5</f>
        <v/>
      </c>
      <c r="E6" s="5">
        <f>Presupuesto!I5</f>
        <v/>
      </c>
      <c r="G6" s="5">
        <f>Presupuesto!K5</f>
        <v/>
      </c>
      <c r="I6" s="5">
        <f>Viaje!C11</f>
        <v/>
      </c>
    </row>
    <row r="8" ht="30" customHeight="1">
      <c r="B8" s="4" t="inlineStr">
        <is>
          <t>PENDIENTE DE PAGAR</t>
        </is>
      </c>
      <c r="C8" s="4" t="inlineStr">
        <is>
          <t>COSTE POR PERSONA</t>
        </is>
      </c>
      <c r="E8" s="4" t="inlineStr">
        <is>
          <t>COSTE POR DÍA DE VIAJE</t>
        </is>
      </c>
      <c r="G8" s="4" t="inlineStr">
        <is>
          <t>AHORRO MENSUAL NECESARIO</t>
        </is>
      </c>
      <c r="I8" s="4" t="inlineStr">
        <is>
          <t>MESES PARA AHORRAR</t>
        </is>
      </c>
    </row>
    <row r="9" ht="36" customHeight="1">
      <c r="B9" s="5">
        <f>SUMIF(Presupuesto!$L$8:$L$47,"Pendiente",Presupuesto!$J$8:$J$47)</f>
        <v/>
      </c>
      <c r="C9" s="5">
        <f>IF(Viaje!C8&gt;0,B6/Viaje!C8,0)</f>
        <v/>
      </c>
      <c r="E9" s="5">
        <f>IF(Viaje!C17&gt;0,B6/Viaje!C17,0)</f>
        <v/>
      </c>
      <c r="G9" s="5">
        <f>IF(Viaje!C21=0,0,C13/Viaje!C21)</f>
        <v/>
      </c>
      <c r="I9" s="6">
        <f>Viaje!C21</f>
        <v/>
      </c>
    </row>
    <row r="11">
      <c r="B11" s="7" t="inlineStr">
        <is>
          <t>Presupuesto usado</t>
        </is>
      </c>
      <c r="C11" s="8">
        <f>IF(I6=0,"Define un presupuesto máximo en «Viaje»",REPT("█",ROUND(MIN(1,B6/I6)*30,0))&amp;REPT("░",30-ROUND(MIN(1,B6/I6)*30,0))&amp;"  "&amp;ROUND(B6/I6*100,0)&amp;"%")</f>
        <v/>
      </c>
    </row>
    <row r="12">
      <c r="B12" s="7" t="inlineStr">
        <is>
          <t>Margen sobre el máximo:</t>
        </is>
      </c>
      <c r="C12" s="9">
        <f>I6-B6</f>
        <v/>
      </c>
      <c r="D12" s="10" t="inlineStr">
        <is>
          <t>Objetivo con colchón:</t>
        </is>
      </c>
      <c r="F12" s="9">
        <f>B6*(1+Viaje!C12)</f>
        <v/>
      </c>
      <c r="G12" s="10" t="inlineStr">
        <is>
          <t>Ahorrado + extra:</t>
        </is>
      </c>
      <c r="H12" s="9">
        <f>Viaje!C13+Viaje!C14</f>
        <v/>
      </c>
    </row>
    <row r="13">
      <c r="B13" s="7" t="inlineStr">
        <is>
          <t>Falta por ahorrar:</t>
        </is>
      </c>
      <c r="C13" s="9">
        <f>MAX(0,F12-H12)</f>
        <v/>
      </c>
      <c r="D13" s="10" t="inlineStr">
        <is>
          <t>Días hasta la salida:</t>
        </is>
      </c>
      <c r="F13" s="11">
        <f>Viaje!C20</f>
        <v/>
      </c>
      <c r="G13" s="10" t="inlineStr">
        <is>
          <t>Estado:</t>
        </is>
      </c>
      <c r="H13" s="12">
        <f>IF(I6=0,"",IF(B6&gt;I6,"Superas el máximo",IF(B6&gt;=0.9*I6,"Cerca del máximo","Dentro del máximo")))</f>
        <v/>
      </c>
      <c r="I13" s="13" t="n"/>
    </row>
    <row r="15">
      <c r="B15" s="14" t="inlineStr">
        <is>
          <t>POR CATEGORÍA: ESTIMADO FRENTE A PREVISTO</t>
        </is>
      </c>
    </row>
    <row r="16" ht="30" customHeight="1">
      <c r="B16" s="15" t="inlineStr">
        <is>
          <t>Categoría</t>
        </is>
      </c>
      <c r="C16" s="15" t="inlineStr">
        <is>
          <t>Estimado (€)</t>
        </is>
      </c>
      <c r="D16" s="15" t="inlineStr">
        <is>
          <t>Previsto (€)</t>
        </is>
      </c>
      <c r="E16" s="15" t="inlineStr">
        <is>
          <t>Real (€)</t>
        </is>
      </c>
      <c r="F16" s="15" t="inlineStr">
        <is>
          <t>Diferencia (€)</t>
        </is>
      </c>
      <c r="G16" s="15" t="inlineStr">
        <is>
          <t>% del total</t>
        </is>
      </c>
      <c r="H16" s="15" t="inlineStr">
        <is>
          <t>Estado</t>
        </is>
      </c>
    </row>
    <row r="17">
      <c r="B17" s="16">
        <f>Listas!A2</f>
        <v/>
      </c>
      <c r="C17" s="17">
        <f>SUMIF(Presupuesto!$C$8:$C$47,$B17,Presupuesto!$H$8:$H$47)</f>
        <v/>
      </c>
      <c r="D17" s="18">
        <f>SUMIF(Presupuesto!$C$8:$C$47,$B17,Presupuesto!$J$8:$J$47)</f>
        <v/>
      </c>
      <c r="E17" s="17">
        <f>SUMIF(Presupuesto!$C$8:$C$47,$B17,Presupuesto!$I$8:$I$47)</f>
        <v/>
      </c>
      <c r="F17" s="17">
        <f>D17-C17</f>
        <v/>
      </c>
      <c r="G17" s="19">
        <f>IF($D$25=0,0,D17/$D$25)</f>
        <v/>
      </c>
      <c r="H17" s="20">
        <f>IF(AND(C17=0,D17=0),"Sin gastos",IF(F17&gt;0.5,"Por encima",IF(F17&lt;-0.5,"Ahorro","En línea")))</f>
        <v/>
      </c>
    </row>
    <row r="18">
      <c r="B18" s="16">
        <f>Listas!A3</f>
        <v/>
      </c>
      <c r="C18" s="17">
        <f>SUMIF(Presupuesto!$C$8:$C$47,$B18,Presupuesto!$H$8:$H$47)</f>
        <v/>
      </c>
      <c r="D18" s="18">
        <f>SUMIF(Presupuesto!$C$8:$C$47,$B18,Presupuesto!$J$8:$J$47)</f>
        <v/>
      </c>
      <c r="E18" s="17">
        <f>SUMIF(Presupuesto!$C$8:$C$47,$B18,Presupuesto!$I$8:$I$47)</f>
        <v/>
      </c>
      <c r="F18" s="17">
        <f>D18-C18</f>
        <v/>
      </c>
      <c r="G18" s="19">
        <f>IF($D$25=0,0,D18/$D$25)</f>
        <v/>
      </c>
      <c r="H18" s="20">
        <f>IF(AND(C18=0,D18=0),"Sin gastos",IF(F18&gt;0.5,"Por encima",IF(F18&lt;-0.5,"Ahorro","En línea")))</f>
        <v/>
      </c>
    </row>
    <row r="19">
      <c r="B19" s="16">
        <f>Listas!A4</f>
        <v/>
      </c>
      <c r="C19" s="17">
        <f>SUMIF(Presupuesto!$C$8:$C$47,$B19,Presupuesto!$H$8:$H$47)</f>
        <v/>
      </c>
      <c r="D19" s="18">
        <f>SUMIF(Presupuesto!$C$8:$C$47,$B19,Presupuesto!$J$8:$J$47)</f>
        <v/>
      </c>
      <c r="E19" s="17">
        <f>SUMIF(Presupuesto!$C$8:$C$47,$B19,Presupuesto!$I$8:$I$47)</f>
        <v/>
      </c>
      <c r="F19" s="17">
        <f>D19-C19</f>
        <v/>
      </c>
      <c r="G19" s="19">
        <f>IF($D$25=0,0,D19/$D$25)</f>
        <v/>
      </c>
      <c r="H19" s="20">
        <f>IF(AND(C19=0,D19=0),"Sin gastos",IF(F19&gt;0.5,"Por encima",IF(F19&lt;-0.5,"Ahorro","En línea")))</f>
        <v/>
      </c>
    </row>
    <row r="20">
      <c r="B20" s="16">
        <f>Listas!A5</f>
        <v/>
      </c>
      <c r="C20" s="17">
        <f>SUMIF(Presupuesto!$C$8:$C$47,$B20,Presupuesto!$H$8:$H$47)</f>
        <v/>
      </c>
      <c r="D20" s="18">
        <f>SUMIF(Presupuesto!$C$8:$C$47,$B20,Presupuesto!$J$8:$J$47)</f>
        <v/>
      </c>
      <c r="E20" s="17">
        <f>SUMIF(Presupuesto!$C$8:$C$47,$B20,Presupuesto!$I$8:$I$47)</f>
        <v/>
      </c>
      <c r="F20" s="17">
        <f>D20-C20</f>
        <v/>
      </c>
      <c r="G20" s="19">
        <f>IF($D$25=0,0,D20/$D$25)</f>
        <v/>
      </c>
      <c r="H20" s="20">
        <f>IF(AND(C20=0,D20=0),"Sin gastos",IF(F20&gt;0.5,"Por encima",IF(F20&lt;-0.5,"Ahorro","En línea")))</f>
        <v/>
      </c>
    </row>
    <row r="21">
      <c r="B21" s="16">
        <f>Listas!A6</f>
        <v/>
      </c>
      <c r="C21" s="17">
        <f>SUMIF(Presupuesto!$C$8:$C$47,$B21,Presupuesto!$H$8:$H$47)</f>
        <v/>
      </c>
      <c r="D21" s="18">
        <f>SUMIF(Presupuesto!$C$8:$C$47,$B21,Presupuesto!$J$8:$J$47)</f>
        <v/>
      </c>
      <c r="E21" s="17">
        <f>SUMIF(Presupuesto!$C$8:$C$47,$B21,Presupuesto!$I$8:$I$47)</f>
        <v/>
      </c>
      <c r="F21" s="17">
        <f>D21-C21</f>
        <v/>
      </c>
      <c r="G21" s="19">
        <f>IF($D$25=0,0,D21/$D$25)</f>
        <v/>
      </c>
      <c r="H21" s="20">
        <f>IF(AND(C21=0,D21=0),"Sin gastos",IF(F21&gt;0.5,"Por encima",IF(F21&lt;-0.5,"Ahorro","En línea")))</f>
        <v/>
      </c>
    </row>
    <row r="22">
      <c r="B22" s="16">
        <f>Listas!A7</f>
        <v/>
      </c>
      <c r="C22" s="17">
        <f>SUMIF(Presupuesto!$C$8:$C$47,$B22,Presupuesto!$H$8:$H$47)</f>
        <v/>
      </c>
      <c r="D22" s="18">
        <f>SUMIF(Presupuesto!$C$8:$C$47,$B22,Presupuesto!$J$8:$J$47)</f>
        <v/>
      </c>
      <c r="E22" s="17">
        <f>SUMIF(Presupuesto!$C$8:$C$47,$B22,Presupuesto!$I$8:$I$47)</f>
        <v/>
      </c>
      <c r="F22" s="17">
        <f>D22-C22</f>
        <v/>
      </c>
      <c r="G22" s="19">
        <f>IF($D$25=0,0,D22/$D$25)</f>
        <v/>
      </c>
      <c r="H22" s="20">
        <f>IF(AND(C22=0,D22=0),"Sin gastos",IF(F22&gt;0.5,"Por encima",IF(F22&lt;-0.5,"Ahorro","En línea")))</f>
        <v/>
      </c>
    </row>
    <row r="23">
      <c r="B23" s="16">
        <f>Listas!A8</f>
        <v/>
      </c>
      <c r="C23" s="17">
        <f>SUMIF(Presupuesto!$C$8:$C$47,$B23,Presupuesto!$H$8:$H$47)</f>
        <v/>
      </c>
      <c r="D23" s="18">
        <f>SUMIF(Presupuesto!$C$8:$C$47,$B23,Presupuesto!$J$8:$J$47)</f>
        <v/>
      </c>
      <c r="E23" s="17">
        <f>SUMIF(Presupuesto!$C$8:$C$47,$B23,Presupuesto!$I$8:$I$47)</f>
        <v/>
      </c>
      <c r="F23" s="17">
        <f>D23-C23</f>
        <v/>
      </c>
      <c r="G23" s="19">
        <f>IF($D$25=0,0,D23/$D$25)</f>
        <v/>
      </c>
      <c r="H23" s="20">
        <f>IF(AND(C23=0,D23=0),"Sin gastos",IF(F23&gt;0.5,"Por encima",IF(F23&lt;-0.5,"Ahorro","En línea")))</f>
        <v/>
      </c>
    </row>
    <row r="24">
      <c r="B24" s="16">
        <f>Listas!A9</f>
        <v/>
      </c>
      <c r="C24" s="17">
        <f>SUMIF(Presupuesto!$C$8:$C$47,$B24,Presupuesto!$H$8:$H$47)</f>
        <v/>
      </c>
      <c r="D24" s="18">
        <f>SUMIF(Presupuesto!$C$8:$C$47,$B24,Presupuesto!$J$8:$J$47)</f>
        <v/>
      </c>
      <c r="E24" s="17">
        <f>SUMIF(Presupuesto!$C$8:$C$47,$B24,Presupuesto!$I$8:$I$47)</f>
        <v/>
      </c>
      <c r="F24" s="17">
        <f>D24-C24</f>
        <v/>
      </c>
      <c r="G24" s="19">
        <f>IF($D$25=0,0,D24/$D$25)</f>
        <v/>
      </c>
      <c r="H24" s="20">
        <f>IF(AND(C24=0,D24=0),"Sin gastos",IF(F24&gt;0.5,"Por encima",IF(F24&lt;-0.5,"Ahorro","En línea")))</f>
        <v/>
      </c>
    </row>
    <row r="25">
      <c r="B25" s="21" t="inlineStr">
        <is>
          <t>Total</t>
        </is>
      </c>
      <c r="C25" s="22">
        <f>SUM(C17:C24)</f>
        <v/>
      </c>
      <c r="D25" s="22">
        <f>SUM(D17:D24)</f>
        <v/>
      </c>
      <c r="E25" s="22">
        <f>SUM(E17:E24)</f>
        <v/>
      </c>
      <c r="F25" s="22">
        <f>SUM(F17:F24)</f>
        <v/>
      </c>
      <c r="G25" s="23">
        <f>SUM(G17:G24)</f>
        <v/>
      </c>
      <c r="H25" s="21" t="inlineStr"/>
    </row>
    <row r="26">
      <c r="B26" s="24">
        <f>IF(ABS(D25-B6)&lt;0.01,"","Revisa: hay gastos con una categoría vacía o no válida en «Presupuesto».")</f>
        <v/>
      </c>
    </row>
    <row r="28">
      <c r="B28" s="14" t="inlineStr">
        <is>
          <t>LOS 5 MAYORES GASTOS DEL VIAJE</t>
        </is>
      </c>
    </row>
    <row r="29" ht="26" customHeight="1">
      <c r="B29" s="15" t="inlineStr">
        <is>
          <t>Concepto</t>
        </is>
      </c>
      <c r="C29" s="15" t="inlineStr">
        <is>
          <t>Categoría</t>
        </is>
      </c>
      <c r="D29" s="15" t="inlineStr">
        <is>
          <t>Previsto (€)</t>
        </is>
      </c>
      <c r="E29" s="15" t="inlineStr">
        <is>
          <t>Estado</t>
        </is>
      </c>
    </row>
    <row r="30">
      <c r="B30" s="16">
        <f>IF($J30="","",INDEX(Presupuesto!$B$8:$B$47,MATCH($J30,Presupuesto!$O$8:$O$47,0)))</f>
        <v/>
      </c>
      <c r="C30" s="20">
        <f>IF($J30="","",INDEX(Presupuesto!$C$8:$C$47,MATCH($J30,Presupuesto!$O$8:$O$47,0)))</f>
        <v/>
      </c>
      <c r="D30" s="25">
        <f>IF($J30="","",INDEX(Presupuesto!$J$8:$J$47,MATCH($J30,Presupuesto!$O$8:$O$47,0)))</f>
        <v/>
      </c>
      <c r="E30" s="20">
        <f>IF($J30="","",INDEX(Presupuesto!$L$8:$L$47,MATCH($J30,Presupuesto!$O$8:$O$47,0)))</f>
        <v/>
      </c>
      <c r="J30" s="26">
        <f>IFERROR(LARGE(Presupuesto!$O$8:$O$47,1),"")</f>
        <v/>
      </c>
    </row>
    <row r="31">
      <c r="B31" s="16">
        <f>IF($J31="","",INDEX(Presupuesto!$B$8:$B$47,MATCH($J31,Presupuesto!$O$8:$O$47,0)))</f>
        <v/>
      </c>
      <c r="C31" s="20">
        <f>IF($J31="","",INDEX(Presupuesto!$C$8:$C$47,MATCH($J31,Presupuesto!$O$8:$O$47,0)))</f>
        <v/>
      </c>
      <c r="D31" s="25">
        <f>IF($J31="","",INDEX(Presupuesto!$J$8:$J$47,MATCH($J31,Presupuesto!$O$8:$O$47,0)))</f>
        <v/>
      </c>
      <c r="E31" s="20">
        <f>IF($J31="","",INDEX(Presupuesto!$L$8:$L$47,MATCH($J31,Presupuesto!$O$8:$O$47,0)))</f>
        <v/>
      </c>
      <c r="J31" s="26">
        <f>IFERROR(LARGE(Presupuesto!$O$8:$O$47,2),"")</f>
        <v/>
      </c>
    </row>
    <row r="32">
      <c r="B32" s="16">
        <f>IF($J32="","",INDEX(Presupuesto!$B$8:$B$47,MATCH($J32,Presupuesto!$O$8:$O$47,0)))</f>
        <v/>
      </c>
      <c r="C32" s="20">
        <f>IF($J32="","",INDEX(Presupuesto!$C$8:$C$47,MATCH($J32,Presupuesto!$O$8:$O$47,0)))</f>
        <v/>
      </c>
      <c r="D32" s="25">
        <f>IF($J32="","",INDEX(Presupuesto!$J$8:$J$47,MATCH($J32,Presupuesto!$O$8:$O$47,0)))</f>
        <v/>
      </c>
      <c r="E32" s="20">
        <f>IF($J32="","",INDEX(Presupuesto!$L$8:$L$47,MATCH($J32,Presupuesto!$O$8:$O$47,0)))</f>
        <v/>
      </c>
      <c r="J32" s="26">
        <f>IFERROR(LARGE(Presupuesto!$O$8:$O$47,3),"")</f>
        <v/>
      </c>
    </row>
    <row r="33">
      <c r="B33" s="16">
        <f>IF($J33="","",INDEX(Presupuesto!$B$8:$B$47,MATCH($J33,Presupuesto!$O$8:$O$47,0)))</f>
        <v/>
      </c>
      <c r="C33" s="20">
        <f>IF($J33="","",INDEX(Presupuesto!$C$8:$C$47,MATCH($J33,Presupuesto!$O$8:$O$47,0)))</f>
        <v/>
      </c>
      <c r="D33" s="25">
        <f>IF($J33="","",INDEX(Presupuesto!$J$8:$J$47,MATCH($J33,Presupuesto!$O$8:$O$47,0)))</f>
        <v/>
      </c>
      <c r="E33" s="20">
        <f>IF($J33="","",INDEX(Presupuesto!$L$8:$L$47,MATCH($J33,Presupuesto!$O$8:$O$47,0)))</f>
        <v/>
      </c>
      <c r="J33" s="26">
        <f>IFERROR(LARGE(Presupuesto!$O$8:$O$47,4),"")</f>
        <v/>
      </c>
    </row>
    <row r="34">
      <c r="B34" s="16">
        <f>IF($J34="","",INDEX(Presupuesto!$B$8:$B$47,MATCH($J34,Presupuesto!$O$8:$O$47,0)))</f>
        <v/>
      </c>
      <c r="C34" s="20">
        <f>IF($J34="","",INDEX(Presupuesto!$C$8:$C$47,MATCH($J34,Presupuesto!$O$8:$O$47,0)))</f>
        <v/>
      </c>
      <c r="D34" s="25">
        <f>IF($J34="","",INDEX(Presupuesto!$J$8:$J$47,MATCH($J34,Presupuesto!$O$8:$O$47,0)))</f>
        <v/>
      </c>
      <c r="E34" s="20">
        <f>IF($J34="","",INDEX(Presupuesto!$L$8:$L$47,MATCH($J34,Presupuesto!$O$8:$O$47,0)))</f>
        <v/>
      </c>
      <c r="J34" s="26">
        <f>IFERROR(LARGE(Presupuesto!$O$8:$O$47,5),"")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D12:E12"/>
    <mergeCell ref="E6:F6"/>
    <mergeCell ref="C6:D6"/>
    <mergeCell ref="H13:I13"/>
    <mergeCell ref="D13:E13"/>
    <mergeCell ref="B2:I2"/>
    <mergeCell ref="C5:D5"/>
    <mergeCell ref="G5:H5"/>
    <mergeCell ref="E5:F5"/>
    <mergeCell ref="B3:I3"/>
    <mergeCell ref="G6:H6"/>
    <mergeCell ref="C9:D9"/>
    <mergeCell ref="G8:H8"/>
    <mergeCell ref="G9:H9"/>
    <mergeCell ref="E9:F9"/>
    <mergeCell ref="E8:F8"/>
    <mergeCell ref="C8:D8"/>
    <mergeCell ref="C11:I11"/>
  </mergeCells>
  <conditionalFormatting sqref="C12">
    <cfRule type="expression" priority="1" dxfId="0">
      <formula>$C$12&lt;0</formula>
    </cfRule>
  </conditionalFormatting>
  <conditionalFormatting sqref="H13">
    <cfRule type="expression" priority="2" dxfId="0">
      <formula>$H$13="Superas el máximo"</formula>
    </cfRule>
    <cfRule type="expression" priority="3" dxfId="1">
      <formula>$H$13="Cerca del máximo"</formula>
    </cfRule>
    <cfRule type="expression" priority="4" dxfId="2">
      <formula>$H$13="Dentro del máximo"</formula>
    </cfRule>
  </conditionalFormatting>
  <conditionalFormatting sqref="G6">
    <cfRule type="expression" priority="5" dxfId="0">
      <formula>$G$6&gt;0.005</formula>
    </cfRule>
    <cfRule type="expression" priority="6" dxfId="2">
      <formula>$G$6&lt;-0.005</formula>
    </cfRule>
  </conditionalFormatting>
  <conditionalFormatting sqref="H17:H24">
    <cfRule type="cellIs" priority="7" operator="equal" dxfId="0">
      <formula>"Por encima"</formula>
    </cfRule>
    <cfRule type="cellIs" priority="8" operator="equal" dxfId="2">
      <formula>"Ahorro"</formula>
    </cfRule>
  </conditionalFormatting>
  <conditionalFormatting sqref="D17:D24">
    <cfRule type="dataBar" priority="9">
      <dataBar>
        <cfvo type="num" val="0"/>
        <cfvo type="max"/>
        <color rgb="0034D399"/>
      </dataBar>
    </cfRule>
  </conditionalFormatting>
  <conditionalFormatting sqref="E30:E34">
    <cfRule type="cellIs" priority="10" operator="equal" dxfId="1">
      <formula>"Pendiente"</formula>
    </cfRule>
    <cfRule type="cellIs" priority="11" operator="equal" dxfId="2">
      <formula>"Pagado"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28" customWidth="1" min="3" max="3"/>
    <col width="3" customWidth="1" min="4" max="4"/>
    <col width="22" customWidth="1" min="5" max="5"/>
    <col width="18" customWidth="1" min="6" max="6"/>
    <col width="18" customWidth="1" min="7" max="7"/>
    <col width="16" customWidth="1" min="8" max="8"/>
  </cols>
  <sheetData>
    <row r="2" ht="34" customHeight="1">
      <c r="B2" s="1" t="inlineStr">
        <is>
          <t>Datos del viaje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Define destino, fechas, divisa, tipo de cambio y tu ahorro. Todo lo demás se calcula a partir de aquí.</t>
        </is>
      </c>
    </row>
    <row r="5">
      <c r="B5" s="7" t="inlineStr">
        <is>
          <t>Destino / nombre del viaje</t>
        </is>
      </c>
      <c r="C5" s="27" t="inlineStr">
        <is>
          <t>Tailandia: Bangkok y Krabi</t>
        </is>
      </c>
      <c r="E5" s="28" t="inlineStr">
        <is>
          <t>Texto libre.</t>
        </is>
      </c>
    </row>
    <row r="6">
      <c r="B6" s="7" t="inlineStr">
        <is>
          <t>Fecha de salida</t>
        </is>
      </c>
      <c r="C6" s="29" t="n">
        <v>46550</v>
      </c>
      <c r="E6" s="28" t="inlineStr">
        <is>
          <t>Día 1 del viaje: sirve para repartir los gastos por día.</t>
        </is>
      </c>
    </row>
    <row r="7">
      <c r="B7" s="7" t="inlineStr">
        <is>
          <t>Fecha de regreso</t>
        </is>
      </c>
      <c r="C7" s="29" t="n">
        <v>46564</v>
      </c>
      <c r="E7" s="28" t="inlineStr">
        <is>
          <t>Último día del viaje.</t>
        </is>
      </c>
    </row>
    <row r="8">
      <c r="B8" s="7" t="inlineStr">
        <is>
          <t>Número de personas</t>
        </is>
      </c>
      <c r="C8" s="30" t="n">
        <v>2</v>
      </c>
      <c r="E8" s="28" t="inlineStr">
        <is>
          <t>Para calcular el coste por persona.</t>
        </is>
      </c>
    </row>
    <row r="9">
      <c r="B9" s="7" t="inlineStr">
        <is>
          <t>Divisa local (código)</t>
        </is>
      </c>
      <c r="C9" s="27" t="inlineStr">
        <is>
          <t>THB</t>
        </is>
      </c>
      <c r="E9" s="28" t="inlineStr">
        <is>
          <t>Por ejemplo USD, THB, MXN, JPY. Aparece en el desplegable de moneda.</t>
        </is>
      </c>
    </row>
    <row r="10">
      <c r="B10" s="7" t="inlineStr">
        <is>
          <t>Tipo de cambio (divisa por 1 €)</t>
        </is>
      </c>
      <c r="C10" s="31" t="n">
        <v>38.5</v>
      </c>
      <c r="E10" s="28" t="inlineStr">
        <is>
          <t>Unidades de divisa local por cada 1 €. Edítalo cuando cambie.</t>
        </is>
      </c>
    </row>
    <row r="11">
      <c r="B11" s="7" t="inlineStr">
        <is>
          <t>Presupuesto máximo del viaje (€)</t>
        </is>
      </c>
      <c r="C11" s="32" t="n">
        <v>6500</v>
      </c>
      <c r="E11" s="28" t="inlineStr">
        <is>
          <t>Tu tope: el Panel avisa cuando te acercas o lo superas.</t>
        </is>
      </c>
    </row>
    <row r="12">
      <c r="B12" s="7" t="inlineStr">
        <is>
          <t>Colchón de seguridad (%)</t>
        </is>
      </c>
      <c r="C12" s="33" t="n">
        <v>0.05</v>
      </c>
      <c r="E12" s="28" t="inlineStr">
        <is>
          <t>Margen extra que se suma al coste previsto al calcular el ahorro.</t>
        </is>
      </c>
    </row>
    <row r="13">
      <c r="B13" s="7" t="inlineStr">
        <is>
          <t>Ahorro ya reservado (€)</t>
        </is>
      </c>
      <c r="C13" s="32" t="n">
        <v>2400</v>
      </c>
      <c r="E13" s="28" t="inlineStr">
        <is>
          <t>Dinero que ya tienes apartado para la luna de miel.</t>
        </is>
      </c>
    </row>
    <row r="14">
      <c r="B14" s="7" t="inlineStr">
        <is>
          <t>Aportaciones extra previstas (€)</t>
        </is>
      </c>
      <c r="C14" s="32" t="n">
        <v>1500</v>
      </c>
      <c r="E14" s="28" t="inlineStr">
        <is>
          <t>Regalos de boda en dinero, ayudas de la familia, etc.</t>
        </is>
      </c>
    </row>
    <row r="16">
      <c r="B16" s="14" t="inlineStr">
        <is>
          <t>CALCULADO AUTOMÁTICAMENTE</t>
        </is>
      </c>
    </row>
    <row r="17">
      <c r="B17" s="7" t="inlineStr">
        <is>
          <t>Días de viaje</t>
        </is>
      </c>
      <c r="C17" s="11">
        <f>IF(OR(C6="",C7=""),0,MAX(0,C7-C6+1))</f>
        <v/>
      </c>
    </row>
    <row r="18">
      <c r="B18" s="7" t="inlineStr">
        <is>
          <t>Noches</t>
        </is>
      </c>
      <c r="C18" s="11">
        <f>MAX(0,C17-1)</f>
        <v/>
      </c>
    </row>
    <row r="19">
      <c r="B19" s="7" t="inlineStr">
        <is>
          <t>Hoy</t>
        </is>
      </c>
      <c r="C19" s="34">
        <f>TODAY()</f>
        <v/>
      </c>
    </row>
    <row r="20">
      <c r="B20" s="7" t="inlineStr">
        <is>
          <t>Días hasta la salida</t>
        </is>
      </c>
      <c r="C20" s="11">
        <f>IF(C6="","",C6-C19)</f>
        <v/>
      </c>
      <c r="E20" s="28" t="inlineStr">
        <is>
          <t>Negativo = el viaje ya ha empezado.</t>
        </is>
      </c>
    </row>
    <row r="21">
      <c r="B21" s="7" t="inlineStr">
        <is>
          <t>Meses para ahorrar</t>
        </is>
      </c>
      <c r="C21" s="11">
        <f>IF(C6="",0,IF(C20&lt;=0,0,MAX(1,ROUNDUP(C20/30.4375,0))))</f>
        <v/>
      </c>
    </row>
    <row r="22">
      <c r="B22" s="7" t="inlineStr">
        <is>
          <t>1 unidad de divisa local equivale a (€)</t>
        </is>
      </c>
      <c r="C22" s="35">
        <f>IF(C10&gt;0,1/C10,0)</f>
        <v/>
      </c>
    </row>
    <row r="24">
      <c r="B24" s="14" t="inlineStr">
        <is>
          <t>CONVERSOR RÁPIDO</t>
        </is>
      </c>
    </row>
    <row r="25" ht="30" customHeight="1">
      <c r="E25" s="15">
        <f>C9</f>
        <v/>
      </c>
      <c r="F25" s="15" t="inlineStr">
        <is>
          <t>Euros (€)</t>
        </is>
      </c>
      <c r="G25" s="15" t="inlineStr">
        <is>
          <t>Euros (€)</t>
        </is>
      </c>
      <c r="H25" s="15" t="inlineStr">
        <is>
          <t>Divisa local</t>
        </is>
      </c>
    </row>
    <row r="26">
      <c r="E26" s="36" t="n">
        <v>10</v>
      </c>
      <c r="F26" s="18">
        <f>IF($C$10&gt;0,E26/$C$10,0)</f>
        <v/>
      </c>
      <c r="G26" s="37" t="n">
        <v>1</v>
      </c>
      <c r="H26" s="38">
        <f>G26*$C$10</f>
        <v/>
      </c>
    </row>
    <row r="27">
      <c r="E27" s="36" t="n">
        <v>50</v>
      </c>
      <c r="F27" s="18">
        <f>IF($C$10&gt;0,E27/$C$10,0)</f>
        <v/>
      </c>
      <c r="G27" s="37" t="n">
        <v>5</v>
      </c>
      <c r="H27" s="38">
        <f>G27*$C$10</f>
        <v/>
      </c>
    </row>
    <row r="28">
      <c r="E28" s="36" t="n">
        <v>100</v>
      </c>
      <c r="F28" s="18">
        <f>IF($C$10&gt;0,E28/$C$10,0)</f>
        <v/>
      </c>
      <c r="G28" s="37" t="n">
        <v>10</v>
      </c>
      <c r="H28" s="38">
        <f>G28*$C$10</f>
        <v/>
      </c>
    </row>
    <row r="29">
      <c r="E29" s="36" t="n">
        <v>500</v>
      </c>
      <c r="F29" s="18">
        <f>IF($C$10&gt;0,E29/$C$10,0)</f>
        <v/>
      </c>
      <c r="G29" s="37" t="n">
        <v>50</v>
      </c>
      <c r="H29" s="38">
        <f>G29*$C$10</f>
        <v/>
      </c>
    </row>
    <row r="30">
      <c r="E30" s="36" t="n">
        <v>1000</v>
      </c>
      <c r="F30" s="18">
        <f>IF($C$10&gt;0,E30/$C$10,0)</f>
        <v/>
      </c>
      <c r="G30" s="37" t="n">
        <v>100</v>
      </c>
      <c r="H30" s="38">
        <f>G30*$C$10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C20">
    <cfRule type="expression" priority="1" dxfId="0">
      <formula>AND(ISNUMBER($C$20),$C$20&lt;0)</formula>
    </cfRule>
  </conditionalFormatting>
  <conditionalFormatting sqref="C7">
    <cfRule type="expression" priority="2" dxfId="0">
      <formula>AND(ISNUMBER($C$7),ISNUMBER($C$6),$C$7&lt;$C$6)</formula>
    </cfRule>
  </conditionalFormatting>
  <dataValidations count="3">
    <dataValidation sqref="C8 C10" showDropDown="0" showInputMessage="0" showErrorMessage="1" allowBlank="1" errorTitle="Valor" error="Escribe un número mayor que 0." type="decimal" operator="greaterThan">
      <formula1>0</formula1>
    </dataValidation>
    <dataValidation sqref="C11 C12 C13 C14" showDropDown="0" showInputMessage="0" showErrorMessage="1" allowBlank="1" errorTitle="Importe" error="Escribe un importe igual o mayor que 0." type="decimal" operator="greaterThanOrEqual">
      <formula1>0</formula1>
    </dataValidation>
    <dataValidation sqref="C6 C7" showDropDown="0" showInputMessage="0" showErrorMessage="1" allowBlank="1" errorTitle="Fecha" error="Escribe una fecha válida, por ejemplo 12/06/2027." type="date" operator="greaterThan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O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4" customWidth="1" min="2" max="2"/>
    <col width="20" customWidth="1" min="3" max="3"/>
    <col width="13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2" customWidth="1" min="12" max="12"/>
    <col width="9" customWidth="1" min="13" max="13"/>
    <col width="30" customWidth="1" min="14" max="14"/>
    <col hidden="1" width="10" customWidth="1" min="15" max="15"/>
  </cols>
  <sheetData>
    <row r="2" ht="34" customHeight="1">
      <c r="B2" s="1" t="inlineStr">
        <is>
          <t>Presupuesto de la luna de miel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Una fila por gasto: importe estimado, importe real (cuando lo conozcas), moneda, fecha y estado de pago.</t>
        </is>
      </c>
    </row>
    <row r="5">
      <c r="B5" s="28" t="inlineStr">
        <is>
          <t>Las columnas «€» convierten los importes con el tipo de cambio de la hoja «Viaje».</t>
        </is>
      </c>
      <c r="G5" s="10" t="inlineStr">
        <is>
          <t>Totales (€):</t>
        </is>
      </c>
      <c r="H5" s="22">
        <f>SUM(H8:H47)</f>
        <v/>
      </c>
      <c r="I5" s="22">
        <f>SUM(I8:I47)</f>
        <v/>
      </c>
      <c r="J5" s="22">
        <f>SUM(J8:J47)</f>
        <v/>
      </c>
      <c r="K5" s="22">
        <f>SUM(K8:K47)</f>
        <v/>
      </c>
    </row>
    <row r="7" ht="44" customHeight="1">
      <c r="B7" s="15" t="inlineStr">
        <is>
          <t>Concepto</t>
        </is>
      </c>
      <c r="C7" s="15" t="inlineStr">
        <is>
          <t>Categoría</t>
        </is>
      </c>
      <c r="D7" s="15" t="inlineStr">
        <is>
          <t>Estimado (moneda)</t>
        </is>
      </c>
      <c r="E7" s="15" t="inlineStr">
        <is>
          <t>Moneda</t>
        </is>
      </c>
      <c r="F7" s="15" t="inlineStr">
        <is>
          <t>Fecha</t>
        </is>
      </c>
      <c r="G7" s="15" t="inlineStr">
        <is>
          <t>Real (moneda)</t>
        </is>
      </c>
      <c r="H7" s="15" t="inlineStr">
        <is>
          <t>Estimado (€)</t>
        </is>
      </c>
      <c r="I7" s="15" t="inlineStr">
        <is>
          <t>Real (€)</t>
        </is>
      </c>
      <c r="J7" s="15" t="inlineStr">
        <is>
          <t>Previsto (€)</t>
        </is>
      </c>
      <c r="K7" s="15" t="inlineStr">
        <is>
          <t>Diferencia (€)</t>
        </is>
      </c>
      <c r="L7" s="15" t="inlineStr">
        <is>
          <t>Estado</t>
        </is>
      </c>
      <c r="M7" s="15" t="inlineStr">
        <is>
          <t>Día</t>
        </is>
      </c>
      <c r="N7" s="15" t="inlineStr">
        <is>
          <t>Nota</t>
        </is>
      </c>
      <c r="O7" s="39" t="inlineStr">
        <is>
          <t>Orden (aux.)</t>
        </is>
      </c>
    </row>
    <row r="8">
      <c r="B8" s="40" t="inlineStr">
        <is>
          <t>Vuelos Madrid–Bangkok ida y vuelta (2 personas)</t>
        </is>
      </c>
      <c r="C8" s="41" t="inlineStr">
        <is>
          <t>Vuelos</t>
        </is>
      </c>
      <c r="D8" s="36" t="n">
        <v>1250</v>
      </c>
      <c r="E8" s="41" t="inlineStr">
        <is>
          <t>EUR</t>
        </is>
      </c>
      <c r="F8" s="29" t="n">
        <v>46428</v>
      </c>
      <c r="G8" s="36" t="n">
        <v>1186.4</v>
      </c>
      <c r="H8" s="42">
        <f>IF(D8="","",IF(OR(E8="",E8="EUR"),D8,D8/Viaje!$C$10))</f>
        <v/>
      </c>
      <c r="I8" s="42">
        <f>IF(G8="","",IF(OR(E8="",E8="EUR"),G8,G8/Viaje!$C$10))</f>
        <v/>
      </c>
      <c r="J8" s="25">
        <f>IF(AND(D8="",G8=""),"",IF(G8&lt;&gt;"",I8,H8))</f>
        <v/>
      </c>
      <c r="K8" s="42">
        <f>IF(OR(D8="",G8=""),"",I8-H8)</f>
        <v/>
      </c>
      <c r="L8" s="41" t="inlineStr">
        <is>
          <t>Pagado</t>
        </is>
      </c>
      <c r="M8" s="43">
        <f>IF(OR(F8="",J8=""),"",IF(F8&lt;Viaje!$C$6,0,F8-Viaje!$C$6+1))</f>
        <v/>
      </c>
      <c r="N8" s="40" t="inlineStr">
        <is>
          <t>Comprados con tarifa flexible</t>
        </is>
      </c>
      <c r="O8" s="44">
        <f>IF(N(J8)&gt;0,J8+ROW()/1000000,"")</f>
        <v/>
      </c>
    </row>
    <row r="9">
      <c r="B9" s="40" t="inlineStr">
        <is>
          <t>Vuelo interno Bangkok–Krabi (2 personas)</t>
        </is>
      </c>
      <c r="C9" s="41" t="inlineStr">
        <is>
          <t>Vuelos</t>
        </is>
      </c>
      <c r="D9" s="36" t="n">
        <v>140</v>
      </c>
      <c r="E9" s="41" t="inlineStr">
        <is>
          <t>EUR</t>
        </is>
      </c>
      <c r="F9" s="29" t="n">
        <v>46428</v>
      </c>
      <c r="G9" s="36" t="n">
        <v>152</v>
      </c>
      <c r="H9" s="42">
        <f>IF(D9="","",IF(OR(E9="",E9="EUR"),D9,D9/Viaje!$C$10))</f>
        <v/>
      </c>
      <c r="I9" s="42">
        <f>IF(G9="","",IF(OR(E9="",E9="EUR"),G9,G9/Viaje!$C$10))</f>
        <v/>
      </c>
      <c r="J9" s="25">
        <f>IF(AND(D9="",G9=""),"",IF(G9&lt;&gt;"",I9,H9))</f>
        <v/>
      </c>
      <c r="K9" s="42">
        <f>IF(OR(D9="",G9=""),"",I9-H9)</f>
        <v/>
      </c>
      <c r="L9" s="41" t="inlineStr">
        <is>
          <t>Pagado</t>
        </is>
      </c>
      <c r="M9" s="43">
        <f>IF(OR(F9="",J9=""),"",IF(F9&lt;Viaje!$C$6,0,F9-Viaje!$C$6+1))</f>
        <v/>
      </c>
      <c r="N9" s="40" t="inlineStr"/>
      <c r="O9" s="44">
        <f>IF(N(J9)&gt;0,J9+ROW()/1000000,"")</f>
        <v/>
      </c>
    </row>
    <row r="10">
      <c r="B10" s="40" t="inlineStr">
        <is>
          <t>Seguro de viaje con asistencia médica</t>
        </is>
      </c>
      <c r="C10" s="41" t="inlineStr">
        <is>
          <t>Seguros y visados</t>
        </is>
      </c>
      <c r="D10" s="36" t="n">
        <v>96</v>
      </c>
      <c r="E10" s="41" t="inlineStr">
        <is>
          <t>EUR</t>
        </is>
      </c>
      <c r="F10" s="29" t="n">
        <v>46451</v>
      </c>
      <c r="G10" s="36" t="n">
        <v>96</v>
      </c>
      <c r="H10" s="42">
        <f>IF(D10="","",IF(OR(E10="",E10="EUR"),D10,D10/Viaje!$C$10))</f>
        <v/>
      </c>
      <c r="I10" s="42">
        <f>IF(G10="","",IF(OR(E10="",E10="EUR"),G10,G10/Viaje!$C$10))</f>
        <v/>
      </c>
      <c r="J10" s="25">
        <f>IF(AND(D10="",G10=""),"",IF(G10&lt;&gt;"",I10,H10))</f>
        <v/>
      </c>
      <c r="K10" s="42">
        <f>IF(OR(D10="",G10=""),"",I10-H10)</f>
        <v/>
      </c>
      <c r="L10" s="41" t="inlineStr">
        <is>
          <t>Pagado</t>
        </is>
      </c>
      <c r="M10" s="43">
        <f>IF(OR(F10="",J10=""),"",IF(F10&lt;Viaje!$C$6,0,F10-Viaje!$C$6+1))</f>
        <v/>
      </c>
      <c r="N10" s="40" t="inlineStr"/>
      <c r="O10" s="44">
        <f>IF(N(J10)&gt;0,J10+ROW()/1000000,"")</f>
        <v/>
      </c>
    </row>
    <row r="11">
      <c r="B11" s="40" t="inlineStr">
        <is>
          <t>Hotel en Bangkok (3 noches)</t>
        </is>
      </c>
      <c r="C11" s="41" t="inlineStr">
        <is>
          <t>Alojamiento</t>
        </is>
      </c>
      <c r="D11" s="36" t="n">
        <v>330</v>
      </c>
      <c r="E11" s="41" t="inlineStr">
        <is>
          <t>EUR</t>
        </is>
      </c>
      <c r="F11" s="29" t="n">
        <v>46466</v>
      </c>
      <c r="G11" s="36" t="n">
        <v>342</v>
      </c>
      <c r="H11" s="42">
        <f>IF(D11="","",IF(OR(E11="",E11="EUR"),D11,D11/Viaje!$C$10))</f>
        <v/>
      </c>
      <c r="I11" s="42">
        <f>IF(G11="","",IF(OR(E11="",E11="EUR"),G11,G11/Viaje!$C$10))</f>
        <v/>
      </c>
      <c r="J11" s="25">
        <f>IF(AND(D11="",G11=""),"",IF(G11&lt;&gt;"",I11,H11))</f>
        <v/>
      </c>
      <c r="K11" s="42">
        <f>IF(OR(D11="",G11=""),"",I11-H11)</f>
        <v/>
      </c>
      <c r="L11" s="41" t="inlineStr">
        <is>
          <t>Pagado</t>
        </is>
      </c>
      <c r="M11" s="43">
        <f>IF(OR(F11="",J11=""),"",IF(F11&lt;Viaje!$C$6,0,F11-Viaje!$C$6+1))</f>
        <v/>
      </c>
      <c r="N11" s="40" t="inlineStr">
        <is>
          <t>Cancelación gratuita</t>
        </is>
      </c>
      <c r="O11" s="44">
        <f>IF(N(J11)&gt;0,J11+ROW()/1000000,"")</f>
        <v/>
      </c>
    </row>
    <row r="12">
      <c r="B12" s="40" t="inlineStr">
        <is>
          <t>Resort en Krabi (8 noches, desayuno incluido)</t>
        </is>
      </c>
      <c r="C12" s="41" t="inlineStr">
        <is>
          <t>Alojamiento</t>
        </is>
      </c>
      <c r="D12" s="36" t="n">
        <v>1480</v>
      </c>
      <c r="E12" s="41" t="inlineStr">
        <is>
          <t>EUR</t>
        </is>
      </c>
      <c r="F12" s="29" t="n">
        <v>46558</v>
      </c>
      <c r="G12" s="36" t="n"/>
      <c r="H12" s="42">
        <f>IF(D12="","",IF(OR(E12="",E12="EUR"),D12,D12/Viaje!$C$10))</f>
        <v/>
      </c>
      <c r="I12" s="42">
        <f>IF(G12="","",IF(OR(E12="",E12="EUR"),G12,G12/Viaje!$C$10))</f>
        <v/>
      </c>
      <c r="J12" s="25">
        <f>IF(AND(D12="",G12=""),"",IF(G12&lt;&gt;"",I12,H12))</f>
        <v/>
      </c>
      <c r="K12" s="42">
        <f>IF(OR(D12="",G12=""),"",I12-H12)</f>
        <v/>
      </c>
      <c r="L12" s="41" t="inlineStr">
        <is>
          <t>Pendiente</t>
        </is>
      </c>
      <c r="M12" s="43">
        <f>IF(OR(F12="",J12=""),"",IF(F12&lt;Viaje!$C$6,0,F12-Viaje!$C$6+1))</f>
        <v/>
      </c>
      <c r="N12" s="40" t="inlineStr">
        <is>
          <t>Se paga el resto en destino</t>
        </is>
      </c>
      <c r="O12" s="44">
        <f>IF(N(J12)&gt;0,J12+ROW()/1000000,"")</f>
        <v/>
      </c>
    </row>
    <row r="13">
      <c r="B13" s="40" t="inlineStr">
        <is>
          <t>eSIM de datos para el viaje</t>
        </is>
      </c>
      <c r="C13" s="41" t="inlineStr">
        <is>
          <t>Seguros y visados</t>
        </is>
      </c>
      <c r="D13" s="36" t="n">
        <v>35</v>
      </c>
      <c r="E13" s="41" t="inlineStr">
        <is>
          <t>EUR</t>
        </is>
      </c>
      <c r="F13" s="29" t="n">
        <v>46539</v>
      </c>
      <c r="G13" s="36" t="n">
        <v>35</v>
      </c>
      <c r="H13" s="42">
        <f>IF(D13="","",IF(OR(E13="",E13="EUR"),D13,D13/Viaje!$C$10))</f>
        <v/>
      </c>
      <c r="I13" s="42">
        <f>IF(G13="","",IF(OR(E13="",E13="EUR"),G13,G13/Viaje!$C$10))</f>
        <v/>
      </c>
      <c r="J13" s="25">
        <f>IF(AND(D13="",G13=""),"",IF(G13&lt;&gt;"",I13,H13))</f>
        <v/>
      </c>
      <c r="K13" s="42">
        <f>IF(OR(D13="",G13=""),"",I13-H13)</f>
        <v/>
      </c>
      <c r="L13" s="41" t="inlineStr">
        <is>
          <t>Pagado</t>
        </is>
      </c>
      <c r="M13" s="43">
        <f>IF(OR(F13="",J13=""),"",IF(F13&lt;Viaje!$C$6,0,F13-Viaje!$C$6+1))</f>
        <v/>
      </c>
      <c r="N13" s="40" t="inlineStr"/>
      <c r="O13" s="44">
        <f>IF(N(J13)&gt;0,J13+ROW()/1000000,"")</f>
        <v/>
      </c>
    </row>
    <row r="14">
      <c r="B14" s="40" t="inlineStr">
        <is>
          <t>Taxi del aeropuerto y metro en Bangkok</t>
        </is>
      </c>
      <c r="C14" s="41" t="inlineStr">
        <is>
          <t>Transporte local</t>
        </is>
      </c>
      <c r="D14" s="36" t="n">
        <v>1200</v>
      </c>
      <c r="E14" s="41" t="inlineStr">
        <is>
          <t>THB</t>
        </is>
      </c>
      <c r="F14" s="29" t="n">
        <v>46551</v>
      </c>
      <c r="G14" s="36" t="n">
        <v>980</v>
      </c>
      <c r="H14" s="42">
        <f>IF(D14="","",IF(OR(E14="",E14="EUR"),D14,D14/Viaje!$C$10))</f>
        <v/>
      </c>
      <c r="I14" s="42">
        <f>IF(G14="","",IF(OR(E14="",E14="EUR"),G14,G14/Viaje!$C$10))</f>
        <v/>
      </c>
      <c r="J14" s="25">
        <f>IF(AND(D14="",G14=""),"",IF(G14&lt;&gt;"",I14,H14))</f>
        <v/>
      </c>
      <c r="K14" s="42">
        <f>IF(OR(D14="",G14=""),"",I14-H14)</f>
        <v/>
      </c>
      <c r="L14" s="41" t="inlineStr">
        <is>
          <t>Pagado</t>
        </is>
      </c>
      <c r="M14" s="43">
        <f>IF(OR(F14="",J14=""),"",IF(F14&lt;Viaje!$C$6,0,F14-Viaje!$C$6+1))</f>
        <v/>
      </c>
      <c r="N14" s="40" t="inlineStr"/>
      <c r="O14" s="44">
        <f>IF(N(J14)&gt;0,J14+ROW()/1000000,"")</f>
        <v/>
      </c>
    </row>
    <row r="15">
      <c r="B15" s="40" t="inlineStr">
        <is>
          <t>Cena de bienvenida en Bangkok</t>
        </is>
      </c>
      <c r="C15" s="41" t="inlineStr">
        <is>
          <t>Comidas</t>
        </is>
      </c>
      <c r="D15" s="36" t="n">
        <v>2400</v>
      </c>
      <c r="E15" s="41" t="inlineStr">
        <is>
          <t>THB</t>
        </is>
      </c>
      <c r="F15" s="29" t="n">
        <v>46551</v>
      </c>
      <c r="G15" s="36" t="n">
        <v>2750</v>
      </c>
      <c r="H15" s="42">
        <f>IF(D15="","",IF(OR(E15="",E15="EUR"),D15,D15/Viaje!$C$10))</f>
        <v/>
      </c>
      <c r="I15" s="42">
        <f>IF(G15="","",IF(OR(E15="",E15="EUR"),G15,G15/Viaje!$C$10))</f>
        <v/>
      </c>
      <c r="J15" s="25">
        <f>IF(AND(D15="",G15=""),"",IF(G15&lt;&gt;"",I15,H15))</f>
        <v/>
      </c>
      <c r="K15" s="42">
        <f>IF(OR(D15="",G15=""),"",I15-H15)</f>
        <v/>
      </c>
      <c r="L15" s="41" t="inlineStr">
        <is>
          <t>Pagado</t>
        </is>
      </c>
      <c r="M15" s="43">
        <f>IF(OR(F15="",J15=""),"",IF(F15&lt;Viaje!$C$6,0,F15-Viaje!$C$6+1))</f>
        <v/>
      </c>
      <c r="N15" s="40" t="inlineStr">
        <is>
          <t>Restaurante en la azotea</t>
        </is>
      </c>
      <c r="O15" s="44">
        <f>IF(N(J15)&gt;0,J15+ROW()/1000000,"")</f>
        <v/>
      </c>
    </row>
    <row r="16">
      <c r="B16" s="40" t="inlineStr">
        <is>
          <t>Visita al Gran Palacio y templos</t>
        </is>
      </c>
      <c r="C16" s="41" t="inlineStr">
        <is>
          <t>Excursiones</t>
        </is>
      </c>
      <c r="D16" s="36" t="n">
        <v>3000</v>
      </c>
      <c r="E16" s="41" t="inlineStr">
        <is>
          <t>THB</t>
        </is>
      </c>
      <c r="F16" s="29" t="n">
        <v>46552</v>
      </c>
      <c r="G16" s="36" t="n">
        <v>3200</v>
      </c>
      <c r="H16" s="42">
        <f>IF(D16="","",IF(OR(E16="",E16="EUR"),D16,D16/Viaje!$C$10))</f>
        <v/>
      </c>
      <c r="I16" s="42">
        <f>IF(G16="","",IF(OR(E16="",E16="EUR"),G16,G16/Viaje!$C$10))</f>
        <v/>
      </c>
      <c r="J16" s="25">
        <f>IF(AND(D16="",G16=""),"",IF(G16&lt;&gt;"",I16,H16))</f>
        <v/>
      </c>
      <c r="K16" s="42">
        <f>IF(OR(D16="",G16=""),"",I16-H16)</f>
        <v/>
      </c>
      <c r="L16" s="41" t="inlineStr">
        <is>
          <t>Pagado</t>
        </is>
      </c>
      <c r="M16" s="43">
        <f>IF(OR(F16="",J16=""),"",IF(F16&lt;Viaje!$C$6,0,F16-Viaje!$C$6+1))</f>
        <v/>
      </c>
      <c r="N16" s="40" t="inlineStr">
        <is>
          <t>Entradas y guía</t>
        </is>
      </c>
      <c r="O16" s="44">
        <f>IF(N(J16)&gt;0,J16+ROW()/1000000,"")</f>
        <v/>
      </c>
    </row>
    <row r="17">
      <c r="B17" s="40" t="inlineStr">
        <is>
          <t>Comidas del día: mercados y street food</t>
        </is>
      </c>
      <c r="C17" s="41" t="inlineStr">
        <is>
          <t>Comidas</t>
        </is>
      </c>
      <c r="D17" s="36" t="n">
        <v>1800</v>
      </c>
      <c r="E17" s="41" t="inlineStr">
        <is>
          <t>THB</t>
        </is>
      </c>
      <c r="F17" s="29" t="n">
        <v>46553</v>
      </c>
      <c r="G17" s="36" t="n">
        <v>2100</v>
      </c>
      <c r="H17" s="42">
        <f>IF(D17="","",IF(OR(E17="",E17="EUR"),D17,D17/Viaje!$C$10))</f>
        <v/>
      </c>
      <c r="I17" s="42">
        <f>IF(G17="","",IF(OR(E17="",E17="EUR"),G17,G17/Viaje!$C$10))</f>
        <v/>
      </c>
      <c r="J17" s="25">
        <f>IF(AND(D17="",G17=""),"",IF(G17&lt;&gt;"",I17,H17))</f>
        <v/>
      </c>
      <c r="K17" s="42">
        <f>IF(OR(D17="",G17=""),"",I17-H17)</f>
        <v/>
      </c>
      <c r="L17" s="41" t="inlineStr">
        <is>
          <t>Pagado</t>
        </is>
      </c>
      <c r="M17" s="43">
        <f>IF(OR(F17="",J17=""),"",IF(F17&lt;Viaje!$C$6,0,F17-Viaje!$C$6+1))</f>
        <v/>
      </c>
      <c r="N17" s="40" t="inlineStr"/>
      <c r="O17" s="44">
        <f>IF(N(J17)&gt;0,J17+ROW()/1000000,"")</f>
        <v/>
      </c>
    </row>
    <row r="18">
      <c r="B18" s="40" t="inlineStr">
        <is>
          <t>Traslado en barco a Krabi</t>
        </is>
      </c>
      <c r="C18" s="41" t="inlineStr">
        <is>
          <t>Transporte local</t>
        </is>
      </c>
      <c r="D18" s="36" t="n">
        <v>1500</v>
      </c>
      <c r="E18" s="41" t="inlineStr">
        <is>
          <t>THB</t>
        </is>
      </c>
      <c r="F18" s="29" t="n">
        <v>46554</v>
      </c>
      <c r="G18" s="36" t="n">
        <v>1500</v>
      </c>
      <c r="H18" s="42">
        <f>IF(D18="","",IF(OR(E18="",E18="EUR"),D18,D18/Viaje!$C$10))</f>
        <v/>
      </c>
      <c r="I18" s="42">
        <f>IF(G18="","",IF(OR(E18="",E18="EUR"),G18,G18/Viaje!$C$10))</f>
        <v/>
      </c>
      <c r="J18" s="25">
        <f>IF(AND(D18="",G18=""),"",IF(G18&lt;&gt;"",I18,H18))</f>
        <v/>
      </c>
      <c r="K18" s="42">
        <f>IF(OR(D18="",G18=""),"",I18-H18)</f>
        <v/>
      </c>
      <c r="L18" s="41" t="inlineStr">
        <is>
          <t>Pagado</t>
        </is>
      </c>
      <c r="M18" s="43">
        <f>IF(OR(F18="",J18=""),"",IF(F18&lt;Viaje!$C$6,0,F18-Viaje!$C$6+1))</f>
        <v/>
      </c>
      <c r="N18" s="40" t="inlineStr"/>
      <c r="O18" s="44">
        <f>IF(N(J18)&gt;0,J18+ROW()/1000000,"")</f>
        <v/>
      </c>
    </row>
    <row r="19">
      <c r="B19" s="40" t="inlineStr">
        <is>
          <t>Excursión en barco a 4 islas</t>
        </is>
      </c>
      <c r="C19" s="41" t="inlineStr">
        <is>
          <t>Excursiones</t>
        </is>
      </c>
      <c r="D19" s="36" t="n">
        <v>4400</v>
      </c>
      <c r="E19" s="41" t="inlineStr">
        <is>
          <t>THB</t>
        </is>
      </c>
      <c r="F19" s="29" t="n">
        <v>46556</v>
      </c>
      <c r="G19" s="36" t="n">
        <v>4600</v>
      </c>
      <c r="H19" s="42">
        <f>IF(D19="","",IF(OR(E19="",E19="EUR"),D19,D19/Viaje!$C$10))</f>
        <v/>
      </c>
      <c r="I19" s="42">
        <f>IF(G19="","",IF(OR(E19="",E19="EUR"),G19,G19/Viaje!$C$10))</f>
        <v/>
      </c>
      <c r="J19" s="25">
        <f>IF(AND(D19="",G19=""),"",IF(G19&lt;&gt;"",I19,H19))</f>
        <v/>
      </c>
      <c r="K19" s="42">
        <f>IF(OR(D19="",G19=""),"",I19-H19)</f>
        <v/>
      </c>
      <c r="L19" s="41" t="inlineStr">
        <is>
          <t>Pagado</t>
        </is>
      </c>
      <c r="M19" s="43">
        <f>IF(OR(F19="",J19=""),"",IF(F19&lt;Viaje!$C$6,0,F19-Viaje!$C$6+1))</f>
        <v/>
      </c>
      <c r="N19" s="40" t="inlineStr"/>
      <c r="O19" s="44">
        <f>IF(N(J19)&gt;0,J19+ROW()/1000000,"")</f>
        <v/>
      </c>
    </row>
    <row r="20">
      <c r="B20" s="40" t="inlineStr">
        <is>
          <t>Cena romántica en la playa</t>
        </is>
      </c>
      <c r="C20" s="41" t="inlineStr">
        <is>
          <t>Comidas</t>
        </is>
      </c>
      <c r="D20" s="36" t="n">
        <v>5000</v>
      </c>
      <c r="E20" s="41" t="inlineStr">
        <is>
          <t>THB</t>
        </is>
      </c>
      <c r="F20" s="29" t="n">
        <v>46558</v>
      </c>
      <c r="G20" s="36" t="n"/>
      <c r="H20" s="42">
        <f>IF(D20="","",IF(OR(E20="",E20="EUR"),D20,D20/Viaje!$C$10))</f>
        <v/>
      </c>
      <c r="I20" s="42">
        <f>IF(G20="","",IF(OR(E20="",E20="EUR"),G20,G20/Viaje!$C$10))</f>
        <v/>
      </c>
      <c r="J20" s="25">
        <f>IF(AND(D20="",G20=""),"",IF(G20&lt;&gt;"",I20,H20))</f>
        <v/>
      </c>
      <c r="K20" s="42">
        <f>IF(OR(D20="",G20=""),"",I20-H20)</f>
        <v/>
      </c>
      <c r="L20" s="41" t="inlineStr">
        <is>
          <t>Pendiente</t>
        </is>
      </c>
      <c r="M20" s="43">
        <f>IF(OR(F20="",J20=""),"",IF(F20&lt;Viaje!$C$6,0,F20-Viaje!$C$6+1))</f>
        <v/>
      </c>
      <c r="N20" s="40" t="inlineStr">
        <is>
          <t>Reserva hecha</t>
        </is>
      </c>
      <c r="O20" s="44">
        <f>IF(N(J20)&gt;0,J20+ROW()/1000000,"")</f>
        <v/>
      </c>
    </row>
    <row r="21">
      <c r="B21" s="40" t="inlineStr">
        <is>
          <t>Curso de cocina tailandesa</t>
        </is>
      </c>
      <c r="C21" s="41" t="inlineStr">
        <is>
          <t>Excursiones</t>
        </is>
      </c>
      <c r="D21" s="36" t="n">
        <v>3600</v>
      </c>
      <c r="E21" s="41" t="inlineStr">
        <is>
          <t>THB</t>
        </is>
      </c>
      <c r="F21" s="29" t="n">
        <v>46560</v>
      </c>
      <c r="G21" s="36" t="n"/>
      <c r="H21" s="42">
        <f>IF(D21="","",IF(OR(E21="",E21="EUR"),D21,D21/Viaje!$C$10))</f>
        <v/>
      </c>
      <c r="I21" s="42">
        <f>IF(G21="","",IF(OR(E21="",E21="EUR"),G21,G21/Viaje!$C$10))</f>
        <v/>
      </c>
      <c r="J21" s="25">
        <f>IF(AND(D21="",G21=""),"",IF(G21&lt;&gt;"",I21,H21))</f>
        <v/>
      </c>
      <c r="K21" s="42">
        <f>IF(OR(D21="",G21=""),"",I21-H21)</f>
        <v/>
      </c>
      <c r="L21" s="41" t="inlineStr">
        <is>
          <t>Pendiente</t>
        </is>
      </c>
      <c r="M21" s="43">
        <f>IF(OR(F21="",J21=""),"",IF(F21&lt;Viaje!$C$6,0,F21-Viaje!$C$6+1))</f>
        <v/>
      </c>
      <c r="N21" s="40" t="inlineStr"/>
      <c r="O21" s="44">
        <f>IF(N(J21)&gt;0,J21+ROW()/1000000,"")</f>
        <v/>
      </c>
    </row>
    <row r="22">
      <c r="B22" s="40" t="inlineStr">
        <is>
          <t>Masajes y spa en pareja</t>
        </is>
      </c>
      <c r="C22" s="41" t="inlineStr">
        <is>
          <t>Excursiones</t>
        </is>
      </c>
      <c r="D22" s="36" t="n">
        <v>3000</v>
      </c>
      <c r="E22" s="41" t="inlineStr">
        <is>
          <t>THB</t>
        </is>
      </c>
      <c r="F22" s="29" t="n">
        <v>46562</v>
      </c>
      <c r="G22" s="36" t="n"/>
      <c r="H22" s="42">
        <f>IF(D22="","",IF(OR(E22="",E22="EUR"),D22,D22/Viaje!$C$10))</f>
        <v/>
      </c>
      <c r="I22" s="42">
        <f>IF(G22="","",IF(OR(E22="",E22="EUR"),G22,G22/Viaje!$C$10))</f>
        <v/>
      </c>
      <c r="J22" s="25">
        <f>IF(AND(D22="",G22=""),"",IF(G22&lt;&gt;"",I22,H22))</f>
        <v/>
      </c>
      <c r="K22" s="42">
        <f>IF(OR(D22="",G22=""),"",I22-H22)</f>
        <v/>
      </c>
      <c r="L22" s="41" t="inlineStr">
        <is>
          <t>Pendiente</t>
        </is>
      </c>
      <c r="M22" s="43">
        <f>IF(OR(F22="",J22=""),"",IF(F22&lt;Viaje!$C$6,0,F22-Viaje!$C$6+1))</f>
        <v/>
      </c>
      <c r="N22" s="40" t="inlineStr"/>
      <c r="O22" s="44">
        <f>IF(N(J22)&gt;0,J22+ROW()/1000000,"")</f>
        <v/>
      </c>
    </row>
    <row r="23">
      <c r="B23" s="40" t="inlineStr">
        <is>
          <t>Souvenirs y regalos para la familia</t>
        </is>
      </c>
      <c r="C23" s="41" t="inlineStr">
        <is>
          <t>Compras y recuerdos</t>
        </is>
      </c>
      <c r="D23" s="36" t="n">
        <v>3500</v>
      </c>
      <c r="E23" s="41" t="inlineStr">
        <is>
          <t>THB</t>
        </is>
      </c>
      <c r="F23" s="29" t="n">
        <v>46563</v>
      </c>
      <c r="G23" s="36" t="n"/>
      <c r="H23" s="42">
        <f>IF(D23="","",IF(OR(E23="",E23="EUR"),D23,D23/Viaje!$C$10))</f>
        <v/>
      </c>
      <c r="I23" s="42">
        <f>IF(G23="","",IF(OR(E23="",E23="EUR"),G23,G23/Viaje!$C$10))</f>
        <v/>
      </c>
      <c r="J23" s="25">
        <f>IF(AND(D23="",G23=""),"",IF(G23&lt;&gt;"",I23,H23))</f>
        <v/>
      </c>
      <c r="K23" s="42">
        <f>IF(OR(D23="",G23=""),"",I23-H23)</f>
        <v/>
      </c>
      <c r="L23" s="41" t="inlineStr">
        <is>
          <t>Pendiente</t>
        </is>
      </c>
      <c r="M23" s="43">
        <f>IF(OR(F23="",J23=""),"",IF(F23&lt;Viaje!$C$6,0,F23-Viaje!$C$6+1))</f>
        <v/>
      </c>
      <c r="N23" s="40" t="inlineStr"/>
      <c r="O23" s="44">
        <f>IF(N(J23)&gt;0,J23+ROW()/1000000,"")</f>
        <v/>
      </c>
    </row>
    <row r="24">
      <c r="B24" s="40" t="inlineStr">
        <is>
          <t>Imprevistos (reserva del viaje)</t>
        </is>
      </c>
      <c r="C24" s="41" t="inlineStr">
        <is>
          <t>Imprevistos</t>
        </is>
      </c>
      <c r="D24" s="36" t="n">
        <v>150</v>
      </c>
      <c r="E24" s="41" t="inlineStr">
        <is>
          <t>EUR</t>
        </is>
      </c>
      <c r="F24" s="29" t="n"/>
      <c r="G24" s="36" t="n"/>
      <c r="H24" s="42">
        <f>IF(D24="","",IF(OR(E24="",E24="EUR"),D24,D24/Viaje!$C$10))</f>
        <v/>
      </c>
      <c r="I24" s="42">
        <f>IF(G24="","",IF(OR(E24="",E24="EUR"),G24,G24/Viaje!$C$10))</f>
        <v/>
      </c>
      <c r="J24" s="25">
        <f>IF(AND(D24="",G24=""),"",IF(G24&lt;&gt;"",I24,H24))</f>
        <v/>
      </c>
      <c r="K24" s="42">
        <f>IF(OR(D24="",G24=""),"",I24-H24)</f>
        <v/>
      </c>
      <c r="L24" s="41" t="inlineStr">
        <is>
          <t>Pendiente</t>
        </is>
      </c>
      <c r="M24" s="43">
        <f>IF(OR(F24="",J24=""),"",IF(F24&lt;Viaje!$C$6,0,F24-Viaje!$C$6+1))</f>
        <v/>
      </c>
      <c r="N24" s="40" t="inlineStr">
        <is>
          <t>Solo si hace falta</t>
        </is>
      </c>
      <c r="O24" s="44">
        <f>IF(N(J24)&gt;0,J24+ROW()/1000000,"")</f>
        <v/>
      </c>
    </row>
    <row r="25">
      <c r="B25" s="40" t="n"/>
      <c r="C25" s="41" t="n"/>
      <c r="D25" s="36" t="n"/>
      <c r="E25" s="41" t="n"/>
      <c r="F25" s="29" t="n"/>
      <c r="G25" s="36" t="n"/>
      <c r="H25" s="42">
        <f>IF(D25="","",IF(OR(E25="",E25="EUR"),D25,D25/Viaje!$C$10))</f>
        <v/>
      </c>
      <c r="I25" s="42">
        <f>IF(G25="","",IF(OR(E25="",E25="EUR"),G25,G25/Viaje!$C$10))</f>
        <v/>
      </c>
      <c r="J25" s="25">
        <f>IF(AND(D25="",G25=""),"",IF(G25&lt;&gt;"",I25,H25))</f>
        <v/>
      </c>
      <c r="K25" s="42">
        <f>IF(OR(D25="",G25=""),"",I25-H25)</f>
        <v/>
      </c>
      <c r="L25" s="41" t="n"/>
      <c r="M25" s="43">
        <f>IF(OR(F25="",J25=""),"",IF(F25&lt;Viaje!$C$6,0,F25-Viaje!$C$6+1))</f>
        <v/>
      </c>
      <c r="N25" s="40" t="n"/>
      <c r="O25" s="44">
        <f>IF(N(J25)&gt;0,J25+ROW()/1000000,"")</f>
        <v/>
      </c>
    </row>
    <row r="26">
      <c r="B26" s="40" t="n"/>
      <c r="C26" s="41" t="n"/>
      <c r="D26" s="36" t="n"/>
      <c r="E26" s="41" t="n"/>
      <c r="F26" s="29" t="n"/>
      <c r="G26" s="36" t="n"/>
      <c r="H26" s="42">
        <f>IF(D26="","",IF(OR(E26="",E26="EUR"),D26,D26/Viaje!$C$10))</f>
        <v/>
      </c>
      <c r="I26" s="42">
        <f>IF(G26="","",IF(OR(E26="",E26="EUR"),G26,G26/Viaje!$C$10))</f>
        <v/>
      </c>
      <c r="J26" s="25">
        <f>IF(AND(D26="",G26=""),"",IF(G26&lt;&gt;"",I26,H26))</f>
        <v/>
      </c>
      <c r="K26" s="42">
        <f>IF(OR(D26="",G26=""),"",I26-H26)</f>
        <v/>
      </c>
      <c r="L26" s="41" t="n"/>
      <c r="M26" s="43">
        <f>IF(OR(F26="",J26=""),"",IF(F26&lt;Viaje!$C$6,0,F26-Viaje!$C$6+1))</f>
        <v/>
      </c>
      <c r="N26" s="40" t="n"/>
      <c r="O26" s="44">
        <f>IF(N(J26)&gt;0,J26+ROW()/1000000,"")</f>
        <v/>
      </c>
    </row>
    <row r="27">
      <c r="B27" s="40" t="n"/>
      <c r="C27" s="41" t="n"/>
      <c r="D27" s="36" t="n"/>
      <c r="E27" s="41" t="n"/>
      <c r="F27" s="29" t="n"/>
      <c r="G27" s="36" t="n"/>
      <c r="H27" s="42">
        <f>IF(D27="","",IF(OR(E27="",E27="EUR"),D27,D27/Viaje!$C$10))</f>
        <v/>
      </c>
      <c r="I27" s="42">
        <f>IF(G27="","",IF(OR(E27="",E27="EUR"),G27,G27/Viaje!$C$10))</f>
        <v/>
      </c>
      <c r="J27" s="25">
        <f>IF(AND(D27="",G27=""),"",IF(G27&lt;&gt;"",I27,H27))</f>
        <v/>
      </c>
      <c r="K27" s="42">
        <f>IF(OR(D27="",G27=""),"",I27-H27)</f>
        <v/>
      </c>
      <c r="L27" s="41" t="n"/>
      <c r="M27" s="43">
        <f>IF(OR(F27="",J27=""),"",IF(F27&lt;Viaje!$C$6,0,F27-Viaje!$C$6+1))</f>
        <v/>
      </c>
      <c r="N27" s="40" t="n"/>
      <c r="O27" s="44">
        <f>IF(N(J27)&gt;0,J27+ROW()/1000000,"")</f>
        <v/>
      </c>
    </row>
    <row r="28">
      <c r="B28" s="40" t="n"/>
      <c r="C28" s="41" t="n"/>
      <c r="D28" s="36" t="n"/>
      <c r="E28" s="41" t="n"/>
      <c r="F28" s="29" t="n"/>
      <c r="G28" s="36" t="n"/>
      <c r="H28" s="42">
        <f>IF(D28="","",IF(OR(E28="",E28="EUR"),D28,D28/Viaje!$C$10))</f>
        <v/>
      </c>
      <c r="I28" s="42">
        <f>IF(G28="","",IF(OR(E28="",E28="EUR"),G28,G28/Viaje!$C$10))</f>
        <v/>
      </c>
      <c r="J28" s="25">
        <f>IF(AND(D28="",G28=""),"",IF(G28&lt;&gt;"",I28,H28))</f>
        <v/>
      </c>
      <c r="K28" s="42">
        <f>IF(OR(D28="",G28=""),"",I28-H28)</f>
        <v/>
      </c>
      <c r="L28" s="41" t="n"/>
      <c r="M28" s="43">
        <f>IF(OR(F28="",J28=""),"",IF(F28&lt;Viaje!$C$6,0,F28-Viaje!$C$6+1))</f>
        <v/>
      </c>
      <c r="N28" s="40" t="n"/>
      <c r="O28" s="44">
        <f>IF(N(J28)&gt;0,J28+ROW()/1000000,"")</f>
        <v/>
      </c>
    </row>
    <row r="29">
      <c r="B29" s="40" t="n"/>
      <c r="C29" s="41" t="n"/>
      <c r="D29" s="36" t="n"/>
      <c r="E29" s="41" t="n"/>
      <c r="F29" s="29" t="n"/>
      <c r="G29" s="36" t="n"/>
      <c r="H29" s="42">
        <f>IF(D29="","",IF(OR(E29="",E29="EUR"),D29,D29/Viaje!$C$10))</f>
        <v/>
      </c>
      <c r="I29" s="42">
        <f>IF(G29="","",IF(OR(E29="",E29="EUR"),G29,G29/Viaje!$C$10))</f>
        <v/>
      </c>
      <c r="J29" s="25">
        <f>IF(AND(D29="",G29=""),"",IF(G29&lt;&gt;"",I29,H29))</f>
        <v/>
      </c>
      <c r="K29" s="42">
        <f>IF(OR(D29="",G29=""),"",I29-H29)</f>
        <v/>
      </c>
      <c r="L29" s="41" t="n"/>
      <c r="M29" s="43">
        <f>IF(OR(F29="",J29=""),"",IF(F29&lt;Viaje!$C$6,0,F29-Viaje!$C$6+1))</f>
        <v/>
      </c>
      <c r="N29" s="40" t="n"/>
      <c r="O29" s="44">
        <f>IF(N(J29)&gt;0,J29+ROW()/1000000,"")</f>
        <v/>
      </c>
    </row>
    <row r="30">
      <c r="B30" s="40" t="n"/>
      <c r="C30" s="41" t="n"/>
      <c r="D30" s="36" t="n"/>
      <c r="E30" s="41" t="n"/>
      <c r="F30" s="29" t="n"/>
      <c r="G30" s="36" t="n"/>
      <c r="H30" s="42">
        <f>IF(D30="","",IF(OR(E30="",E30="EUR"),D30,D30/Viaje!$C$10))</f>
        <v/>
      </c>
      <c r="I30" s="42">
        <f>IF(G30="","",IF(OR(E30="",E30="EUR"),G30,G30/Viaje!$C$10))</f>
        <v/>
      </c>
      <c r="J30" s="25">
        <f>IF(AND(D30="",G30=""),"",IF(G30&lt;&gt;"",I30,H30))</f>
        <v/>
      </c>
      <c r="K30" s="42">
        <f>IF(OR(D30="",G30=""),"",I30-H30)</f>
        <v/>
      </c>
      <c r="L30" s="41" t="n"/>
      <c r="M30" s="43">
        <f>IF(OR(F30="",J30=""),"",IF(F30&lt;Viaje!$C$6,0,F30-Viaje!$C$6+1))</f>
        <v/>
      </c>
      <c r="N30" s="40" t="n"/>
      <c r="O30" s="44">
        <f>IF(N(J30)&gt;0,J30+ROW()/1000000,"")</f>
        <v/>
      </c>
    </row>
    <row r="31">
      <c r="B31" s="40" t="n"/>
      <c r="C31" s="41" t="n"/>
      <c r="D31" s="36" t="n"/>
      <c r="E31" s="41" t="n"/>
      <c r="F31" s="29" t="n"/>
      <c r="G31" s="36" t="n"/>
      <c r="H31" s="42">
        <f>IF(D31="","",IF(OR(E31="",E31="EUR"),D31,D31/Viaje!$C$10))</f>
        <v/>
      </c>
      <c r="I31" s="42">
        <f>IF(G31="","",IF(OR(E31="",E31="EUR"),G31,G31/Viaje!$C$10))</f>
        <v/>
      </c>
      <c r="J31" s="25">
        <f>IF(AND(D31="",G31=""),"",IF(G31&lt;&gt;"",I31,H31))</f>
        <v/>
      </c>
      <c r="K31" s="42">
        <f>IF(OR(D31="",G31=""),"",I31-H31)</f>
        <v/>
      </c>
      <c r="L31" s="41" t="n"/>
      <c r="M31" s="43">
        <f>IF(OR(F31="",J31=""),"",IF(F31&lt;Viaje!$C$6,0,F31-Viaje!$C$6+1))</f>
        <v/>
      </c>
      <c r="N31" s="40" t="n"/>
      <c r="O31" s="44">
        <f>IF(N(J31)&gt;0,J31+ROW()/1000000,"")</f>
        <v/>
      </c>
    </row>
    <row r="32">
      <c r="B32" s="40" t="n"/>
      <c r="C32" s="41" t="n"/>
      <c r="D32" s="36" t="n"/>
      <c r="E32" s="41" t="n"/>
      <c r="F32" s="29" t="n"/>
      <c r="G32" s="36" t="n"/>
      <c r="H32" s="42">
        <f>IF(D32="","",IF(OR(E32="",E32="EUR"),D32,D32/Viaje!$C$10))</f>
        <v/>
      </c>
      <c r="I32" s="42">
        <f>IF(G32="","",IF(OR(E32="",E32="EUR"),G32,G32/Viaje!$C$10))</f>
        <v/>
      </c>
      <c r="J32" s="25">
        <f>IF(AND(D32="",G32=""),"",IF(G32&lt;&gt;"",I32,H32))</f>
        <v/>
      </c>
      <c r="K32" s="42">
        <f>IF(OR(D32="",G32=""),"",I32-H32)</f>
        <v/>
      </c>
      <c r="L32" s="41" t="n"/>
      <c r="M32" s="43">
        <f>IF(OR(F32="",J32=""),"",IF(F32&lt;Viaje!$C$6,0,F32-Viaje!$C$6+1))</f>
        <v/>
      </c>
      <c r="N32" s="40" t="n"/>
      <c r="O32" s="44">
        <f>IF(N(J32)&gt;0,J32+ROW()/1000000,"")</f>
        <v/>
      </c>
    </row>
    <row r="33">
      <c r="B33" s="40" t="n"/>
      <c r="C33" s="41" t="n"/>
      <c r="D33" s="36" t="n"/>
      <c r="E33" s="41" t="n"/>
      <c r="F33" s="29" t="n"/>
      <c r="G33" s="36" t="n"/>
      <c r="H33" s="42">
        <f>IF(D33="","",IF(OR(E33="",E33="EUR"),D33,D33/Viaje!$C$10))</f>
        <v/>
      </c>
      <c r="I33" s="42">
        <f>IF(G33="","",IF(OR(E33="",E33="EUR"),G33,G33/Viaje!$C$10))</f>
        <v/>
      </c>
      <c r="J33" s="25">
        <f>IF(AND(D33="",G33=""),"",IF(G33&lt;&gt;"",I33,H33))</f>
        <v/>
      </c>
      <c r="K33" s="42">
        <f>IF(OR(D33="",G33=""),"",I33-H33)</f>
        <v/>
      </c>
      <c r="L33" s="41" t="n"/>
      <c r="M33" s="43">
        <f>IF(OR(F33="",J33=""),"",IF(F33&lt;Viaje!$C$6,0,F33-Viaje!$C$6+1))</f>
        <v/>
      </c>
      <c r="N33" s="40" t="n"/>
      <c r="O33" s="44">
        <f>IF(N(J33)&gt;0,J33+ROW()/1000000,"")</f>
        <v/>
      </c>
    </row>
    <row r="34">
      <c r="B34" s="40" t="n"/>
      <c r="C34" s="41" t="n"/>
      <c r="D34" s="36" t="n"/>
      <c r="E34" s="41" t="n"/>
      <c r="F34" s="29" t="n"/>
      <c r="G34" s="36" t="n"/>
      <c r="H34" s="42">
        <f>IF(D34="","",IF(OR(E34="",E34="EUR"),D34,D34/Viaje!$C$10))</f>
        <v/>
      </c>
      <c r="I34" s="42">
        <f>IF(G34="","",IF(OR(E34="",E34="EUR"),G34,G34/Viaje!$C$10))</f>
        <v/>
      </c>
      <c r="J34" s="25">
        <f>IF(AND(D34="",G34=""),"",IF(G34&lt;&gt;"",I34,H34))</f>
        <v/>
      </c>
      <c r="K34" s="42">
        <f>IF(OR(D34="",G34=""),"",I34-H34)</f>
        <v/>
      </c>
      <c r="L34" s="41" t="n"/>
      <c r="M34" s="43">
        <f>IF(OR(F34="",J34=""),"",IF(F34&lt;Viaje!$C$6,0,F34-Viaje!$C$6+1))</f>
        <v/>
      </c>
      <c r="N34" s="40" t="n"/>
      <c r="O34" s="44">
        <f>IF(N(J34)&gt;0,J34+ROW()/1000000,"")</f>
        <v/>
      </c>
    </row>
    <row r="35">
      <c r="B35" s="40" t="n"/>
      <c r="C35" s="41" t="n"/>
      <c r="D35" s="36" t="n"/>
      <c r="E35" s="41" t="n"/>
      <c r="F35" s="29" t="n"/>
      <c r="G35" s="36" t="n"/>
      <c r="H35" s="42">
        <f>IF(D35="","",IF(OR(E35="",E35="EUR"),D35,D35/Viaje!$C$10))</f>
        <v/>
      </c>
      <c r="I35" s="42">
        <f>IF(G35="","",IF(OR(E35="",E35="EUR"),G35,G35/Viaje!$C$10))</f>
        <v/>
      </c>
      <c r="J35" s="25">
        <f>IF(AND(D35="",G35=""),"",IF(G35&lt;&gt;"",I35,H35))</f>
        <v/>
      </c>
      <c r="K35" s="42">
        <f>IF(OR(D35="",G35=""),"",I35-H35)</f>
        <v/>
      </c>
      <c r="L35" s="41" t="n"/>
      <c r="M35" s="43">
        <f>IF(OR(F35="",J35=""),"",IF(F35&lt;Viaje!$C$6,0,F35-Viaje!$C$6+1))</f>
        <v/>
      </c>
      <c r="N35" s="40" t="n"/>
      <c r="O35" s="44">
        <f>IF(N(J35)&gt;0,J35+ROW()/1000000,"")</f>
        <v/>
      </c>
    </row>
    <row r="36">
      <c r="B36" s="40" t="n"/>
      <c r="C36" s="41" t="n"/>
      <c r="D36" s="36" t="n"/>
      <c r="E36" s="41" t="n"/>
      <c r="F36" s="29" t="n"/>
      <c r="G36" s="36" t="n"/>
      <c r="H36" s="42">
        <f>IF(D36="","",IF(OR(E36="",E36="EUR"),D36,D36/Viaje!$C$10))</f>
        <v/>
      </c>
      <c r="I36" s="42">
        <f>IF(G36="","",IF(OR(E36="",E36="EUR"),G36,G36/Viaje!$C$10))</f>
        <v/>
      </c>
      <c r="J36" s="25">
        <f>IF(AND(D36="",G36=""),"",IF(G36&lt;&gt;"",I36,H36))</f>
        <v/>
      </c>
      <c r="K36" s="42">
        <f>IF(OR(D36="",G36=""),"",I36-H36)</f>
        <v/>
      </c>
      <c r="L36" s="41" t="n"/>
      <c r="M36" s="43">
        <f>IF(OR(F36="",J36=""),"",IF(F36&lt;Viaje!$C$6,0,F36-Viaje!$C$6+1))</f>
        <v/>
      </c>
      <c r="N36" s="40" t="n"/>
      <c r="O36" s="44">
        <f>IF(N(J36)&gt;0,J36+ROW()/1000000,"")</f>
        <v/>
      </c>
    </row>
    <row r="37">
      <c r="B37" s="40" t="n"/>
      <c r="C37" s="41" t="n"/>
      <c r="D37" s="36" t="n"/>
      <c r="E37" s="41" t="n"/>
      <c r="F37" s="29" t="n"/>
      <c r="G37" s="36" t="n"/>
      <c r="H37" s="42">
        <f>IF(D37="","",IF(OR(E37="",E37="EUR"),D37,D37/Viaje!$C$10))</f>
        <v/>
      </c>
      <c r="I37" s="42">
        <f>IF(G37="","",IF(OR(E37="",E37="EUR"),G37,G37/Viaje!$C$10))</f>
        <v/>
      </c>
      <c r="J37" s="25">
        <f>IF(AND(D37="",G37=""),"",IF(G37&lt;&gt;"",I37,H37))</f>
        <v/>
      </c>
      <c r="K37" s="42">
        <f>IF(OR(D37="",G37=""),"",I37-H37)</f>
        <v/>
      </c>
      <c r="L37" s="41" t="n"/>
      <c r="M37" s="43">
        <f>IF(OR(F37="",J37=""),"",IF(F37&lt;Viaje!$C$6,0,F37-Viaje!$C$6+1))</f>
        <v/>
      </c>
      <c r="N37" s="40" t="n"/>
      <c r="O37" s="44">
        <f>IF(N(J37)&gt;0,J37+ROW()/1000000,"")</f>
        <v/>
      </c>
    </row>
    <row r="38">
      <c r="B38" s="40" t="n"/>
      <c r="C38" s="41" t="n"/>
      <c r="D38" s="36" t="n"/>
      <c r="E38" s="41" t="n"/>
      <c r="F38" s="29" t="n"/>
      <c r="G38" s="36" t="n"/>
      <c r="H38" s="42">
        <f>IF(D38="","",IF(OR(E38="",E38="EUR"),D38,D38/Viaje!$C$10))</f>
        <v/>
      </c>
      <c r="I38" s="42">
        <f>IF(G38="","",IF(OR(E38="",E38="EUR"),G38,G38/Viaje!$C$10))</f>
        <v/>
      </c>
      <c r="J38" s="25">
        <f>IF(AND(D38="",G38=""),"",IF(G38&lt;&gt;"",I38,H38))</f>
        <v/>
      </c>
      <c r="K38" s="42">
        <f>IF(OR(D38="",G38=""),"",I38-H38)</f>
        <v/>
      </c>
      <c r="L38" s="41" t="n"/>
      <c r="M38" s="43">
        <f>IF(OR(F38="",J38=""),"",IF(F38&lt;Viaje!$C$6,0,F38-Viaje!$C$6+1))</f>
        <v/>
      </c>
      <c r="N38" s="40" t="n"/>
      <c r="O38" s="44">
        <f>IF(N(J38)&gt;0,J38+ROW()/1000000,"")</f>
        <v/>
      </c>
    </row>
    <row r="39">
      <c r="B39" s="40" t="n"/>
      <c r="C39" s="41" t="n"/>
      <c r="D39" s="36" t="n"/>
      <c r="E39" s="41" t="n"/>
      <c r="F39" s="29" t="n"/>
      <c r="G39" s="36" t="n"/>
      <c r="H39" s="42">
        <f>IF(D39="","",IF(OR(E39="",E39="EUR"),D39,D39/Viaje!$C$10))</f>
        <v/>
      </c>
      <c r="I39" s="42">
        <f>IF(G39="","",IF(OR(E39="",E39="EUR"),G39,G39/Viaje!$C$10))</f>
        <v/>
      </c>
      <c r="J39" s="25">
        <f>IF(AND(D39="",G39=""),"",IF(G39&lt;&gt;"",I39,H39))</f>
        <v/>
      </c>
      <c r="K39" s="42">
        <f>IF(OR(D39="",G39=""),"",I39-H39)</f>
        <v/>
      </c>
      <c r="L39" s="41" t="n"/>
      <c r="M39" s="43">
        <f>IF(OR(F39="",J39=""),"",IF(F39&lt;Viaje!$C$6,0,F39-Viaje!$C$6+1))</f>
        <v/>
      </c>
      <c r="N39" s="40" t="n"/>
      <c r="O39" s="44">
        <f>IF(N(J39)&gt;0,J39+ROW()/1000000,"")</f>
        <v/>
      </c>
    </row>
    <row r="40">
      <c r="B40" s="40" t="n"/>
      <c r="C40" s="41" t="n"/>
      <c r="D40" s="36" t="n"/>
      <c r="E40" s="41" t="n"/>
      <c r="F40" s="29" t="n"/>
      <c r="G40" s="36" t="n"/>
      <c r="H40" s="42">
        <f>IF(D40="","",IF(OR(E40="",E40="EUR"),D40,D40/Viaje!$C$10))</f>
        <v/>
      </c>
      <c r="I40" s="42">
        <f>IF(G40="","",IF(OR(E40="",E40="EUR"),G40,G40/Viaje!$C$10))</f>
        <v/>
      </c>
      <c r="J40" s="25">
        <f>IF(AND(D40="",G40=""),"",IF(G40&lt;&gt;"",I40,H40))</f>
        <v/>
      </c>
      <c r="K40" s="42">
        <f>IF(OR(D40="",G40=""),"",I40-H40)</f>
        <v/>
      </c>
      <c r="L40" s="41" t="n"/>
      <c r="M40" s="43">
        <f>IF(OR(F40="",J40=""),"",IF(F40&lt;Viaje!$C$6,0,F40-Viaje!$C$6+1))</f>
        <v/>
      </c>
      <c r="N40" s="40" t="n"/>
      <c r="O40" s="44">
        <f>IF(N(J40)&gt;0,J40+ROW()/1000000,"")</f>
        <v/>
      </c>
    </row>
    <row r="41">
      <c r="B41" s="40" t="n"/>
      <c r="C41" s="41" t="n"/>
      <c r="D41" s="36" t="n"/>
      <c r="E41" s="41" t="n"/>
      <c r="F41" s="29" t="n"/>
      <c r="G41" s="36" t="n"/>
      <c r="H41" s="42">
        <f>IF(D41="","",IF(OR(E41="",E41="EUR"),D41,D41/Viaje!$C$10))</f>
        <v/>
      </c>
      <c r="I41" s="42">
        <f>IF(G41="","",IF(OR(E41="",E41="EUR"),G41,G41/Viaje!$C$10))</f>
        <v/>
      </c>
      <c r="J41" s="25">
        <f>IF(AND(D41="",G41=""),"",IF(G41&lt;&gt;"",I41,H41))</f>
        <v/>
      </c>
      <c r="K41" s="42">
        <f>IF(OR(D41="",G41=""),"",I41-H41)</f>
        <v/>
      </c>
      <c r="L41" s="41" t="n"/>
      <c r="M41" s="43">
        <f>IF(OR(F41="",J41=""),"",IF(F41&lt;Viaje!$C$6,0,F41-Viaje!$C$6+1))</f>
        <v/>
      </c>
      <c r="N41" s="40" t="n"/>
      <c r="O41" s="44">
        <f>IF(N(J41)&gt;0,J41+ROW()/1000000,"")</f>
        <v/>
      </c>
    </row>
    <row r="42">
      <c r="B42" s="40" t="n"/>
      <c r="C42" s="41" t="n"/>
      <c r="D42" s="36" t="n"/>
      <c r="E42" s="41" t="n"/>
      <c r="F42" s="29" t="n"/>
      <c r="G42" s="36" t="n"/>
      <c r="H42" s="42">
        <f>IF(D42="","",IF(OR(E42="",E42="EUR"),D42,D42/Viaje!$C$10))</f>
        <v/>
      </c>
      <c r="I42" s="42">
        <f>IF(G42="","",IF(OR(E42="",E42="EUR"),G42,G42/Viaje!$C$10))</f>
        <v/>
      </c>
      <c r="J42" s="25">
        <f>IF(AND(D42="",G42=""),"",IF(G42&lt;&gt;"",I42,H42))</f>
        <v/>
      </c>
      <c r="K42" s="42">
        <f>IF(OR(D42="",G42=""),"",I42-H42)</f>
        <v/>
      </c>
      <c r="L42" s="41" t="n"/>
      <c r="M42" s="43">
        <f>IF(OR(F42="",J42=""),"",IF(F42&lt;Viaje!$C$6,0,F42-Viaje!$C$6+1))</f>
        <v/>
      </c>
      <c r="N42" s="40" t="n"/>
      <c r="O42" s="44">
        <f>IF(N(J42)&gt;0,J42+ROW()/1000000,"")</f>
        <v/>
      </c>
    </row>
    <row r="43">
      <c r="B43" s="40" t="n"/>
      <c r="C43" s="41" t="n"/>
      <c r="D43" s="36" t="n"/>
      <c r="E43" s="41" t="n"/>
      <c r="F43" s="29" t="n"/>
      <c r="G43" s="36" t="n"/>
      <c r="H43" s="42">
        <f>IF(D43="","",IF(OR(E43="",E43="EUR"),D43,D43/Viaje!$C$10))</f>
        <v/>
      </c>
      <c r="I43" s="42">
        <f>IF(G43="","",IF(OR(E43="",E43="EUR"),G43,G43/Viaje!$C$10))</f>
        <v/>
      </c>
      <c r="J43" s="25">
        <f>IF(AND(D43="",G43=""),"",IF(G43&lt;&gt;"",I43,H43))</f>
        <v/>
      </c>
      <c r="K43" s="42">
        <f>IF(OR(D43="",G43=""),"",I43-H43)</f>
        <v/>
      </c>
      <c r="L43" s="41" t="n"/>
      <c r="M43" s="43">
        <f>IF(OR(F43="",J43=""),"",IF(F43&lt;Viaje!$C$6,0,F43-Viaje!$C$6+1))</f>
        <v/>
      </c>
      <c r="N43" s="40" t="n"/>
      <c r="O43" s="44">
        <f>IF(N(J43)&gt;0,J43+ROW()/1000000,"")</f>
        <v/>
      </c>
    </row>
    <row r="44">
      <c r="B44" s="40" t="n"/>
      <c r="C44" s="41" t="n"/>
      <c r="D44" s="36" t="n"/>
      <c r="E44" s="41" t="n"/>
      <c r="F44" s="29" t="n"/>
      <c r="G44" s="36" t="n"/>
      <c r="H44" s="42">
        <f>IF(D44="","",IF(OR(E44="",E44="EUR"),D44,D44/Viaje!$C$10))</f>
        <v/>
      </c>
      <c r="I44" s="42">
        <f>IF(G44="","",IF(OR(E44="",E44="EUR"),G44,G44/Viaje!$C$10))</f>
        <v/>
      </c>
      <c r="J44" s="25">
        <f>IF(AND(D44="",G44=""),"",IF(G44&lt;&gt;"",I44,H44))</f>
        <v/>
      </c>
      <c r="K44" s="42">
        <f>IF(OR(D44="",G44=""),"",I44-H44)</f>
        <v/>
      </c>
      <c r="L44" s="41" t="n"/>
      <c r="M44" s="43">
        <f>IF(OR(F44="",J44=""),"",IF(F44&lt;Viaje!$C$6,0,F44-Viaje!$C$6+1))</f>
        <v/>
      </c>
      <c r="N44" s="40" t="n"/>
      <c r="O44" s="44">
        <f>IF(N(J44)&gt;0,J44+ROW()/1000000,"")</f>
        <v/>
      </c>
    </row>
    <row r="45">
      <c r="B45" s="40" t="n"/>
      <c r="C45" s="41" t="n"/>
      <c r="D45" s="36" t="n"/>
      <c r="E45" s="41" t="n"/>
      <c r="F45" s="29" t="n"/>
      <c r="G45" s="36" t="n"/>
      <c r="H45" s="42">
        <f>IF(D45="","",IF(OR(E45="",E45="EUR"),D45,D45/Viaje!$C$10))</f>
        <v/>
      </c>
      <c r="I45" s="42">
        <f>IF(G45="","",IF(OR(E45="",E45="EUR"),G45,G45/Viaje!$C$10))</f>
        <v/>
      </c>
      <c r="J45" s="25">
        <f>IF(AND(D45="",G45=""),"",IF(G45&lt;&gt;"",I45,H45))</f>
        <v/>
      </c>
      <c r="K45" s="42">
        <f>IF(OR(D45="",G45=""),"",I45-H45)</f>
        <v/>
      </c>
      <c r="L45" s="41" t="n"/>
      <c r="M45" s="43">
        <f>IF(OR(F45="",J45=""),"",IF(F45&lt;Viaje!$C$6,0,F45-Viaje!$C$6+1))</f>
        <v/>
      </c>
      <c r="N45" s="40" t="n"/>
      <c r="O45" s="44">
        <f>IF(N(J45)&gt;0,J45+ROW()/1000000,"")</f>
        <v/>
      </c>
    </row>
    <row r="46">
      <c r="B46" s="40" t="n"/>
      <c r="C46" s="41" t="n"/>
      <c r="D46" s="36" t="n"/>
      <c r="E46" s="41" t="n"/>
      <c r="F46" s="29" t="n"/>
      <c r="G46" s="36" t="n"/>
      <c r="H46" s="42">
        <f>IF(D46="","",IF(OR(E46="",E46="EUR"),D46,D46/Viaje!$C$10))</f>
        <v/>
      </c>
      <c r="I46" s="42">
        <f>IF(G46="","",IF(OR(E46="",E46="EUR"),G46,G46/Viaje!$C$10))</f>
        <v/>
      </c>
      <c r="J46" s="25">
        <f>IF(AND(D46="",G46=""),"",IF(G46&lt;&gt;"",I46,H46))</f>
        <v/>
      </c>
      <c r="K46" s="42">
        <f>IF(OR(D46="",G46=""),"",I46-H46)</f>
        <v/>
      </c>
      <c r="L46" s="41" t="n"/>
      <c r="M46" s="43">
        <f>IF(OR(F46="",J46=""),"",IF(F46&lt;Viaje!$C$6,0,F46-Viaje!$C$6+1))</f>
        <v/>
      </c>
      <c r="N46" s="40" t="n"/>
      <c r="O46" s="44">
        <f>IF(N(J46)&gt;0,J46+ROW()/1000000,"")</f>
        <v/>
      </c>
    </row>
    <row r="47">
      <c r="B47" s="40" t="n"/>
      <c r="C47" s="41" t="n"/>
      <c r="D47" s="36" t="n"/>
      <c r="E47" s="41" t="n"/>
      <c r="F47" s="29" t="n"/>
      <c r="G47" s="36" t="n"/>
      <c r="H47" s="42">
        <f>IF(D47="","",IF(OR(E47="",E47="EUR"),D47,D47/Viaje!$C$10))</f>
        <v/>
      </c>
      <c r="I47" s="42">
        <f>IF(G47="","",IF(OR(E47="",E47="EUR"),G47,G47/Viaje!$C$10))</f>
        <v/>
      </c>
      <c r="J47" s="25">
        <f>IF(AND(D47="",G47=""),"",IF(G47&lt;&gt;"",I47,H47))</f>
        <v/>
      </c>
      <c r="K47" s="42">
        <f>IF(OR(D47="",G47=""),"",I47-H47)</f>
        <v/>
      </c>
      <c r="L47" s="41" t="n"/>
      <c r="M47" s="43">
        <f>IF(OR(F47="",J47=""),"",IF(F47&lt;Viaje!$C$6,0,F47-Viaje!$C$6+1))</f>
        <v/>
      </c>
      <c r="N47" s="40" t="n"/>
      <c r="O47" s="44">
        <f>IF(N(J47)&gt;0,J47+ROW()/1000000,"")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K8:K47">
    <cfRule type="expression" priority="1" dxfId="0">
      <formula>AND(ISNUMBER($K8),$K8&gt;0.005)</formula>
    </cfRule>
    <cfRule type="expression" priority="2" dxfId="2">
      <formula>AND(ISNUMBER($K8),$K8&lt;-0.005)</formula>
    </cfRule>
  </conditionalFormatting>
  <conditionalFormatting sqref="L8:L47">
    <cfRule type="cellIs" priority="3" operator="equal" dxfId="2">
      <formula>"Pagado"</formula>
    </cfRule>
    <cfRule type="cellIs" priority="4" operator="equal" dxfId="1">
      <formula>"Pendiente"</formula>
    </cfRule>
  </conditionalFormatting>
  <conditionalFormatting sqref="J8:J47">
    <cfRule type="dataBar" priority="5">
      <dataBar>
        <cfvo type="num" val="0"/>
        <cfvo type="max"/>
        <color rgb="0034D399"/>
      </dataBar>
    </cfRule>
  </conditionalFormatting>
  <dataValidations count="5">
    <dataValidation sqref="C8:C47" showDropDown="0" showInputMessage="0" showErrorMessage="0" allowBlank="1" type="list">
      <formula1>=Listas!$A$2:$A$9</formula1>
    </dataValidation>
    <dataValidation sqref="E8:E47" showDropDown="0" showInputMessage="0" showErrorMessage="0" allowBlank="1" type="list">
      <formula1>=Listas!$B$2:$B$3</formula1>
    </dataValidation>
    <dataValidation sqref="L8:L47" showDropDown="0" showInputMessage="0" showErrorMessage="0" allowBlank="1" type="list">
      <formula1>=Listas!$C$2:$C$3</formula1>
    </dataValidation>
    <dataValidation sqref="D8:D47 G8:G47" showDropDown="0" showInputMessage="0" showErrorMessage="1" allowBlank="1" errorTitle="Importe" error="Escribe un importe igual o mayor que 0." type="decimal" operator="greaterThanOrEqual">
      <formula1>0</formula1>
    </dataValidation>
    <dataValidation sqref="F8:F47" showDropDown="0" showInputMessage="0" showErrorMessage="1" allowBlank="1" errorTitle="Fecha" error="Escribe una fecha válida, por ejemplo 15/06/2027." type="date" operator="greaterThan">
      <formula1>1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I34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3" customWidth="1" min="3" max="3"/>
    <col width="9" customWidth="1" min="4" max="4"/>
    <col width="15" customWidth="1" min="5" max="5"/>
    <col width="15" customWidth="1" min="6" max="6"/>
    <col width="15" customWidth="1" min="7" max="7"/>
    <col width="18" customWidth="1" min="8" max="8"/>
    <col width="15" customWidth="1" min="9" max="9"/>
  </cols>
  <sheetData>
    <row r="2" ht="34" customHeight="1">
      <c r="B2" s="1" t="inlineStr">
        <is>
          <t>Gasto día a día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Reparte cada gasto en el día del viaje que le corresponde según su fecha. Hasta 21 días.</t>
        </is>
      </c>
    </row>
    <row r="7" ht="44" customHeight="1">
      <c r="B7" s="15" t="inlineStr">
        <is>
          <t>Día</t>
        </is>
      </c>
      <c r="C7" s="15" t="inlineStr">
        <is>
          <t>Fecha</t>
        </is>
      </c>
      <c r="D7" s="15" t="inlineStr">
        <is>
          <t>Sem.</t>
        </is>
      </c>
      <c r="E7" s="15" t="inlineStr">
        <is>
          <t>Estimado (€)</t>
        </is>
      </c>
      <c r="F7" s="15" t="inlineStr">
        <is>
          <t>Real (€)</t>
        </is>
      </c>
      <c r="G7" s="15" t="inlineStr">
        <is>
          <t>Previsto (€)</t>
        </is>
      </c>
      <c r="H7" s="15" t="inlineStr">
        <is>
          <t>Acumulado previsto (€)</t>
        </is>
      </c>
      <c r="I7" s="15" t="inlineStr">
        <is>
          <t>Desvío previsto-estimado (€)</t>
        </is>
      </c>
    </row>
    <row r="8">
      <c r="B8" s="7" t="inlineStr">
        <is>
          <t>Antes del viaje</t>
        </is>
      </c>
      <c r="C8" s="16" t="inlineStr"/>
      <c r="D8" s="16" t="inlineStr"/>
      <c r="E8" s="17">
        <f>SUMIF(Presupuesto!$M$8:$M$47,0,Presupuesto!$H$8:$H$47)</f>
        <v/>
      </c>
      <c r="F8" s="17">
        <f>SUMIF(Presupuesto!$M$8:$M$47,0,Presupuesto!$I$8:$I$47)</f>
        <v/>
      </c>
      <c r="G8" s="18">
        <f>SUMIF(Presupuesto!$M$8:$M$47,0,Presupuesto!$J$8:$J$47)</f>
        <v/>
      </c>
      <c r="H8" s="17">
        <f>G8</f>
        <v/>
      </c>
      <c r="I8" s="17">
        <f>G8-E8</f>
        <v/>
      </c>
    </row>
    <row r="9">
      <c r="B9" s="43">
        <f>IF(ROW()-8&gt;Viaje!$C$17,"",ROW()-8)</f>
        <v/>
      </c>
      <c r="C9" s="45">
        <f>IF(B9="","",Viaje!$C$6+B9-1)</f>
        <v/>
      </c>
      <c r="D9" s="20">
        <f>IF(B9="","",CHOOSE(WEEKDAY(C9,2),"Lun","Mar","Mié","Jue","Vie","Sáb","Dom"))</f>
        <v/>
      </c>
      <c r="E9" s="17">
        <f>IF(B9="","",SUMIF(Presupuesto!$M$8:$M$47,B9,Presupuesto!$H$8:$H$47))</f>
        <v/>
      </c>
      <c r="F9" s="17">
        <f>IF(B9="","",SUMIF(Presupuesto!$M$8:$M$47,B9,Presupuesto!$I$8:$I$47))</f>
        <v/>
      </c>
      <c r="G9" s="18">
        <f>IF(B9="","",SUMIF(Presupuesto!$M$8:$M$47,B9,Presupuesto!$J$8:$J$47))</f>
        <v/>
      </c>
      <c r="H9" s="17">
        <f>IF(B9="","",H8+G9)</f>
        <v/>
      </c>
      <c r="I9" s="17">
        <f>IF(B9="","",G9-E9)</f>
        <v/>
      </c>
    </row>
    <row r="10">
      <c r="B10" s="43">
        <f>IF(ROW()-8&gt;Viaje!$C$17,"",ROW()-8)</f>
        <v/>
      </c>
      <c r="C10" s="45">
        <f>IF(B10="","",Viaje!$C$6+B10-1)</f>
        <v/>
      </c>
      <c r="D10" s="20">
        <f>IF(B10="","",CHOOSE(WEEKDAY(C10,2),"Lun","Mar","Mié","Jue","Vie","Sáb","Dom"))</f>
        <v/>
      </c>
      <c r="E10" s="17">
        <f>IF(B10="","",SUMIF(Presupuesto!$M$8:$M$47,B10,Presupuesto!$H$8:$H$47))</f>
        <v/>
      </c>
      <c r="F10" s="17">
        <f>IF(B10="","",SUMIF(Presupuesto!$M$8:$M$47,B10,Presupuesto!$I$8:$I$47))</f>
        <v/>
      </c>
      <c r="G10" s="18">
        <f>IF(B10="","",SUMIF(Presupuesto!$M$8:$M$47,B10,Presupuesto!$J$8:$J$47))</f>
        <v/>
      </c>
      <c r="H10" s="17">
        <f>IF(B10="","",H9+G10)</f>
        <v/>
      </c>
      <c r="I10" s="17">
        <f>IF(B10="","",G10-E10)</f>
        <v/>
      </c>
    </row>
    <row r="11">
      <c r="B11" s="43">
        <f>IF(ROW()-8&gt;Viaje!$C$17,"",ROW()-8)</f>
        <v/>
      </c>
      <c r="C11" s="45">
        <f>IF(B11="","",Viaje!$C$6+B11-1)</f>
        <v/>
      </c>
      <c r="D11" s="20">
        <f>IF(B11="","",CHOOSE(WEEKDAY(C11,2),"Lun","Mar","Mié","Jue","Vie","Sáb","Dom"))</f>
        <v/>
      </c>
      <c r="E11" s="17">
        <f>IF(B11="","",SUMIF(Presupuesto!$M$8:$M$47,B11,Presupuesto!$H$8:$H$47))</f>
        <v/>
      </c>
      <c r="F11" s="17">
        <f>IF(B11="","",SUMIF(Presupuesto!$M$8:$M$47,B11,Presupuesto!$I$8:$I$47))</f>
        <v/>
      </c>
      <c r="G11" s="18">
        <f>IF(B11="","",SUMIF(Presupuesto!$M$8:$M$47,B11,Presupuesto!$J$8:$J$47))</f>
        <v/>
      </c>
      <c r="H11" s="17">
        <f>IF(B11="","",H10+G11)</f>
        <v/>
      </c>
      <c r="I11" s="17">
        <f>IF(B11="","",G11-E11)</f>
        <v/>
      </c>
    </row>
    <row r="12">
      <c r="B12" s="43">
        <f>IF(ROW()-8&gt;Viaje!$C$17,"",ROW()-8)</f>
        <v/>
      </c>
      <c r="C12" s="45">
        <f>IF(B12="","",Viaje!$C$6+B12-1)</f>
        <v/>
      </c>
      <c r="D12" s="20">
        <f>IF(B12="","",CHOOSE(WEEKDAY(C12,2),"Lun","Mar","Mié","Jue","Vie","Sáb","Dom"))</f>
        <v/>
      </c>
      <c r="E12" s="17">
        <f>IF(B12="","",SUMIF(Presupuesto!$M$8:$M$47,B12,Presupuesto!$H$8:$H$47))</f>
        <v/>
      </c>
      <c r="F12" s="17">
        <f>IF(B12="","",SUMIF(Presupuesto!$M$8:$M$47,B12,Presupuesto!$I$8:$I$47))</f>
        <v/>
      </c>
      <c r="G12" s="18">
        <f>IF(B12="","",SUMIF(Presupuesto!$M$8:$M$47,B12,Presupuesto!$J$8:$J$47))</f>
        <v/>
      </c>
      <c r="H12" s="17">
        <f>IF(B12="","",H11+G12)</f>
        <v/>
      </c>
      <c r="I12" s="17">
        <f>IF(B12="","",G12-E12)</f>
        <v/>
      </c>
    </row>
    <row r="13">
      <c r="B13" s="43">
        <f>IF(ROW()-8&gt;Viaje!$C$17,"",ROW()-8)</f>
        <v/>
      </c>
      <c r="C13" s="45">
        <f>IF(B13="","",Viaje!$C$6+B13-1)</f>
        <v/>
      </c>
      <c r="D13" s="20">
        <f>IF(B13="","",CHOOSE(WEEKDAY(C13,2),"Lun","Mar","Mié","Jue","Vie","Sáb","Dom"))</f>
        <v/>
      </c>
      <c r="E13" s="17">
        <f>IF(B13="","",SUMIF(Presupuesto!$M$8:$M$47,B13,Presupuesto!$H$8:$H$47))</f>
        <v/>
      </c>
      <c r="F13" s="17">
        <f>IF(B13="","",SUMIF(Presupuesto!$M$8:$M$47,B13,Presupuesto!$I$8:$I$47))</f>
        <v/>
      </c>
      <c r="G13" s="18">
        <f>IF(B13="","",SUMIF(Presupuesto!$M$8:$M$47,B13,Presupuesto!$J$8:$J$47))</f>
        <v/>
      </c>
      <c r="H13" s="17">
        <f>IF(B13="","",H12+G13)</f>
        <v/>
      </c>
      <c r="I13" s="17">
        <f>IF(B13="","",G13-E13)</f>
        <v/>
      </c>
    </row>
    <row r="14">
      <c r="B14" s="43">
        <f>IF(ROW()-8&gt;Viaje!$C$17,"",ROW()-8)</f>
        <v/>
      </c>
      <c r="C14" s="45">
        <f>IF(B14="","",Viaje!$C$6+B14-1)</f>
        <v/>
      </c>
      <c r="D14" s="20">
        <f>IF(B14="","",CHOOSE(WEEKDAY(C14,2),"Lun","Mar","Mié","Jue","Vie","Sáb","Dom"))</f>
        <v/>
      </c>
      <c r="E14" s="17">
        <f>IF(B14="","",SUMIF(Presupuesto!$M$8:$M$47,B14,Presupuesto!$H$8:$H$47))</f>
        <v/>
      </c>
      <c r="F14" s="17">
        <f>IF(B14="","",SUMIF(Presupuesto!$M$8:$M$47,B14,Presupuesto!$I$8:$I$47))</f>
        <v/>
      </c>
      <c r="G14" s="18">
        <f>IF(B14="","",SUMIF(Presupuesto!$M$8:$M$47,B14,Presupuesto!$J$8:$J$47))</f>
        <v/>
      </c>
      <c r="H14" s="17">
        <f>IF(B14="","",H13+G14)</f>
        <v/>
      </c>
      <c r="I14" s="17">
        <f>IF(B14="","",G14-E14)</f>
        <v/>
      </c>
    </row>
    <row r="15">
      <c r="B15" s="43">
        <f>IF(ROW()-8&gt;Viaje!$C$17,"",ROW()-8)</f>
        <v/>
      </c>
      <c r="C15" s="45">
        <f>IF(B15="","",Viaje!$C$6+B15-1)</f>
        <v/>
      </c>
      <c r="D15" s="20">
        <f>IF(B15="","",CHOOSE(WEEKDAY(C15,2),"Lun","Mar","Mié","Jue","Vie","Sáb","Dom"))</f>
        <v/>
      </c>
      <c r="E15" s="17">
        <f>IF(B15="","",SUMIF(Presupuesto!$M$8:$M$47,B15,Presupuesto!$H$8:$H$47))</f>
        <v/>
      </c>
      <c r="F15" s="17">
        <f>IF(B15="","",SUMIF(Presupuesto!$M$8:$M$47,B15,Presupuesto!$I$8:$I$47))</f>
        <v/>
      </c>
      <c r="G15" s="18">
        <f>IF(B15="","",SUMIF(Presupuesto!$M$8:$M$47,B15,Presupuesto!$J$8:$J$47))</f>
        <v/>
      </c>
      <c r="H15" s="17">
        <f>IF(B15="","",H14+G15)</f>
        <v/>
      </c>
      <c r="I15" s="17">
        <f>IF(B15="","",G15-E15)</f>
        <v/>
      </c>
    </row>
    <row r="16">
      <c r="B16" s="43">
        <f>IF(ROW()-8&gt;Viaje!$C$17,"",ROW()-8)</f>
        <v/>
      </c>
      <c r="C16" s="45">
        <f>IF(B16="","",Viaje!$C$6+B16-1)</f>
        <v/>
      </c>
      <c r="D16" s="20">
        <f>IF(B16="","",CHOOSE(WEEKDAY(C16,2),"Lun","Mar","Mié","Jue","Vie","Sáb","Dom"))</f>
        <v/>
      </c>
      <c r="E16" s="17">
        <f>IF(B16="","",SUMIF(Presupuesto!$M$8:$M$47,B16,Presupuesto!$H$8:$H$47))</f>
        <v/>
      </c>
      <c r="F16" s="17">
        <f>IF(B16="","",SUMIF(Presupuesto!$M$8:$M$47,B16,Presupuesto!$I$8:$I$47))</f>
        <v/>
      </c>
      <c r="G16" s="18">
        <f>IF(B16="","",SUMIF(Presupuesto!$M$8:$M$47,B16,Presupuesto!$J$8:$J$47))</f>
        <v/>
      </c>
      <c r="H16" s="17">
        <f>IF(B16="","",H15+G16)</f>
        <v/>
      </c>
      <c r="I16" s="17">
        <f>IF(B16="","",G16-E16)</f>
        <v/>
      </c>
    </row>
    <row r="17">
      <c r="B17" s="43">
        <f>IF(ROW()-8&gt;Viaje!$C$17,"",ROW()-8)</f>
        <v/>
      </c>
      <c r="C17" s="45">
        <f>IF(B17="","",Viaje!$C$6+B17-1)</f>
        <v/>
      </c>
      <c r="D17" s="20">
        <f>IF(B17="","",CHOOSE(WEEKDAY(C17,2),"Lun","Mar","Mié","Jue","Vie","Sáb","Dom"))</f>
        <v/>
      </c>
      <c r="E17" s="17">
        <f>IF(B17="","",SUMIF(Presupuesto!$M$8:$M$47,B17,Presupuesto!$H$8:$H$47))</f>
        <v/>
      </c>
      <c r="F17" s="17">
        <f>IF(B17="","",SUMIF(Presupuesto!$M$8:$M$47,B17,Presupuesto!$I$8:$I$47))</f>
        <v/>
      </c>
      <c r="G17" s="18">
        <f>IF(B17="","",SUMIF(Presupuesto!$M$8:$M$47,B17,Presupuesto!$J$8:$J$47))</f>
        <v/>
      </c>
      <c r="H17" s="17">
        <f>IF(B17="","",H16+G17)</f>
        <v/>
      </c>
      <c r="I17" s="17">
        <f>IF(B17="","",G17-E17)</f>
        <v/>
      </c>
    </row>
    <row r="18">
      <c r="B18" s="43">
        <f>IF(ROW()-8&gt;Viaje!$C$17,"",ROW()-8)</f>
        <v/>
      </c>
      <c r="C18" s="45">
        <f>IF(B18="","",Viaje!$C$6+B18-1)</f>
        <v/>
      </c>
      <c r="D18" s="20">
        <f>IF(B18="","",CHOOSE(WEEKDAY(C18,2),"Lun","Mar","Mié","Jue","Vie","Sáb","Dom"))</f>
        <v/>
      </c>
      <c r="E18" s="17">
        <f>IF(B18="","",SUMIF(Presupuesto!$M$8:$M$47,B18,Presupuesto!$H$8:$H$47))</f>
        <v/>
      </c>
      <c r="F18" s="17">
        <f>IF(B18="","",SUMIF(Presupuesto!$M$8:$M$47,B18,Presupuesto!$I$8:$I$47))</f>
        <v/>
      </c>
      <c r="G18" s="18">
        <f>IF(B18="","",SUMIF(Presupuesto!$M$8:$M$47,B18,Presupuesto!$J$8:$J$47))</f>
        <v/>
      </c>
      <c r="H18" s="17">
        <f>IF(B18="","",H17+G18)</f>
        <v/>
      </c>
      <c r="I18" s="17">
        <f>IF(B18="","",G18-E18)</f>
        <v/>
      </c>
    </row>
    <row r="19">
      <c r="B19" s="43">
        <f>IF(ROW()-8&gt;Viaje!$C$17,"",ROW()-8)</f>
        <v/>
      </c>
      <c r="C19" s="45">
        <f>IF(B19="","",Viaje!$C$6+B19-1)</f>
        <v/>
      </c>
      <c r="D19" s="20">
        <f>IF(B19="","",CHOOSE(WEEKDAY(C19,2),"Lun","Mar","Mié","Jue","Vie","Sáb","Dom"))</f>
        <v/>
      </c>
      <c r="E19" s="17">
        <f>IF(B19="","",SUMIF(Presupuesto!$M$8:$M$47,B19,Presupuesto!$H$8:$H$47))</f>
        <v/>
      </c>
      <c r="F19" s="17">
        <f>IF(B19="","",SUMIF(Presupuesto!$M$8:$M$47,B19,Presupuesto!$I$8:$I$47))</f>
        <v/>
      </c>
      <c r="G19" s="18">
        <f>IF(B19="","",SUMIF(Presupuesto!$M$8:$M$47,B19,Presupuesto!$J$8:$J$47))</f>
        <v/>
      </c>
      <c r="H19" s="17">
        <f>IF(B19="","",H18+G19)</f>
        <v/>
      </c>
      <c r="I19" s="17">
        <f>IF(B19="","",G19-E19)</f>
        <v/>
      </c>
    </row>
    <row r="20">
      <c r="B20" s="43">
        <f>IF(ROW()-8&gt;Viaje!$C$17,"",ROW()-8)</f>
        <v/>
      </c>
      <c r="C20" s="45">
        <f>IF(B20="","",Viaje!$C$6+B20-1)</f>
        <v/>
      </c>
      <c r="D20" s="20">
        <f>IF(B20="","",CHOOSE(WEEKDAY(C20,2),"Lun","Mar","Mié","Jue","Vie","Sáb","Dom"))</f>
        <v/>
      </c>
      <c r="E20" s="17">
        <f>IF(B20="","",SUMIF(Presupuesto!$M$8:$M$47,B20,Presupuesto!$H$8:$H$47))</f>
        <v/>
      </c>
      <c r="F20" s="17">
        <f>IF(B20="","",SUMIF(Presupuesto!$M$8:$M$47,B20,Presupuesto!$I$8:$I$47))</f>
        <v/>
      </c>
      <c r="G20" s="18">
        <f>IF(B20="","",SUMIF(Presupuesto!$M$8:$M$47,B20,Presupuesto!$J$8:$J$47))</f>
        <v/>
      </c>
      <c r="H20" s="17">
        <f>IF(B20="","",H19+G20)</f>
        <v/>
      </c>
      <c r="I20" s="17">
        <f>IF(B20="","",G20-E20)</f>
        <v/>
      </c>
    </row>
    <row r="21">
      <c r="B21" s="43">
        <f>IF(ROW()-8&gt;Viaje!$C$17,"",ROW()-8)</f>
        <v/>
      </c>
      <c r="C21" s="45">
        <f>IF(B21="","",Viaje!$C$6+B21-1)</f>
        <v/>
      </c>
      <c r="D21" s="20">
        <f>IF(B21="","",CHOOSE(WEEKDAY(C21,2),"Lun","Mar","Mié","Jue","Vie","Sáb","Dom"))</f>
        <v/>
      </c>
      <c r="E21" s="17">
        <f>IF(B21="","",SUMIF(Presupuesto!$M$8:$M$47,B21,Presupuesto!$H$8:$H$47))</f>
        <v/>
      </c>
      <c r="F21" s="17">
        <f>IF(B21="","",SUMIF(Presupuesto!$M$8:$M$47,B21,Presupuesto!$I$8:$I$47))</f>
        <v/>
      </c>
      <c r="G21" s="18">
        <f>IF(B21="","",SUMIF(Presupuesto!$M$8:$M$47,B21,Presupuesto!$J$8:$J$47))</f>
        <v/>
      </c>
      <c r="H21" s="17">
        <f>IF(B21="","",H20+G21)</f>
        <v/>
      </c>
      <c r="I21" s="17">
        <f>IF(B21="","",G21-E21)</f>
        <v/>
      </c>
    </row>
    <row r="22">
      <c r="B22" s="43">
        <f>IF(ROW()-8&gt;Viaje!$C$17,"",ROW()-8)</f>
        <v/>
      </c>
      <c r="C22" s="45">
        <f>IF(B22="","",Viaje!$C$6+B22-1)</f>
        <v/>
      </c>
      <c r="D22" s="20">
        <f>IF(B22="","",CHOOSE(WEEKDAY(C22,2),"Lun","Mar","Mié","Jue","Vie","Sáb","Dom"))</f>
        <v/>
      </c>
      <c r="E22" s="17">
        <f>IF(B22="","",SUMIF(Presupuesto!$M$8:$M$47,B22,Presupuesto!$H$8:$H$47))</f>
        <v/>
      </c>
      <c r="F22" s="17">
        <f>IF(B22="","",SUMIF(Presupuesto!$M$8:$M$47,B22,Presupuesto!$I$8:$I$47))</f>
        <v/>
      </c>
      <c r="G22" s="18">
        <f>IF(B22="","",SUMIF(Presupuesto!$M$8:$M$47,B22,Presupuesto!$J$8:$J$47))</f>
        <v/>
      </c>
      <c r="H22" s="17">
        <f>IF(B22="","",H21+G22)</f>
        <v/>
      </c>
      <c r="I22" s="17">
        <f>IF(B22="","",G22-E22)</f>
        <v/>
      </c>
    </row>
    <row r="23">
      <c r="B23" s="43">
        <f>IF(ROW()-8&gt;Viaje!$C$17,"",ROW()-8)</f>
        <v/>
      </c>
      <c r="C23" s="45">
        <f>IF(B23="","",Viaje!$C$6+B23-1)</f>
        <v/>
      </c>
      <c r="D23" s="20">
        <f>IF(B23="","",CHOOSE(WEEKDAY(C23,2),"Lun","Mar","Mié","Jue","Vie","Sáb","Dom"))</f>
        <v/>
      </c>
      <c r="E23" s="17">
        <f>IF(B23="","",SUMIF(Presupuesto!$M$8:$M$47,B23,Presupuesto!$H$8:$H$47))</f>
        <v/>
      </c>
      <c r="F23" s="17">
        <f>IF(B23="","",SUMIF(Presupuesto!$M$8:$M$47,B23,Presupuesto!$I$8:$I$47))</f>
        <v/>
      </c>
      <c r="G23" s="18">
        <f>IF(B23="","",SUMIF(Presupuesto!$M$8:$M$47,B23,Presupuesto!$J$8:$J$47))</f>
        <v/>
      </c>
      <c r="H23" s="17">
        <f>IF(B23="","",H22+G23)</f>
        <v/>
      </c>
      <c r="I23" s="17">
        <f>IF(B23="","",G23-E23)</f>
        <v/>
      </c>
    </row>
    <row r="24">
      <c r="B24" s="43">
        <f>IF(ROW()-8&gt;Viaje!$C$17,"",ROW()-8)</f>
        <v/>
      </c>
      <c r="C24" s="45">
        <f>IF(B24="","",Viaje!$C$6+B24-1)</f>
        <v/>
      </c>
      <c r="D24" s="20">
        <f>IF(B24="","",CHOOSE(WEEKDAY(C24,2),"Lun","Mar","Mié","Jue","Vie","Sáb","Dom"))</f>
        <v/>
      </c>
      <c r="E24" s="17">
        <f>IF(B24="","",SUMIF(Presupuesto!$M$8:$M$47,B24,Presupuesto!$H$8:$H$47))</f>
        <v/>
      </c>
      <c r="F24" s="17">
        <f>IF(B24="","",SUMIF(Presupuesto!$M$8:$M$47,B24,Presupuesto!$I$8:$I$47))</f>
        <v/>
      </c>
      <c r="G24" s="18">
        <f>IF(B24="","",SUMIF(Presupuesto!$M$8:$M$47,B24,Presupuesto!$J$8:$J$47))</f>
        <v/>
      </c>
      <c r="H24" s="17">
        <f>IF(B24="","",H23+G24)</f>
        <v/>
      </c>
      <c r="I24" s="17">
        <f>IF(B24="","",G24-E24)</f>
        <v/>
      </c>
    </row>
    <row r="25">
      <c r="B25" s="43">
        <f>IF(ROW()-8&gt;Viaje!$C$17,"",ROW()-8)</f>
        <v/>
      </c>
      <c r="C25" s="45">
        <f>IF(B25="","",Viaje!$C$6+B25-1)</f>
        <v/>
      </c>
      <c r="D25" s="20">
        <f>IF(B25="","",CHOOSE(WEEKDAY(C25,2),"Lun","Mar","Mié","Jue","Vie","Sáb","Dom"))</f>
        <v/>
      </c>
      <c r="E25" s="17">
        <f>IF(B25="","",SUMIF(Presupuesto!$M$8:$M$47,B25,Presupuesto!$H$8:$H$47))</f>
        <v/>
      </c>
      <c r="F25" s="17">
        <f>IF(B25="","",SUMIF(Presupuesto!$M$8:$M$47,B25,Presupuesto!$I$8:$I$47))</f>
        <v/>
      </c>
      <c r="G25" s="18">
        <f>IF(B25="","",SUMIF(Presupuesto!$M$8:$M$47,B25,Presupuesto!$J$8:$J$47))</f>
        <v/>
      </c>
      <c r="H25" s="17">
        <f>IF(B25="","",H24+G25)</f>
        <v/>
      </c>
      <c r="I25" s="17">
        <f>IF(B25="","",G25-E25)</f>
        <v/>
      </c>
    </row>
    <row r="26">
      <c r="B26" s="43">
        <f>IF(ROW()-8&gt;Viaje!$C$17,"",ROW()-8)</f>
        <v/>
      </c>
      <c r="C26" s="45">
        <f>IF(B26="","",Viaje!$C$6+B26-1)</f>
        <v/>
      </c>
      <c r="D26" s="20">
        <f>IF(B26="","",CHOOSE(WEEKDAY(C26,2),"Lun","Mar","Mié","Jue","Vie","Sáb","Dom"))</f>
        <v/>
      </c>
      <c r="E26" s="17">
        <f>IF(B26="","",SUMIF(Presupuesto!$M$8:$M$47,B26,Presupuesto!$H$8:$H$47))</f>
        <v/>
      </c>
      <c r="F26" s="17">
        <f>IF(B26="","",SUMIF(Presupuesto!$M$8:$M$47,B26,Presupuesto!$I$8:$I$47))</f>
        <v/>
      </c>
      <c r="G26" s="18">
        <f>IF(B26="","",SUMIF(Presupuesto!$M$8:$M$47,B26,Presupuesto!$J$8:$J$47))</f>
        <v/>
      </c>
      <c r="H26" s="17">
        <f>IF(B26="","",H25+G26)</f>
        <v/>
      </c>
      <c r="I26" s="17">
        <f>IF(B26="","",G26-E26)</f>
        <v/>
      </c>
    </row>
    <row r="27">
      <c r="B27" s="43">
        <f>IF(ROW()-8&gt;Viaje!$C$17,"",ROW()-8)</f>
        <v/>
      </c>
      <c r="C27" s="45">
        <f>IF(B27="","",Viaje!$C$6+B27-1)</f>
        <v/>
      </c>
      <c r="D27" s="20">
        <f>IF(B27="","",CHOOSE(WEEKDAY(C27,2),"Lun","Mar","Mié","Jue","Vie","Sáb","Dom"))</f>
        <v/>
      </c>
      <c r="E27" s="17">
        <f>IF(B27="","",SUMIF(Presupuesto!$M$8:$M$47,B27,Presupuesto!$H$8:$H$47))</f>
        <v/>
      </c>
      <c r="F27" s="17">
        <f>IF(B27="","",SUMIF(Presupuesto!$M$8:$M$47,B27,Presupuesto!$I$8:$I$47))</f>
        <v/>
      </c>
      <c r="G27" s="18">
        <f>IF(B27="","",SUMIF(Presupuesto!$M$8:$M$47,B27,Presupuesto!$J$8:$J$47))</f>
        <v/>
      </c>
      <c r="H27" s="17">
        <f>IF(B27="","",H26+G27)</f>
        <v/>
      </c>
      <c r="I27" s="17">
        <f>IF(B27="","",G27-E27)</f>
        <v/>
      </c>
    </row>
    <row r="28">
      <c r="B28" s="43">
        <f>IF(ROW()-8&gt;Viaje!$C$17,"",ROW()-8)</f>
        <v/>
      </c>
      <c r="C28" s="45">
        <f>IF(B28="","",Viaje!$C$6+B28-1)</f>
        <v/>
      </c>
      <c r="D28" s="20">
        <f>IF(B28="","",CHOOSE(WEEKDAY(C28,2),"Lun","Mar","Mié","Jue","Vie","Sáb","Dom"))</f>
        <v/>
      </c>
      <c r="E28" s="17">
        <f>IF(B28="","",SUMIF(Presupuesto!$M$8:$M$47,B28,Presupuesto!$H$8:$H$47))</f>
        <v/>
      </c>
      <c r="F28" s="17">
        <f>IF(B28="","",SUMIF(Presupuesto!$M$8:$M$47,B28,Presupuesto!$I$8:$I$47))</f>
        <v/>
      </c>
      <c r="G28" s="18">
        <f>IF(B28="","",SUMIF(Presupuesto!$M$8:$M$47,B28,Presupuesto!$J$8:$J$47))</f>
        <v/>
      </c>
      <c r="H28" s="17">
        <f>IF(B28="","",H27+G28)</f>
        <v/>
      </c>
      <c r="I28" s="17">
        <f>IF(B28="","",G28-E28)</f>
        <v/>
      </c>
    </row>
    <row r="29">
      <c r="B29" s="43">
        <f>IF(ROW()-8&gt;Viaje!$C$17,"",ROW()-8)</f>
        <v/>
      </c>
      <c r="C29" s="45">
        <f>IF(B29="","",Viaje!$C$6+B29-1)</f>
        <v/>
      </c>
      <c r="D29" s="20">
        <f>IF(B29="","",CHOOSE(WEEKDAY(C29,2),"Lun","Mar","Mié","Jue","Vie","Sáb","Dom"))</f>
        <v/>
      </c>
      <c r="E29" s="17">
        <f>IF(B29="","",SUMIF(Presupuesto!$M$8:$M$47,B29,Presupuesto!$H$8:$H$47))</f>
        <v/>
      </c>
      <c r="F29" s="17">
        <f>IF(B29="","",SUMIF(Presupuesto!$M$8:$M$47,B29,Presupuesto!$I$8:$I$47))</f>
        <v/>
      </c>
      <c r="G29" s="18">
        <f>IF(B29="","",SUMIF(Presupuesto!$M$8:$M$47,B29,Presupuesto!$J$8:$J$47))</f>
        <v/>
      </c>
      <c r="H29" s="17">
        <f>IF(B29="","",H28+G29)</f>
        <v/>
      </c>
      <c r="I29" s="17">
        <f>IF(B29="","",G29-E29)</f>
        <v/>
      </c>
    </row>
    <row r="30">
      <c r="B30" s="7" t="inlineStr">
        <is>
          <t>Sin fecha o fuera del viaje</t>
        </is>
      </c>
      <c r="C30" s="16" t="inlineStr"/>
      <c r="D30" s="16" t="inlineStr"/>
      <c r="E30" s="17">
        <f>Presupuesto!H5-SUM(E8:E29)</f>
        <v/>
      </c>
      <c r="F30" s="17">
        <f>Presupuesto!I5-SUM(F8:F29)</f>
        <v/>
      </c>
      <c r="G30" s="18">
        <f>Presupuesto!J5-SUM(G8:G29)</f>
        <v/>
      </c>
      <c r="H30" s="17">
        <f>H8+SUM(G9:G29)+G30</f>
        <v/>
      </c>
      <c r="I30" s="17">
        <f>G30-E30</f>
        <v/>
      </c>
    </row>
    <row r="31">
      <c r="B31" s="21" t="inlineStr">
        <is>
          <t>Total</t>
        </is>
      </c>
      <c r="C31" s="21" t="inlineStr"/>
      <c r="D31" s="21" t="inlineStr"/>
      <c r="E31" s="22">
        <f>SUM(E8:E30)</f>
        <v/>
      </c>
      <c r="F31" s="22">
        <f>SUM(F8:F30)</f>
        <v/>
      </c>
      <c r="G31" s="22">
        <f>SUM(G8:G30)</f>
        <v/>
      </c>
      <c r="H31" s="22">
        <f>G31</f>
        <v/>
      </c>
      <c r="I31" s="22">
        <f>SUM(I8:I30)</f>
        <v/>
      </c>
    </row>
    <row r="33">
      <c r="B33" s="7" t="inlineStr">
        <is>
          <t>Media por día de viaje (previsto):</t>
        </is>
      </c>
      <c r="E33" s="18">
        <f>IF(Viaje!C17=0,0,SUM(G9:G29)/Viaje!C17)</f>
        <v/>
      </c>
    </row>
    <row r="34">
      <c r="B34" s="7" t="inlineStr">
        <is>
          <t>Día más caro (previsto):</t>
        </is>
      </c>
      <c r="E34" s="18">
        <f>IF(COUNT(G9:G29)=0,0,MAX(G9:G29))</f>
        <v/>
      </c>
      <c r="F34" s="46" t="inlineStr">
        <is>
          <t>Día nº</t>
        </is>
      </c>
      <c r="G34" s="11">
        <f>IF(E34=0,"",INDEX(B9:B29,MATCH(E34,G9:G29,0)))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33:D33"/>
    <mergeCell ref="B3:I3"/>
    <mergeCell ref="B2:I2"/>
    <mergeCell ref="B34:D34"/>
  </mergeCells>
  <conditionalFormatting sqref="G9:G29">
    <cfRule type="dataBar" priority="1">
      <dataBar>
        <cfvo type="num" val="0"/>
        <cfvo type="max"/>
        <color rgb="0034D399"/>
      </dataBar>
    </cfRule>
  </conditionalFormatting>
  <conditionalFormatting sqref="I8:I30">
    <cfRule type="expression" priority="2" dxfId="0">
      <formula>AND(ISNUMBER($I8),$I8&gt;0.005)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Presupuesto de luna de miel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4" t="inlineStr">
        <is>
          <t>CÓMO USARLA</t>
        </is>
      </c>
    </row>
    <row r="6" ht="30" customHeight="1">
      <c r="B6" s="47" t="inlineStr">
        <is>
          <t>1.  Empieza por la hoja «Viaje»: destino, fecha de salida (C6) y de regreso (C7), número de personas (C8), código de la divisa local (C9) y tipo de cambio (C10, unidades de divisa por 1 €).</t>
        </is>
      </c>
    </row>
    <row r="7" ht="30" customHeight="1">
      <c r="B7" s="47" t="inlineStr">
        <is>
          <t>2.  Escribe tu presupuesto máximo (C11), el colchón de seguridad (C12), el ahorro que ya tienes reservado (C13) y las aportaciones extra previstas, como regalos de boda (C14).</t>
        </is>
      </c>
    </row>
    <row r="8" ht="30" customHeight="1">
      <c r="B8" s="47" t="inlineStr">
        <is>
          <t>3.  En «Presupuesto» apunta cada gasto: concepto, categoría (desplegable), fecha, moneda (EUR o tu divisa local) e importe estimado. Hay filas preparadas hasta 40 gastos.</t>
        </is>
      </c>
    </row>
    <row r="9" ht="30" customHeight="1">
      <c r="B9" s="47" t="inlineStr">
        <is>
          <t>4.  Cuando conozcas el precio real (reserva confirmada, ticket o recibo), escríbelo en «Real (moneda)». El «Previsto (€)» usa el real si existe y, si no, el estimado.</t>
        </is>
      </c>
    </row>
    <row r="10" ht="30" customHeight="1">
      <c r="B10" s="47" t="inlineStr">
        <is>
          <t>5.  Marca el estado de cada gasto como Pagado o Pendiente. El Panel suma lo que aún tienes que pagar.</t>
        </is>
      </c>
    </row>
    <row r="11" ht="30" customHeight="1">
      <c r="B11" s="47" t="inlineStr">
        <is>
          <t>6.  En «Diario» comprueba cómo se reparte el gasto previsto por día del viaje (según la fecha de cada gasto) y cuál es el día más caro. Los pagos anteriores a la salida van a «Antes del viaje».</t>
        </is>
      </c>
    </row>
    <row r="12" ht="30" customHeight="1">
      <c r="B12" s="47" t="inlineStr">
        <is>
          <t>7.  En el «Panel» tienes el coste previsto, el desvío frente a lo estimado, el coste por persona y por día, el ahorro mensual necesario y los gráficos por categoría.</t>
        </is>
      </c>
    </row>
    <row r="13" ht="30" customHeight="1">
      <c r="B13" s="47" t="inlineStr">
        <is>
          <t>8.  Si cambia el tipo de cambio, edita solo la celda C10 de «Viaje»: todos los importes en divisa local se recalculan.</t>
        </is>
      </c>
    </row>
    <row r="15">
      <c r="B15" s="14" t="inlineStr">
        <is>
          <t>CONSEJOS</t>
        </is>
      </c>
    </row>
    <row r="16" ht="30" customHeight="1">
      <c r="B16" s="47" t="inlineStr">
        <is>
          <t>•  Los destinos, precios y fechas de ejemplo son ficticios; sustitúyelos por los tuyos. Los importes en divisa local se convierten con el tipo de cambio que tú introduces, no con uno oficial.</t>
        </is>
      </c>
    </row>
    <row r="17" ht="30" customHeight="1">
      <c r="B17" s="47" t="inlineStr">
        <is>
          <t>•  Ahorro mensual necesario = (coste previsto con colchón − ahorro − aportaciones extra) ÷ meses hasta la salida. Los meses se redondean hacia arriba y se calculan con la fecha de hoy (TODAY).</t>
        </is>
      </c>
    </row>
    <row r="18" ht="30" customHeight="1">
      <c r="B18" s="47" t="inlineStr">
        <is>
          <t>•  La categoría «Imprevistos» sirve para reservar un fondo: déjalo como gasto Pendiente y redúcelo o bórralo cuando vuelvas.</t>
        </is>
      </c>
    </row>
    <row r="19" ht="30" customHeight="1">
      <c r="B19" s="47" t="inlineStr">
        <is>
          <t>•  Los gastos sin fecha se suman a «Sin fecha o fuera del viaje» en «Diario»; los anteriores a la salida, a «Antes del viaje».</t>
        </is>
      </c>
    </row>
    <row r="20" ht="30" customHeight="1">
      <c r="B20" s="47" t="inlineStr">
        <is>
          <t>•  Las hojas están protegidas sin contraseña: Revisar &gt; Desproteger hoja si quieres cambiar una fórmula. La hoja oculta «Listas» guarda las categorías; la columna O de «Presupuesto» está oculta y la usa el Panel.</t>
        </is>
      </c>
    </row>
    <row r="22">
      <c r="B22" s="48" t="inlineStr">
        <is>
          <t>Las celdas con fondo crema y texto azul son para rellenar; las verdes se calculan solas.</t>
        </is>
      </c>
    </row>
    <row r="24" ht="44" customHeight="1">
      <c r="B24" s="49" t="inlineStr">
        <is>
          <t>Aviso: esta plantilla es una herramienta de organización y simulación. Los precios y el tipo de cambio los introduces tú, no se consultan en ninguna fuente oficial, y nada de lo que calcula constituye asesoramiento financiero.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Moneda</t>
        </is>
      </c>
      <c r="C1" t="inlineStr">
        <is>
          <t>Estado</t>
        </is>
      </c>
    </row>
    <row r="2">
      <c r="A2" t="inlineStr">
        <is>
          <t>Vuelos</t>
        </is>
      </c>
      <c r="B2" t="inlineStr">
        <is>
          <t>EUR</t>
        </is>
      </c>
      <c r="C2" t="inlineStr">
        <is>
          <t>Pagado</t>
        </is>
      </c>
    </row>
    <row r="3">
      <c r="A3" t="inlineStr">
        <is>
          <t>Alojamiento</t>
        </is>
      </c>
      <c r="B3">
        <f>Viaje!C9</f>
        <v/>
      </c>
      <c r="C3" t="inlineStr">
        <is>
          <t>Pendiente</t>
        </is>
      </c>
    </row>
    <row r="4">
      <c r="A4" t="inlineStr">
        <is>
          <t>Excursiones</t>
        </is>
      </c>
    </row>
    <row r="5">
      <c r="A5" t="inlineStr">
        <is>
          <t>Comidas</t>
        </is>
      </c>
    </row>
    <row r="6">
      <c r="A6" t="inlineStr">
        <is>
          <t>Transporte local</t>
        </is>
      </c>
    </row>
    <row r="7">
      <c r="A7" t="inlineStr">
        <is>
          <t>Compras y recuerdos</t>
        </is>
      </c>
    </row>
    <row r="8">
      <c r="A8" t="inlineStr">
        <is>
          <t>Seguros y visados</t>
        </is>
      </c>
    </row>
    <row r="9">
      <c r="A9" t="inlineStr">
        <is>
          <t>Imprevistos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2026-10-03T09:40:04Z</dcterms:created>
  <dcterms:modified xmlns:dcterms="http://purl.org/dc/terms/" xmlns:xsi="http://www.w3.org/2001/XMLSchema-instance" xsi:type="dcterms:W3CDTF">2026-10-03T09:40:04Z</dcterms:modified>
</cp:coreProperties>
</file>